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BCD10862-226B-47C5-B282-056B21AFC9E6}" xr6:coauthVersionLast="47" xr6:coauthVersionMax="47" xr10:uidLastSave="{00000000-0000-0000-0000-000000000000}"/>
  <bookViews>
    <workbookView xWindow="-108" yWindow="-108" windowWidth="23256" windowHeight="12576" firstSheet="6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MCI!$I$2:$I$3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0" l="1"/>
  <c r="F4" i="20" s="1"/>
  <c r="D3" i="20"/>
  <c r="F3" i="20" s="1"/>
  <c r="D2" i="20"/>
  <c r="F2" i="20" s="1"/>
  <c r="D9" i="19"/>
  <c r="F9" i="19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D10" i="18"/>
  <c r="F10" i="18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D4" i="17"/>
  <c r="F4" i="17" s="1"/>
  <c r="D3" i="17"/>
  <c r="F3" i="17" s="1"/>
  <c r="D2" i="17"/>
  <c r="F2" i="17" s="1"/>
  <c r="D5" i="16"/>
  <c r="F5" i="16" s="1"/>
  <c r="D4" i="16"/>
  <c r="F4" i="16" s="1"/>
  <c r="D3" i="16"/>
  <c r="F3" i="16" s="1"/>
  <c r="D2" i="16"/>
  <c r="F2" i="16" s="1"/>
  <c r="D9" i="15"/>
  <c r="F9" i="15" s="1"/>
  <c r="D8" i="15"/>
  <c r="F8" i="15" s="1"/>
  <c r="D7" i="15"/>
  <c r="F7" i="15" s="1"/>
  <c r="D6" i="15"/>
  <c r="F6" i="15" s="1"/>
  <c r="D5" i="15"/>
  <c r="F5" i="15" s="1"/>
  <c r="D4" i="15"/>
  <c r="F4" i="15" s="1"/>
  <c r="D3" i="15"/>
  <c r="D2" i="15"/>
  <c r="F2" i="15" s="1"/>
  <c r="D6" i="14"/>
  <c r="F6" i="14" s="1"/>
  <c r="D5" i="14"/>
  <c r="F5" i="14" s="1"/>
  <c r="D4" i="14"/>
  <c r="F4" i="14" s="1"/>
  <c r="D3" i="14"/>
  <c r="F3" i="14" s="1"/>
  <c r="D2" i="14"/>
  <c r="I5" i="14" s="1" a="1"/>
  <c r="I5" i="14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8" i="12"/>
  <c r="F8" i="12" s="1"/>
  <c r="D7" i="12"/>
  <c r="F7" i="12" s="1"/>
  <c r="D6" i="12"/>
  <c r="F6" i="12" s="1"/>
  <c r="D5" i="12"/>
  <c r="D4" i="12"/>
  <c r="F4" i="12" s="1"/>
  <c r="D3" i="12"/>
  <c r="F3" i="12" s="1"/>
  <c r="D2" i="12"/>
  <c r="F2" i="12" s="1"/>
  <c r="D4" i="11"/>
  <c r="F4" i="11" s="1"/>
  <c r="D3" i="11"/>
  <c r="F3" i="11" s="1"/>
  <c r="D2" i="11"/>
  <c r="F2" i="11" s="1"/>
  <c r="D6" i="10"/>
  <c r="F6" i="10" s="1"/>
  <c r="D5" i="10"/>
  <c r="F5" i="10" s="1"/>
  <c r="D4" i="10"/>
  <c r="F4" i="10" s="1"/>
  <c r="D3" i="10"/>
  <c r="F3" i="10" s="1"/>
  <c r="D2" i="10"/>
  <c r="F2" i="10" s="1"/>
  <c r="D5" i="9"/>
  <c r="D4" i="9"/>
  <c r="F4" i="9" s="1"/>
  <c r="D3" i="9"/>
  <c r="F3" i="9" s="1"/>
  <c r="D2" i="9"/>
  <c r="F2" i="9" s="1"/>
  <c r="D6" i="8"/>
  <c r="F6" i="8" s="1"/>
  <c r="D5" i="8"/>
  <c r="D4" i="8"/>
  <c r="F4" i="8" s="1"/>
  <c r="D3" i="8"/>
  <c r="F3" i="8" s="1"/>
  <c r="D2" i="8"/>
  <c r="F2" i="8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D3" i="6"/>
  <c r="F3" i="6" s="1"/>
  <c r="D2" i="6"/>
  <c r="F2" i="6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5" i="3"/>
  <c r="D4" i="3"/>
  <c r="F4" i="3" s="1"/>
  <c r="D3" i="3"/>
  <c r="F3" i="3" s="1"/>
  <c r="D2" i="3"/>
  <c r="F2" i="3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D4" i="1"/>
  <c r="F4" i="1" s="1"/>
  <c r="D3" i="1"/>
  <c r="F3" i="1" s="1"/>
  <c r="D2" i="1"/>
  <c r="F2" i="1" s="1"/>
  <c r="I5" i="20" l="1" a="1"/>
  <c r="I5" i="20" s="1"/>
  <c r="I7" i="20"/>
  <c r="I5" i="19" a="1"/>
  <c r="I5" i="19" s="1"/>
  <c r="F2" i="19"/>
  <c r="I7" i="19" s="1"/>
  <c r="I5" i="18" a="1"/>
  <c r="I5" i="18" s="1"/>
  <c r="F2" i="18"/>
  <c r="I7" i="18" s="1"/>
  <c r="I5" i="17" a="1"/>
  <c r="I5" i="17" s="1"/>
  <c r="I7" i="17"/>
  <c r="I5" i="16" a="1"/>
  <c r="I5" i="16" s="1"/>
  <c r="I7" i="16"/>
  <c r="I5" i="15" a="1"/>
  <c r="I5" i="15" s="1"/>
  <c r="F3" i="15"/>
  <c r="I7" i="15" s="1"/>
  <c r="F2" i="14"/>
  <c r="I7" i="14" s="1"/>
  <c r="I5" i="13" a="1"/>
  <c r="I5" i="13" s="1"/>
  <c r="I5" i="12" a="1"/>
  <c r="I5" i="12" s="1"/>
  <c r="I5" i="11" a="1"/>
  <c r="I5" i="11" s="1"/>
  <c r="I7" i="11"/>
  <c r="I5" i="10" a="1"/>
  <c r="I5" i="10" s="1"/>
  <c r="I5" i="9" a="1"/>
  <c r="I5" i="9" s="1"/>
  <c r="I5" i="8" a="1"/>
  <c r="I5" i="8" s="1"/>
  <c r="I5" i="7" a="1"/>
  <c r="I5" i="7" s="1"/>
  <c r="F2" i="7"/>
  <c r="I7" i="7" s="1"/>
  <c r="I5" i="6" a="1"/>
  <c r="I5" i="6" s="1"/>
  <c r="I5" i="5" a="1"/>
  <c r="I5" i="5" s="1"/>
  <c r="F2" i="5"/>
  <c r="I5" i="4" a="1"/>
  <c r="I5" i="4" s="1"/>
  <c r="I5" i="3" a="1"/>
  <c r="I5" i="3" s="1"/>
  <c r="I5" i="2" a="1"/>
  <c r="I5" i="2" s="1"/>
  <c r="F2" i="2"/>
  <c r="I5" i="1" a="1"/>
  <c r="I5" i="1" s="1"/>
  <c r="I7" i="4"/>
  <c r="I7" i="6"/>
  <c r="I7" i="5"/>
  <c r="I7" i="10"/>
  <c r="I7" i="2"/>
  <c r="I7" i="13"/>
  <c r="F5" i="8"/>
  <c r="I7" i="8" s="1"/>
  <c r="F5" i="9"/>
  <c r="I7" i="9" s="1"/>
  <c r="F5" i="1"/>
  <c r="I7" i="1" s="1"/>
  <c r="F5" i="3"/>
  <c r="I7" i="3" s="1"/>
  <c r="F5" i="12"/>
  <c r="I7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<sst xmlns="http://schemas.openxmlformats.org/spreadsheetml/2006/main" count="324" uniqueCount="133">
  <si>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</si>
  <si>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</si>
  <si>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</si>
  <si>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</si>
  <si>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</si>
  <si>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</si>
  <si>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</si>
  <si>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</si>
  <si>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</si>
  <si>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</si>
  <si>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</si>
  <si>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</si>
  <si>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</si>
  <si>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Nketiah</t>
  </si>
  <si>
    <t>Saka</t>
  </si>
  <si>
    <t>AVG</t>
  </si>
  <si>
    <t>Ramsdale</t>
  </si>
  <si>
    <t>Gabriel</t>
  </si>
  <si>
    <t>Martinelli</t>
  </si>
  <si>
    <t>Saliba</t>
  </si>
  <si>
    <t>Trossard</t>
  </si>
  <si>
    <t>Jorginho</t>
  </si>
  <si>
    <t>Zinchenko</t>
  </si>
  <si>
    <t>Martínez</t>
  </si>
  <si>
    <t>McGinn</t>
  </si>
  <si>
    <t>Watkins</t>
  </si>
  <si>
    <t>Buendía</t>
  </si>
  <si>
    <t>Cash</t>
  </si>
  <si>
    <t>Konsa</t>
  </si>
  <si>
    <t>Bailey</t>
  </si>
  <si>
    <t>Douglas Luiz</t>
  </si>
  <si>
    <t>Ramsey</t>
  </si>
  <si>
    <t>Smith</t>
  </si>
  <si>
    <t>Lerma</t>
  </si>
  <si>
    <t>Solanke</t>
  </si>
  <si>
    <t>Billing</t>
  </si>
  <si>
    <t>Toney</t>
  </si>
  <si>
    <t>Raya</t>
  </si>
  <si>
    <t>Henry</t>
  </si>
  <si>
    <t>Janelt</t>
  </si>
  <si>
    <t>Jensen</t>
  </si>
  <si>
    <t>Wissa</t>
  </si>
  <si>
    <t>Mee</t>
  </si>
  <si>
    <t>Groß</t>
  </si>
  <si>
    <t>Dunk</t>
  </si>
  <si>
    <t>March</t>
  </si>
  <si>
    <t>Webster</t>
  </si>
  <si>
    <t>Veltman</t>
  </si>
  <si>
    <t>Sánchez</t>
  </si>
  <si>
    <t>Mac Allister</t>
  </si>
  <si>
    <t>Caicedo</t>
  </si>
  <si>
    <t>Cucurella</t>
  </si>
  <si>
    <t>Havertz</t>
  </si>
  <si>
    <t>Guaita</t>
  </si>
  <si>
    <t>J.Ayew</t>
  </si>
  <si>
    <t>Schlupp</t>
  </si>
  <si>
    <t>Andersen</t>
  </si>
  <si>
    <t>Edouard</t>
  </si>
  <si>
    <t>Guéhi</t>
  </si>
  <si>
    <t>Eze</t>
  </si>
  <si>
    <t>Pickford</t>
  </si>
  <si>
    <t>Iwobi</t>
  </si>
  <si>
    <t>Gray</t>
  </si>
  <si>
    <t>Tarkowski</t>
  </si>
  <si>
    <t>McNeil</t>
  </si>
  <si>
    <t>Reed</t>
  </si>
  <si>
    <t>Robinson</t>
  </si>
  <si>
    <t>Palhinha</t>
  </si>
  <si>
    <t>Andreas</t>
  </si>
  <si>
    <t>Rodrigo</t>
  </si>
  <si>
    <t>Harrison</t>
  </si>
  <si>
    <t>Struijk</t>
  </si>
  <si>
    <t>Roca</t>
  </si>
  <si>
    <t>Aaronson</t>
  </si>
  <si>
    <t>Ward</t>
  </si>
  <si>
    <t>Maddison</t>
  </si>
  <si>
    <t>Daka</t>
  </si>
  <si>
    <t>Van Dijk</t>
  </si>
  <si>
    <t>Alisson</t>
  </si>
  <si>
    <t>Salah</t>
  </si>
  <si>
    <t>Robertson</t>
  </si>
  <si>
    <t>Alexander-Arnold</t>
  </si>
  <si>
    <t>Elliott</t>
  </si>
  <si>
    <t>Darwin</t>
  </si>
  <si>
    <t>Gündogan</t>
  </si>
  <si>
    <t>De Bruyne</t>
  </si>
  <si>
    <t>Grealish</t>
  </si>
  <si>
    <t>Ederson</t>
  </si>
  <si>
    <t>Aké</t>
  </si>
  <si>
    <t>Bernardo</t>
  </si>
  <si>
    <t>Foden</t>
  </si>
  <si>
    <t>Rodri</t>
  </si>
  <si>
    <t>Haaland</t>
  </si>
  <si>
    <t>Álvarez</t>
  </si>
  <si>
    <t>De Gea</t>
  </si>
  <si>
    <t>Shaw</t>
  </si>
  <si>
    <t>Fernandes</t>
  </si>
  <si>
    <t>Rashford</t>
  </si>
  <si>
    <t>Wilson</t>
  </si>
  <si>
    <t>Trippier</t>
  </si>
  <si>
    <t>Schär</t>
  </si>
  <si>
    <t>Almirón</t>
  </si>
  <si>
    <t>Joelinton</t>
  </si>
  <si>
    <t>Willock</t>
  </si>
  <si>
    <t>Bruno Guimarães</t>
  </si>
  <si>
    <t>Pope</t>
  </si>
  <si>
    <t>Wood</t>
  </si>
  <si>
    <t>Worrall</t>
  </si>
  <si>
    <t>Johnson</t>
  </si>
  <si>
    <t>Gibbs-White</t>
  </si>
  <si>
    <t>Ward-Prowse</t>
  </si>
  <si>
    <t>Perraud</t>
  </si>
  <si>
    <t>Bazunu</t>
  </si>
  <si>
    <t>Lloris</t>
  </si>
  <si>
    <t>Kane</t>
  </si>
  <si>
    <t>Son</t>
  </si>
  <si>
    <t>Dier</t>
  </si>
  <si>
    <t>Davies</t>
  </si>
  <si>
    <t>Højbjerg</t>
  </si>
  <si>
    <t>Emerson Royal</t>
  </si>
  <si>
    <t>Kulusevski</t>
  </si>
  <si>
    <t>Perišić</t>
  </si>
  <si>
    <t>Ings</t>
  </si>
  <si>
    <t>Fabianski</t>
  </si>
  <si>
    <t>Cresswell</t>
  </si>
  <si>
    <t>Antonio</t>
  </si>
  <si>
    <t>Benrahma</t>
  </si>
  <si>
    <t>Bowen</t>
  </si>
  <si>
    <t>Rice</t>
  </si>
  <si>
    <t>Soucek</t>
  </si>
  <si>
    <t>Sá</t>
  </si>
  <si>
    <t>Podence</t>
  </si>
  <si>
    <t>Kilman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</si>
</sst>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4">
  <autoFilter ref="A1:F14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0">
  <autoFilter ref="A1:F10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8">
  <autoFilter ref="A1:F8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9">
  <autoFilter ref="A1:F9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3">
  <autoFilter ref="A1:F3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8">
  <autoFilter ref="A1:F8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6">
  <autoFilter ref="A1:F6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5">
  <autoFilter ref="A1:F5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6">
  <autoFilter ref="A1:F6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4">
  <autoFilter ref="A1:F4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8">
  <autoFilter ref="A1:F8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1">
  <autoFilter ref="A1:F11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6">
  <autoFilter ref="A1:F6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9">
  <autoFilter ref="A1:F9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5">
  <autoFilter ref="A1:F5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4">
  <autoFilter ref="A1:F4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0">
  <autoFilter ref="A1:F10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9">
  <autoFilter ref="A1:F9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4">
  <autoFilter ref="A1:F4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13.592592455558751</v>
      </c>
      <c r="C2">
        <v>17.955602122629006</v>
      </c>
      <c r="D2">
        <f t="shared" ref="D2:D14" si="0">B2*$I$2+C2*$I$3</f>
        <v>15.059139029524648</v>
      </c>
      <c r="E2">
        <v>23</v>
      </c>
      <c r="F2">
        <f t="shared" ref="F2:F14" si="1">ABS(D2-E2)</f>
        <v>7.9408609704753523</v>
      </c>
      <c r="H2" t="s">
        <v>7</v>
      </c>
      <c r="I2">
        <v>0.43040567555971859</v>
      </c>
    </row>
    <row r="3" spans="1:9" x14ac:dyDescent="0.3">
      <c r="A3" t="s">
        <v>8</v>
      </c>
      <c r="B3">
        <v>12.1875</v>
      </c>
      <c r="C3">
        <v>15.44275008439169</v>
      </c>
      <c r="D3">
        <f t="shared" si="0"/>
        <v>13.16562397272109</v>
      </c>
      <c r="E3">
        <v>16</v>
      </c>
      <c r="F3">
        <f t="shared" si="1"/>
        <v>2.8343760272789105</v>
      </c>
      <c r="H3" t="s">
        <v>9</v>
      </c>
      <c r="I3">
        <v>0.51286556853898602</v>
      </c>
    </row>
    <row r="4" spans="1:9" x14ac:dyDescent="0.3">
      <c r="A4" t="s">
        <v>10</v>
      </c>
      <c r="B4">
        <v>20.747382087355167</v>
      </c>
      <c r="C4">
        <v>29.988415731734449</v>
      </c>
      <c r="D4">
        <f t="shared" si="0"/>
        <v>24.309816887243166</v>
      </c>
      <c r="E4">
        <v>19</v>
      </c>
      <c r="F4">
        <f t="shared" si="1"/>
        <v>5.3098168872431657</v>
      </c>
    </row>
    <row r="5" spans="1:9" x14ac:dyDescent="0.3">
      <c r="A5" t="s">
        <v>11</v>
      </c>
      <c r="B5">
        <v>29.434782590770251</v>
      </c>
      <c r="C5">
        <v>24.97373078369408</v>
      </c>
      <c r="D5">
        <f t="shared" si="0"/>
        <v>25.477064122852752</v>
      </c>
      <c r="E5">
        <v>26</v>
      </c>
      <c r="F5">
        <f t="shared" si="1"/>
        <v>0.52293587714724765</v>
      </c>
      <c r="H5" t="s">
        <v>12</v>
      </c>
      <c r="I5" cm="1">
        <f t="array" ref="I5">(SUM(TableARS[PP]-TableARS[AP]))^2</f>
        <v>6.1846694969327326E-28</v>
      </c>
    </row>
    <row r="6" spans="1:9" x14ac:dyDescent="0.3">
      <c r="A6" t="s">
        <v>13</v>
      </c>
      <c r="B6">
        <v>12.097346732867361</v>
      </c>
      <c r="C6">
        <v>22.048040069724301</v>
      </c>
      <c r="D6">
        <f t="shared" si="0"/>
        <v>16.514447298569429</v>
      </c>
      <c r="E6">
        <v>25</v>
      </c>
      <c r="F6">
        <f t="shared" si="1"/>
        <v>8.4855527014305707</v>
      </c>
    </row>
    <row r="7" spans="1:9" x14ac:dyDescent="0.3">
      <c r="A7" t="s">
        <v>14</v>
      </c>
      <c r="B7">
        <v>20.72328592572449</v>
      </c>
      <c r="C7">
        <v>32.511263826211191</v>
      </c>
      <c r="D7">
        <f t="shared" si="0"/>
        <v>25.593327684829429</v>
      </c>
      <c r="E7">
        <v>25</v>
      </c>
      <c r="F7">
        <f t="shared" si="1"/>
        <v>0.5933276848294291</v>
      </c>
      <c r="H7" t="s">
        <v>15</v>
      </c>
      <c r="I7">
        <f>AVERAGE(TableARS[DIFF])/5</f>
        <v>1.0790137677239473</v>
      </c>
    </row>
    <row r="8" spans="1:9" x14ac:dyDescent="0.3">
      <c r="A8" t="s">
        <v>16</v>
      </c>
      <c r="B8">
        <v>22.174603214122104</v>
      </c>
      <c r="C8">
        <v>22.400728397584722</v>
      </c>
      <c r="D8">
        <f t="shared" si="0"/>
        <v>21.032637381957628</v>
      </c>
      <c r="E8">
        <v>14</v>
      </c>
      <c r="F8">
        <f t="shared" si="1"/>
        <v>7.0326373819576276</v>
      </c>
    </row>
    <row r="9" spans="1:9" x14ac:dyDescent="0.3">
      <c r="A9" t="s">
        <v>17</v>
      </c>
      <c r="B9">
        <v>21.341668545956722</v>
      </c>
      <c r="C9">
        <v>24.616937385985207</v>
      </c>
      <c r="D9">
        <f t="shared" si="0"/>
        <v>21.810754856246021</v>
      </c>
      <c r="E9">
        <v>20</v>
      </c>
      <c r="F9">
        <f t="shared" si="1"/>
        <v>1.8107548562460209</v>
      </c>
    </row>
    <row r="10" spans="1:9" x14ac:dyDescent="0.3">
      <c r="A10" t="s">
        <v>18</v>
      </c>
      <c r="B10">
        <v>22.476011816864048</v>
      </c>
      <c r="C10">
        <v>31.476193855905347</v>
      </c>
      <c r="D10">
        <f t="shared" si="0"/>
        <v>25.816859107277821</v>
      </c>
      <c r="E10">
        <v>35</v>
      </c>
      <c r="F10">
        <f t="shared" si="1"/>
        <v>9.1831408927221787</v>
      </c>
    </row>
    <row r="11" spans="1:9" x14ac:dyDescent="0.3">
      <c r="A11" t="s">
        <v>19</v>
      </c>
      <c r="B11">
        <v>28.130557708284094</v>
      </c>
      <c r="C11">
        <v>24.280757670725123</v>
      </c>
      <c r="D11">
        <f t="shared" si="0"/>
        <v>24.56031628165945</v>
      </c>
      <c r="E11">
        <v>16</v>
      </c>
      <c r="F11">
        <f t="shared" si="1"/>
        <v>8.5603162816594498</v>
      </c>
    </row>
    <row r="12" spans="1:9" x14ac:dyDescent="0.3">
      <c r="A12" t="s">
        <v>20</v>
      </c>
      <c r="B12">
        <v>20.529934755633011</v>
      </c>
      <c r="C12">
        <v>23.520234775545983</v>
      </c>
      <c r="D12">
        <f t="shared" si="0"/>
        <v>20.898919018025993</v>
      </c>
      <c r="E12">
        <v>27</v>
      </c>
      <c r="F12">
        <f t="shared" si="1"/>
        <v>6.1010809819740075</v>
      </c>
    </row>
    <row r="13" spans="1:9" x14ac:dyDescent="0.3">
      <c r="A13" t="s">
        <v>21</v>
      </c>
      <c r="B13">
        <v>17.18993635432814</v>
      </c>
      <c r="C13">
        <v>16.178508371030698</v>
      </c>
      <c r="D13">
        <f t="shared" si="0"/>
        <v>15.696046063234572</v>
      </c>
      <c r="E13">
        <v>10</v>
      </c>
      <c r="F13">
        <f t="shared" si="1"/>
        <v>5.6960460632345722</v>
      </c>
    </row>
    <row r="14" spans="1:9" x14ac:dyDescent="0.3">
      <c r="A14" t="s">
        <v>22</v>
      </c>
      <c r="B14">
        <v>16.688311688311689</v>
      </c>
      <c r="C14">
        <v>21.218629007792043</v>
      </c>
      <c r="D14">
        <f t="shared" si="0"/>
        <v>18.065048295858027</v>
      </c>
      <c r="E14">
        <v>12</v>
      </c>
      <c r="F14">
        <f t="shared" si="1"/>
        <v>6.065048295858027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23</v>
      </c>
      <c r="B2">
        <v>14.745332261476642</v>
      </c>
      <c r="C2">
        <v>22.354360624011939</v>
      </c>
      <c r="D2">
        <f t="shared" ref="D2:D10" si="0">B2*$I$2+C2*$I$3</f>
        <v>24.186556286470847</v>
      </c>
      <c r="E2">
        <v>29</v>
      </c>
      <c r="F2">
        <f t="shared" ref="F2:F10" si="1">ABS(D2-E2)</f>
        <v>4.8134437135291535</v>
      </c>
      <c r="H2" t="s">
        <v>7</v>
      </c>
      <c r="I2">
        <v>0.58663517039390667</v>
      </c>
    </row>
    <row r="3" spans="1:9" x14ac:dyDescent="0.3">
      <c r="A3" t="s">
        <v>24</v>
      </c>
      <c r="B3">
        <v>16.09905667659892</v>
      </c>
      <c r="C3">
        <v>17.051179632098616</v>
      </c>
      <c r="D3">
        <f t="shared" si="0"/>
        <v>21.294953415948328</v>
      </c>
      <c r="E3">
        <v>12</v>
      </c>
      <c r="F3">
        <f t="shared" si="1"/>
        <v>9.2949534159483278</v>
      </c>
      <c r="H3" t="s">
        <v>9</v>
      </c>
      <c r="I3">
        <v>0.69500649309809714</v>
      </c>
    </row>
    <row r="4" spans="1:9" x14ac:dyDescent="0.3">
      <c r="A4" t="s">
        <v>25</v>
      </c>
      <c r="B4">
        <v>25.452529042848148</v>
      </c>
      <c r="C4">
        <v>24.938194934980011</v>
      </c>
      <c r="D4">
        <f t="shared" si="0"/>
        <v>32.263556117964271</v>
      </c>
      <c r="E4">
        <v>31</v>
      </c>
      <c r="F4">
        <f t="shared" si="1"/>
        <v>1.2635561179642707</v>
      </c>
    </row>
    <row r="5" spans="1:9" x14ac:dyDescent="0.3">
      <c r="A5" t="s">
        <v>26</v>
      </c>
      <c r="B5">
        <v>16.636363598185195</v>
      </c>
      <c r="C5">
        <v>17.973028645537251</v>
      </c>
      <c r="D5">
        <f t="shared" si="0"/>
        <v>22.250847603442846</v>
      </c>
      <c r="E5">
        <v>22</v>
      </c>
      <c r="F5">
        <f t="shared" si="1"/>
        <v>0.25084760344284618</v>
      </c>
      <c r="H5" t="s">
        <v>12</v>
      </c>
      <c r="I5" cm="1">
        <f t="array" ref="I5">(SUM(TableAVL[PP]-TableAVL[AP]))^2</f>
        <v>1.2621774483536189E-29</v>
      </c>
    </row>
    <row r="6" spans="1:9" x14ac:dyDescent="0.3">
      <c r="A6" t="s">
        <v>27</v>
      </c>
      <c r="B6">
        <v>7.0561870800913082</v>
      </c>
      <c r="C6">
        <v>17.524009718446276</v>
      </c>
      <c r="D6">
        <f t="shared" si="0"/>
        <v>16.318708049494965</v>
      </c>
      <c r="E6">
        <v>29</v>
      </c>
      <c r="F6">
        <f t="shared" si="1"/>
        <v>12.681291950505035</v>
      </c>
    </row>
    <row r="7" spans="1:9" x14ac:dyDescent="0.3">
      <c r="A7" t="s">
        <v>28</v>
      </c>
      <c r="B7">
        <v>17.935581406160093</v>
      </c>
      <c r="C7">
        <v>15.61624842688772</v>
      </c>
      <c r="D7">
        <f t="shared" si="0"/>
        <v>21.375036908836421</v>
      </c>
      <c r="E7">
        <v>22</v>
      </c>
      <c r="F7">
        <f t="shared" si="1"/>
        <v>0.62496309116357907</v>
      </c>
      <c r="H7" t="s">
        <v>15</v>
      </c>
      <c r="I7">
        <f>AVERAGE(TableAVL[DIFF])/5</f>
        <v>0.94147580659334928</v>
      </c>
    </row>
    <row r="8" spans="1:9" x14ac:dyDescent="0.3">
      <c r="A8" t="s">
        <v>29</v>
      </c>
      <c r="B8">
        <v>16.902439049282378</v>
      </c>
      <c r="C8">
        <v>17.925420011130875</v>
      </c>
      <c r="D8">
        <f t="shared" si="0"/>
        <v>22.373848510994911</v>
      </c>
      <c r="E8">
        <v>12</v>
      </c>
      <c r="F8">
        <f t="shared" si="1"/>
        <v>10.373848510994911</v>
      </c>
    </row>
    <row r="9" spans="1:9" x14ac:dyDescent="0.3">
      <c r="A9" t="s">
        <v>30</v>
      </c>
      <c r="B9">
        <v>13.285723370968759</v>
      </c>
      <c r="C9">
        <v>16.927736824136186</v>
      </c>
      <c r="D9">
        <f t="shared" si="0"/>
        <v>19.558759599764976</v>
      </c>
      <c r="E9">
        <v>20</v>
      </c>
      <c r="F9">
        <f t="shared" si="1"/>
        <v>0.44124040023502431</v>
      </c>
    </row>
    <row r="10" spans="1:9" x14ac:dyDescent="0.3">
      <c r="A10" t="s">
        <v>31</v>
      </c>
      <c r="B10">
        <v>13.018251168643255</v>
      </c>
      <c r="C10">
        <v>16.893035721433989</v>
      </c>
      <c r="D10">
        <f t="shared" si="0"/>
        <v>19.377733507082432</v>
      </c>
      <c r="E10">
        <v>22</v>
      </c>
      <c r="F10">
        <f t="shared" si="1"/>
        <v>2.6222664929175679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32</v>
      </c>
      <c r="B2">
        <v>15.8221398282392</v>
      </c>
      <c r="C2">
        <v>11.359599485838901</v>
      </c>
      <c r="D2">
        <f>B2*$I$2+C2*$I$3</f>
        <v>18.61276854239566</v>
      </c>
      <c r="E2">
        <v>15</v>
      </c>
      <c r="F2">
        <f>ABS(D2-E2)</f>
        <v>3.6127685423956599</v>
      </c>
      <c r="H2" t="s">
        <v>7</v>
      </c>
      <c r="I2">
        <v>0.66643810303603868</v>
      </c>
    </row>
    <row r="3" spans="1:9" x14ac:dyDescent="0.3">
      <c r="A3" t="s">
        <v>33</v>
      </c>
      <c r="B3">
        <v>12.229819612298403</v>
      </c>
      <c r="C3">
        <v>15.595654481162583</v>
      </c>
      <c r="D3">
        <f>B3*$I$2+C3*$I$3</f>
        <v>19.227418305342081</v>
      </c>
      <c r="E3">
        <v>16</v>
      </c>
      <c r="F3">
        <f>ABS(D3-E3)</f>
        <v>3.2274183053420806</v>
      </c>
      <c r="H3" t="s">
        <v>9</v>
      </c>
      <c r="I3">
        <v>0.71026198585179556</v>
      </c>
    </row>
    <row r="4" spans="1:9" x14ac:dyDescent="0.3">
      <c r="A4" t="s">
        <v>34</v>
      </c>
      <c r="B4">
        <v>12.783851052214811</v>
      </c>
      <c r="C4">
        <v>16.233571412302137</v>
      </c>
      <c r="D4">
        <f>B4*$I$2+C4*$I$3</f>
        <v>20.049734113501959</v>
      </c>
      <c r="E4">
        <v>10</v>
      </c>
      <c r="F4">
        <f>ABS(D4-E4)</f>
        <v>10.049734113501959</v>
      </c>
    </row>
    <row r="5" spans="1:9" x14ac:dyDescent="0.3">
      <c r="A5" t="s">
        <v>35</v>
      </c>
      <c r="B5">
        <v>11.854716699393945</v>
      </c>
      <c r="C5">
        <v>12.966545180567012</v>
      </c>
      <c r="D5">
        <f>B5*$I$2+C5*$I$3</f>
        <v>17.110079038760304</v>
      </c>
      <c r="E5">
        <v>34</v>
      </c>
      <c r="F5">
        <f>ABS(D5-E5)</f>
        <v>16.889920961239696</v>
      </c>
      <c r="H5" t="s">
        <v>12</v>
      </c>
      <c r="I5" cm="1">
        <f t="array" ref="I5">(SUM(TableBOU[PP]-TableBOU[AP]))^2</f>
        <v>1.2621774483536189E-29</v>
      </c>
    </row>
    <row r="7" spans="1:9" x14ac:dyDescent="0.3">
      <c r="H7" t="s">
        <v>15</v>
      </c>
      <c r="I7">
        <f>AVERAGE(TableBOU[DIFF])/5</f>
        <v>1.6889920961239695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36</v>
      </c>
      <c r="B2">
        <v>23.176462109963172</v>
      </c>
      <c r="C2">
        <v>27.611065128556643</v>
      </c>
      <c r="D2">
        <f t="shared" ref="D2:D8" si="0">B2*$I$2+C2*$I$3</f>
        <v>20.642324091524085</v>
      </c>
      <c r="E2">
        <v>27</v>
      </c>
      <c r="F2">
        <f t="shared" ref="F2:F8" si="1">ABS(D2-E2)</f>
        <v>6.3576759084759153</v>
      </c>
      <c r="H2" t="s">
        <v>7</v>
      </c>
      <c r="I2">
        <v>0.42017565300836851</v>
      </c>
    </row>
    <row r="3" spans="1:9" x14ac:dyDescent="0.3">
      <c r="A3" t="s">
        <v>37</v>
      </c>
      <c r="B3">
        <v>46.847826061379898</v>
      </c>
      <c r="C3">
        <v>24.712172738393871</v>
      </c>
      <c r="D3">
        <f t="shared" si="0"/>
        <v>29.443626713768204</v>
      </c>
      <c r="E3">
        <v>12</v>
      </c>
      <c r="F3">
        <f t="shared" si="1"/>
        <v>17.443626713768204</v>
      </c>
      <c r="H3" t="s">
        <v>9</v>
      </c>
      <c r="I3">
        <v>0.39491917241428809</v>
      </c>
    </row>
    <row r="4" spans="1:9" x14ac:dyDescent="0.3">
      <c r="A4" t="s">
        <v>38</v>
      </c>
      <c r="B4">
        <v>17.203703703703702</v>
      </c>
      <c r="C4">
        <v>18.318541727803321</v>
      </c>
      <c r="D4">
        <f t="shared" si="0"/>
        <v>14.462920776846882</v>
      </c>
      <c r="E4">
        <v>16</v>
      </c>
      <c r="F4">
        <f t="shared" si="1"/>
        <v>1.5370792231531176</v>
      </c>
    </row>
    <row r="5" spans="1:9" x14ac:dyDescent="0.3">
      <c r="A5" t="s">
        <v>39</v>
      </c>
      <c r="B5">
        <v>19.655898042696936</v>
      </c>
      <c r="C5">
        <v>15.539946536190648</v>
      </c>
      <c r="D5">
        <f t="shared" si="0"/>
        <v>14.395952620990791</v>
      </c>
      <c r="E5">
        <v>12</v>
      </c>
      <c r="F5">
        <f t="shared" si="1"/>
        <v>2.3959526209907906</v>
      </c>
      <c r="H5" t="s">
        <v>12</v>
      </c>
      <c r="I5" cm="1">
        <f t="array" ref="I5">(SUM(TableBRE[PP]-TableBRE[AP]))^2</f>
        <v>1.5461673742331831E-28</v>
      </c>
    </row>
    <row r="6" spans="1:9" x14ac:dyDescent="0.3">
      <c r="A6" t="s">
        <v>40</v>
      </c>
      <c r="B6">
        <v>12.850774553135576</v>
      </c>
      <c r="C6">
        <v>16.303596832029516</v>
      </c>
      <c r="D6">
        <f t="shared" si="0"/>
        <v>11.838185557808371</v>
      </c>
      <c r="E6">
        <v>27</v>
      </c>
      <c r="F6">
        <f t="shared" si="1"/>
        <v>15.161814442191629</v>
      </c>
    </row>
    <row r="7" spans="1:9" x14ac:dyDescent="0.3">
      <c r="A7" t="s">
        <v>41</v>
      </c>
      <c r="B7">
        <v>14.499999975761027</v>
      </c>
      <c r="C7">
        <v>16.774096509232521</v>
      </c>
      <c r="D7">
        <f t="shared" si="0"/>
        <v>12.716959269860222</v>
      </c>
      <c r="E7">
        <v>12</v>
      </c>
      <c r="F7">
        <f t="shared" si="1"/>
        <v>0.71695926986022229</v>
      </c>
      <c r="H7" t="s">
        <v>15</v>
      </c>
      <c r="I7">
        <f>AVERAGE(TableBRE[DIFF])/5</f>
        <v>1.3175182613611809</v>
      </c>
    </row>
    <row r="8" spans="1:9" x14ac:dyDescent="0.3">
      <c r="A8" t="s">
        <v>42</v>
      </c>
      <c r="B8">
        <v>16.140043189763798</v>
      </c>
      <c r="C8">
        <v>22.076359901851532</v>
      </c>
      <c r="D8">
        <f t="shared" si="0"/>
        <v>15.500030969201458</v>
      </c>
      <c r="E8">
        <v>13</v>
      </c>
      <c r="F8">
        <f t="shared" si="1"/>
        <v>2.5000309692014575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43</v>
      </c>
      <c r="B2">
        <v>16.107422284548122</v>
      </c>
      <c r="C2">
        <v>22.262856536991752</v>
      </c>
      <c r="D2">
        <f t="shared" ref="D2:D9" si="0">B2*$I$2+C2*$I$3</f>
        <v>22.723638897425587</v>
      </c>
      <c r="E2">
        <v>18</v>
      </c>
      <c r="F2">
        <f t="shared" ref="F2:F9" si="1">ABS(D2-E2)</f>
        <v>4.7236388974255874</v>
      </c>
      <c r="H2" t="s">
        <v>7</v>
      </c>
      <c r="I2">
        <v>0.55559537435598705</v>
      </c>
    </row>
    <row r="3" spans="1:9" x14ac:dyDescent="0.3">
      <c r="A3" t="s">
        <v>44</v>
      </c>
      <c r="B3">
        <v>17.29251696601651</v>
      </c>
      <c r="C3">
        <v>17.874879042151296</v>
      </c>
      <c r="D3">
        <f t="shared" si="0"/>
        <v>20.667151457060577</v>
      </c>
      <c r="E3">
        <v>29</v>
      </c>
      <c r="F3">
        <f t="shared" si="1"/>
        <v>8.3328485429394235</v>
      </c>
      <c r="H3" t="s">
        <v>9</v>
      </c>
      <c r="I3">
        <v>0.61871797810153617</v>
      </c>
    </row>
    <row r="4" spans="1:9" x14ac:dyDescent="0.3">
      <c r="A4" t="s">
        <v>45</v>
      </c>
      <c r="B4">
        <v>25.19033730324918</v>
      </c>
      <c r="C4">
        <v>30.634727127834452</v>
      </c>
      <c r="D4">
        <f t="shared" si="0"/>
        <v>32.949891312378327</v>
      </c>
      <c r="E4">
        <v>24</v>
      </c>
      <c r="F4">
        <f t="shared" si="1"/>
        <v>8.9498913123783268</v>
      </c>
    </row>
    <row r="5" spans="1:9" x14ac:dyDescent="0.3">
      <c r="A5" t="s">
        <v>46</v>
      </c>
      <c r="B5">
        <v>15.902241301348537</v>
      </c>
      <c r="C5">
        <v>14.395357484425457</v>
      </c>
      <c r="D5">
        <f t="shared" si="0"/>
        <v>17.741878185734514</v>
      </c>
      <c r="E5">
        <v>23</v>
      </c>
      <c r="F5">
        <f t="shared" si="1"/>
        <v>5.2581218142654862</v>
      </c>
      <c r="H5" t="s">
        <v>12</v>
      </c>
      <c r="I5" cm="1">
        <f t="array" ref="I5">(SUM(TableBHA[PP]-TableBHA[AP]))^2</f>
        <v>1.135959703518257E-28</v>
      </c>
    </row>
    <row r="6" spans="1:9" x14ac:dyDescent="0.3">
      <c r="A6" t="s">
        <v>47</v>
      </c>
      <c r="B6">
        <v>18.963259337097284</v>
      </c>
      <c r="C6">
        <v>17.052366308796444</v>
      </c>
      <c r="D6">
        <f t="shared" si="0"/>
        <v>21.086504774829521</v>
      </c>
      <c r="E6">
        <v>28</v>
      </c>
      <c r="F6">
        <f t="shared" si="1"/>
        <v>6.9134952251704789</v>
      </c>
    </row>
    <row r="7" spans="1:9" x14ac:dyDescent="0.3">
      <c r="A7" t="s">
        <v>48</v>
      </c>
      <c r="B7">
        <v>19.717352921015937</v>
      </c>
      <c r="C7">
        <v>19.068054521561926</v>
      </c>
      <c r="D7">
        <f t="shared" si="0"/>
        <v>22.752618217371612</v>
      </c>
      <c r="E7">
        <v>20</v>
      </c>
      <c r="F7">
        <f t="shared" si="1"/>
        <v>2.7526182173716123</v>
      </c>
      <c r="H7" t="s">
        <v>15</v>
      </c>
      <c r="I7">
        <f>AVERAGE(TableBHA[DIFF])/5</f>
        <v>1.2776203169834983</v>
      </c>
    </row>
    <row r="8" spans="1:9" x14ac:dyDescent="0.3">
      <c r="A8" t="s">
        <v>49</v>
      </c>
      <c r="B8">
        <v>13.933333335777618</v>
      </c>
      <c r="C8">
        <v>18.11934368932711</v>
      </c>
      <c r="D8">
        <f t="shared" si="0"/>
        <v>18.952059242705417</v>
      </c>
      <c r="E8">
        <v>24</v>
      </c>
      <c r="F8">
        <f t="shared" si="1"/>
        <v>5.0479407572945831</v>
      </c>
    </row>
    <row r="9" spans="1:9" x14ac:dyDescent="0.3">
      <c r="A9" t="s">
        <v>50</v>
      </c>
      <c r="B9">
        <v>15.910510047140924</v>
      </c>
      <c r="C9">
        <v>19.857920024173247</v>
      </c>
      <c r="D9">
        <f t="shared" si="0"/>
        <v>21.126257912494435</v>
      </c>
      <c r="E9">
        <v>12</v>
      </c>
      <c r="F9">
        <f t="shared" si="1"/>
        <v>9.1262579124944345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51</v>
      </c>
      <c r="B2">
        <v>11.897926371329671</v>
      </c>
      <c r="C2">
        <v>23.013808795094409</v>
      </c>
      <c r="D2">
        <f>B2*$I$2+C2*$I$3</f>
        <v>19.29404210916621</v>
      </c>
      <c r="E2">
        <v>16</v>
      </c>
      <c r="F2">
        <f>ABS(D2-E2)</f>
        <v>3.2940421091662095</v>
      </c>
      <c r="H2" t="s">
        <v>7</v>
      </c>
      <c r="I2">
        <v>0.47403220138711388</v>
      </c>
    </row>
    <row r="3" spans="1:9" x14ac:dyDescent="0.3">
      <c r="A3" t="s">
        <v>52</v>
      </c>
      <c r="B3">
        <v>20.158556130593187</v>
      </c>
      <c r="C3">
        <v>17.108024563827225</v>
      </c>
      <c r="D3">
        <f>B3*$I$2+C3*$I$3</f>
        <v>19.70595789083379</v>
      </c>
      <c r="E3">
        <v>23</v>
      </c>
      <c r="F3">
        <f>ABS(D3-E3)</f>
        <v>3.2940421091662095</v>
      </c>
      <c r="H3" t="s">
        <v>9</v>
      </c>
      <c r="I3">
        <v>0.59329778920964549</v>
      </c>
    </row>
    <row r="5" spans="1:9" x14ac:dyDescent="0.3">
      <c r="H5" t="s">
        <v>12</v>
      </c>
      <c r="I5" cm="1">
        <f t="array" ref="I5">(SUM(TableCHE[PP]-TableCHE[AP]))^2</f>
        <v>0</v>
      </c>
    </row>
    <row r="7" spans="1:9" x14ac:dyDescent="0.3">
      <c r="H7" t="s">
        <v>15</v>
      </c>
      <c r="I7">
        <f>AVERAGE(TableCHE[DIFF])/5</f>
        <v>0.65880842183324195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53</v>
      </c>
      <c r="B2">
        <v>18.44901491268396</v>
      </c>
      <c r="C2">
        <v>19.2577215210937</v>
      </c>
      <c r="D2">
        <f t="shared" ref="D2:D8" si="0">B2*$I$2+C2*$I$3</f>
        <v>18.72071189416004</v>
      </c>
      <c r="E2">
        <v>19</v>
      </c>
      <c r="F2">
        <f t="shared" ref="F2:F8" si="1">ABS(D2-E2)</f>
        <v>0.27928810583996011</v>
      </c>
      <c r="H2" t="s">
        <v>7</v>
      </c>
      <c r="I2">
        <v>0.50842187786488846</v>
      </c>
    </row>
    <row r="3" spans="1:9" x14ac:dyDescent="0.3">
      <c r="A3" t="s">
        <v>54</v>
      </c>
      <c r="B3">
        <v>18.04661044781086</v>
      </c>
      <c r="C3">
        <v>13.596878961389759</v>
      </c>
      <c r="D3">
        <f t="shared" si="0"/>
        <v>15.770366819158241</v>
      </c>
      <c r="E3">
        <v>21</v>
      </c>
      <c r="F3">
        <f t="shared" si="1"/>
        <v>5.2296331808417591</v>
      </c>
      <c r="H3" t="s">
        <v>9</v>
      </c>
      <c r="I3">
        <v>0.4850433150808921</v>
      </c>
    </row>
    <row r="4" spans="1:9" x14ac:dyDescent="0.3">
      <c r="A4" t="s">
        <v>55</v>
      </c>
      <c r="B4">
        <v>13.173927192861688</v>
      </c>
      <c r="C4">
        <v>12.74444039653963</v>
      </c>
      <c r="D4">
        <f t="shared" si="0"/>
        <v>12.87951842103848</v>
      </c>
      <c r="E4">
        <v>20</v>
      </c>
      <c r="F4">
        <f t="shared" si="1"/>
        <v>7.1204815789615203</v>
      </c>
    </row>
    <row r="5" spans="1:9" x14ac:dyDescent="0.3">
      <c r="A5" t="s">
        <v>56</v>
      </c>
      <c r="B5">
        <v>18.772078122189008</v>
      </c>
      <c r="C5">
        <v>16.082056646205412</v>
      </c>
      <c r="D5">
        <f t="shared" si="0"/>
        <v>17.344629279303891</v>
      </c>
      <c r="E5">
        <v>11</v>
      </c>
      <c r="F5">
        <f t="shared" si="1"/>
        <v>6.3446292793038914</v>
      </c>
      <c r="H5" t="s">
        <v>12</v>
      </c>
      <c r="I5" cm="1">
        <f t="array" ref="I5">(SUM(TableCRY[PP]-TableCRY[AP]))^2</f>
        <v>2.0194839173657902E-28</v>
      </c>
    </row>
    <row r="6" spans="1:9" x14ac:dyDescent="0.3">
      <c r="A6" t="s">
        <v>57</v>
      </c>
      <c r="B6">
        <v>14.305381018922674</v>
      </c>
      <c r="C6">
        <v>13.541193833048268</v>
      </c>
      <c r="D6">
        <f t="shared" si="0"/>
        <v>13.84123422814806</v>
      </c>
      <c r="E6">
        <v>13</v>
      </c>
      <c r="F6">
        <f t="shared" si="1"/>
        <v>0.84123422814806048</v>
      </c>
    </row>
    <row r="7" spans="1:9" x14ac:dyDescent="0.3">
      <c r="A7" t="s">
        <v>58</v>
      </c>
      <c r="B7">
        <v>14.684855335660561</v>
      </c>
      <c r="C7">
        <v>15.751270340039246</v>
      </c>
      <c r="D7">
        <f t="shared" si="0"/>
        <v>15.106150108398737</v>
      </c>
      <c r="E7">
        <v>13</v>
      </c>
      <c r="F7">
        <f t="shared" si="1"/>
        <v>2.1061501083987366</v>
      </c>
      <c r="H7" t="s">
        <v>15</v>
      </c>
      <c r="I7">
        <f>AVERAGE(TableCRY[DIFF])/5</f>
        <v>0.72168016375104194</v>
      </c>
    </row>
    <row r="8" spans="1:9" x14ac:dyDescent="0.3">
      <c r="A8" t="s">
        <v>59</v>
      </c>
      <c r="B8">
        <v>17.893939393939394</v>
      </c>
      <c r="C8">
        <v>19.04926569121859</v>
      </c>
      <c r="D8">
        <f t="shared" si="0"/>
        <v>18.337389249792537</v>
      </c>
      <c r="E8">
        <v>15</v>
      </c>
      <c r="F8">
        <f t="shared" si="1"/>
        <v>3.3373892497925368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60</v>
      </c>
      <c r="B2">
        <v>33.482909615889064</v>
      </c>
      <c r="C2">
        <v>17.114057870215447</v>
      </c>
      <c r="D2">
        <f>B2*$I$2+C2*$I$3</f>
        <v>24.631110564066759</v>
      </c>
      <c r="E2">
        <v>17</v>
      </c>
      <c r="F2">
        <f>ABS(D2-E2)</f>
        <v>7.6311105640667591</v>
      </c>
      <c r="H2" t="s">
        <v>7</v>
      </c>
      <c r="I2">
        <v>0.51556967992500602</v>
      </c>
    </row>
    <row r="3" spans="1:9" x14ac:dyDescent="0.3">
      <c r="A3" t="s">
        <v>61</v>
      </c>
      <c r="B3">
        <v>13.150469263493081</v>
      </c>
      <c r="C3">
        <v>14.936963589151189</v>
      </c>
      <c r="D3">
        <f>B3*$I$2+C3*$I$3</f>
        <v>13.210988127878309</v>
      </c>
      <c r="E3">
        <v>11</v>
      </c>
      <c r="F3">
        <f>ABS(D3-E3)</f>
        <v>2.2109881278783092</v>
      </c>
      <c r="H3" t="s">
        <v>9</v>
      </c>
      <c r="I3">
        <v>0.43054298555741477</v>
      </c>
    </row>
    <row r="4" spans="1:9" x14ac:dyDescent="0.3">
      <c r="A4" t="s">
        <v>62</v>
      </c>
      <c r="B4">
        <v>13.278585846730735</v>
      </c>
      <c r="C4">
        <v>15.036557556641661</v>
      </c>
      <c r="D4">
        <f>B4*$I$2+C4*$I$3</f>
        <v>13.319920637798088</v>
      </c>
      <c r="E4">
        <v>15</v>
      </c>
      <c r="F4">
        <f>ABS(D4-E4)</f>
        <v>1.6800793622019121</v>
      </c>
    </row>
    <row r="5" spans="1:9" x14ac:dyDescent="0.3">
      <c r="A5" t="s">
        <v>63</v>
      </c>
      <c r="B5">
        <v>14.591933475927696</v>
      </c>
      <c r="C5">
        <v>14.793704466054018</v>
      </c>
      <c r="D5">
        <f>B5*$I$2+C5*$I$3</f>
        <v>13.892484159939979</v>
      </c>
      <c r="E5">
        <v>15</v>
      </c>
      <c r="F5">
        <f>ABS(D5-E5)</f>
        <v>1.1075158400600209</v>
      </c>
      <c r="H5" t="s">
        <v>12</v>
      </c>
      <c r="I5" cm="1">
        <f t="array" ref="I5">(SUM(TableEVE[PP]-TableEVE[AP]))^2</f>
        <v>1.2621774483536189E-29</v>
      </c>
    </row>
    <row r="6" spans="1:9" x14ac:dyDescent="0.3">
      <c r="A6" t="s">
        <v>64</v>
      </c>
      <c r="B6">
        <v>14.627920741679345</v>
      </c>
      <c r="C6">
        <v>12.551090777996812</v>
      </c>
      <c r="D6">
        <f>B6*$I$2+C6*$I$3</f>
        <v>12.945496510316861</v>
      </c>
      <c r="E6">
        <v>20</v>
      </c>
      <c r="F6">
        <f>ABS(D6-E6)</f>
        <v>7.0545034896831389</v>
      </c>
    </row>
    <row r="7" spans="1:9" x14ac:dyDescent="0.3">
      <c r="H7" t="s">
        <v>15</v>
      </c>
      <c r="I7">
        <f>AVERAGE(TableEVE[DIFF])/5</f>
        <v>0.78736789535560558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65</v>
      </c>
      <c r="B2">
        <v>17.261107384591625</v>
      </c>
      <c r="C2">
        <v>15.578071026023176</v>
      </c>
      <c r="D2">
        <f>B2*$I$2+C2*$I$3</f>
        <v>11.642721470619009</v>
      </c>
      <c r="E2">
        <v>11</v>
      </c>
      <c r="F2">
        <f>ABS(D2-E2)</f>
        <v>0.64272147061900853</v>
      </c>
      <c r="H2" t="s">
        <v>7</v>
      </c>
      <c r="I2">
        <v>0.31529910828036939</v>
      </c>
    </row>
    <row r="3" spans="1:9" x14ac:dyDescent="0.3">
      <c r="A3" t="s">
        <v>66</v>
      </c>
      <c r="B3">
        <v>10.088292248094634</v>
      </c>
      <c r="C3">
        <v>15.813819521616548</v>
      </c>
      <c r="D3">
        <f>B3*$I$2+C3*$I$3</f>
        <v>9.474970748670783</v>
      </c>
      <c r="E3">
        <v>11</v>
      </c>
      <c r="F3">
        <f>ABS(D3-E3)</f>
        <v>1.525029251329217</v>
      </c>
      <c r="H3" t="s">
        <v>9</v>
      </c>
      <c r="I3">
        <v>0.39801524167966296</v>
      </c>
    </row>
    <row r="4" spans="1:9" x14ac:dyDescent="0.3">
      <c r="A4" t="s">
        <v>67</v>
      </c>
      <c r="B4">
        <v>15.888108664395096</v>
      </c>
      <c r="C4">
        <v>23.262705967608408</v>
      </c>
      <c r="D4">
        <f>B4*$I$2+C4*$I$3</f>
        <v>14.268418031965982</v>
      </c>
      <c r="E4">
        <v>10</v>
      </c>
      <c r="F4">
        <f>ABS(D4-E4)</f>
        <v>4.2684180319659824</v>
      </c>
    </row>
    <row r="5" spans="1:9" x14ac:dyDescent="0.3">
      <c r="A5" t="s">
        <v>68</v>
      </c>
      <c r="B5">
        <v>19.130227900810794</v>
      </c>
      <c r="C5">
        <v>24.074821632409741</v>
      </c>
      <c r="D5">
        <f>B5*$I$2+C5*$I$3</f>
        <v>15.613889748744226</v>
      </c>
      <c r="E5">
        <v>19</v>
      </c>
      <c r="F5">
        <f>ABS(D5-E5)</f>
        <v>3.3861102512557739</v>
      </c>
      <c r="H5" t="s">
        <v>12</v>
      </c>
      <c r="I5" cm="1">
        <f t="array" ref="I5">(SUM(TableFUL[PP]-TableFUL[AP]))^2</f>
        <v>0</v>
      </c>
    </row>
    <row r="7" spans="1:9" x14ac:dyDescent="0.3">
      <c r="H7" t="s">
        <v>15</v>
      </c>
      <c r="I7">
        <f>AVERAGE(TableFUL[DIFF])/5</f>
        <v>0.49111395025849908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69</v>
      </c>
      <c r="B2">
        <v>17.599863375835188</v>
      </c>
      <c r="C2">
        <v>22.958476040076945</v>
      </c>
      <c r="D2">
        <f>B2*$I$2+C2*$I$3</f>
        <v>20.280417594073366</v>
      </c>
      <c r="E2">
        <v>11</v>
      </c>
      <c r="F2">
        <f>ABS(D2-E2)</f>
        <v>9.2804175940733664</v>
      </c>
      <c r="H2" t="s">
        <v>7</v>
      </c>
      <c r="I2">
        <v>0.40713341157058053</v>
      </c>
    </row>
    <row r="3" spans="1:9" x14ac:dyDescent="0.3">
      <c r="A3" t="s">
        <v>70</v>
      </c>
      <c r="B3">
        <v>18.895348837209301</v>
      </c>
      <c r="C3">
        <v>18.04526531188182</v>
      </c>
      <c r="D3">
        <f>B3*$I$2+C3*$I$3</f>
        <v>18.001203693885994</v>
      </c>
      <c r="E3">
        <v>32</v>
      </c>
      <c r="F3">
        <f>ABS(D3-E3)</f>
        <v>13.998796306114006</v>
      </c>
      <c r="H3" t="s">
        <v>9</v>
      </c>
      <c r="I3">
        <v>0.57124545861840736</v>
      </c>
    </row>
    <row r="4" spans="1:9" x14ac:dyDescent="0.3">
      <c r="A4" t="s">
        <v>71</v>
      </c>
      <c r="B4">
        <v>11.194029800827378</v>
      </c>
      <c r="C4">
        <v>14.320642790598949</v>
      </c>
      <c r="D4">
        <f>B4*$I$2+C4*$I$3</f>
        <v>12.738065700659682</v>
      </c>
      <c r="E4">
        <v>10</v>
      </c>
      <c r="F4">
        <f>ABS(D4-E4)</f>
        <v>2.738065700659682</v>
      </c>
    </row>
    <row r="5" spans="1:9" x14ac:dyDescent="0.3">
      <c r="A5" t="s">
        <v>72</v>
      </c>
      <c r="B5">
        <v>11.422623785111607</v>
      </c>
      <c r="C5">
        <v>19.81093628152513</v>
      </c>
      <c r="D5">
        <f>B5*$I$2+C5*$I$3</f>
        <v>15.967439172519615</v>
      </c>
      <c r="E5">
        <v>16</v>
      </c>
      <c r="F5">
        <f>ABS(D5-E5)</f>
        <v>3.2560827480384802E-2</v>
      </c>
      <c r="H5" t="s">
        <v>12</v>
      </c>
      <c r="I5" cm="1">
        <f t="array" ref="I5">(SUM(TableLEE[PP]-TableLEE[AP]))^2</f>
        <v>5.0487097934144756E-29</v>
      </c>
    </row>
    <row r="6" spans="1:9" x14ac:dyDescent="0.3">
      <c r="A6" t="s">
        <v>73</v>
      </c>
      <c r="B6">
        <v>7.9054295637598004</v>
      </c>
      <c r="C6">
        <v>18.896096533955106</v>
      </c>
      <c r="D6">
        <f>B6*$I$2+C6*$I$3</f>
        <v>14.012873838861335</v>
      </c>
      <c r="E6">
        <v>12</v>
      </c>
      <c r="F6">
        <f>ABS(D6-E6)</f>
        <v>2.012873838861335</v>
      </c>
    </row>
    <row r="7" spans="1:9" x14ac:dyDescent="0.3">
      <c r="H7" t="s">
        <v>15</v>
      </c>
      <c r="I7">
        <f>AVERAGE(TableLEE[DIFF])/5</f>
        <v>1.1225085706875508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74</v>
      </c>
      <c r="B2">
        <v>11.39944611974091</v>
      </c>
      <c r="C2">
        <v>16.395681776036913</v>
      </c>
      <c r="D2">
        <f>B2*$I$2+C2*$I$3</f>
        <v>9.1988549001423703</v>
      </c>
      <c r="E2">
        <v>20</v>
      </c>
      <c r="F2">
        <f>ABS(D2-E2)</f>
        <v>10.80114509985763</v>
      </c>
      <c r="H2" t="s">
        <v>7</v>
      </c>
      <c r="I2">
        <v>0.344512082558737</v>
      </c>
    </row>
    <row r="3" spans="1:9" x14ac:dyDescent="0.3">
      <c r="A3" t="s">
        <v>75</v>
      </c>
      <c r="B3">
        <v>23.593796437507713</v>
      </c>
      <c r="C3">
        <v>29.80641112683772</v>
      </c>
      <c r="D3">
        <f>B3*$I$2+C3*$I$3</f>
        <v>17.711829549459871</v>
      </c>
      <c r="E3">
        <v>11</v>
      </c>
      <c r="F3">
        <f>ABS(D3-E3)</f>
        <v>6.7118295494598712</v>
      </c>
      <c r="H3" t="s">
        <v>9</v>
      </c>
      <c r="I3">
        <v>0.32152417017016199</v>
      </c>
    </row>
    <row r="4" spans="1:9" x14ac:dyDescent="0.3">
      <c r="A4" t="s">
        <v>76</v>
      </c>
      <c r="B4">
        <v>31.716633571880632</v>
      </c>
      <c r="C4">
        <v>16.056497600365784</v>
      </c>
      <c r="D4">
        <f>B4*$I$2+C4*$I$3</f>
        <v>16.089315550397757</v>
      </c>
      <c r="E4">
        <v>12</v>
      </c>
      <c r="F4">
        <f>ABS(D4-E4)</f>
        <v>4.0893155503977567</v>
      </c>
    </row>
    <row r="5" spans="1:9" x14ac:dyDescent="0.3">
      <c r="H5" t="s">
        <v>12</v>
      </c>
      <c r="I5" cm="1">
        <f t="array" ref="I5">(SUM(TableLEI[PP]-TableLEI[AP]))^2</f>
        <v>3.1554436208840472E-30</v>
      </c>
    </row>
    <row r="7" spans="1:9" x14ac:dyDescent="0.3">
      <c r="H7" t="s">
        <v>15</v>
      </c>
      <c r="I7">
        <f>AVERAGE(TableLEI[DIFF])/5</f>
        <v>1.4401526799810171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77</v>
      </c>
      <c r="B2">
        <v>24.651162813125392</v>
      </c>
      <c r="C2">
        <v>21.887357669901505</v>
      </c>
      <c r="D2">
        <f t="shared" ref="D2:D8" si="0">B2*$I$2+C2*$I$3</f>
        <v>19.445949471725271</v>
      </c>
      <c r="E2">
        <v>23</v>
      </c>
      <c r="F2">
        <f t="shared" ref="F2:F8" si="1">ABS(D2-E2)</f>
        <v>3.554050528274729</v>
      </c>
      <c r="H2" t="s">
        <v>7</v>
      </c>
      <c r="I2">
        <v>0.44044090785779932</v>
      </c>
    </row>
    <row r="3" spans="1:9" x14ac:dyDescent="0.3">
      <c r="A3" t="s">
        <v>78</v>
      </c>
      <c r="B3">
        <v>22.449336893372092</v>
      </c>
      <c r="C3">
        <v>24.840725889337673</v>
      </c>
      <c r="D3">
        <f t="shared" si="0"/>
        <v>19.635072877998297</v>
      </c>
      <c r="E3">
        <v>23</v>
      </c>
      <c r="F3">
        <f t="shared" si="1"/>
        <v>3.3649271220017027</v>
      </c>
      <c r="H3" t="s">
        <v>9</v>
      </c>
      <c r="I3">
        <v>0.39239861988331781</v>
      </c>
    </row>
    <row r="4" spans="1:9" x14ac:dyDescent="0.3">
      <c r="A4" t="s">
        <v>79</v>
      </c>
      <c r="B4">
        <v>33.853503198327189</v>
      </c>
      <c r="C4">
        <v>37.663296944820395</v>
      </c>
      <c r="D4">
        <f t="shared" si="0"/>
        <v>29.689493424241242</v>
      </c>
      <c r="E4">
        <v>35</v>
      </c>
      <c r="F4">
        <f t="shared" si="1"/>
        <v>5.3105065757587582</v>
      </c>
    </row>
    <row r="5" spans="1:9" x14ac:dyDescent="0.3">
      <c r="A5" t="s">
        <v>80</v>
      </c>
      <c r="B5">
        <v>51.483950774088775</v>
      </c>
      <c r="C5">
        <v>23.77248015372102</v>
      </c>
      <c r="D5">
        <f t="shared" si="0"/>
        <v>32.003926422569599</v>
      </c>
      <c r="E5">
        <v>17</v>
      </c>
      <c r="F5">
        <f t="shared" si="1"/>
        <v>15.003926422569599</v>
      </c>
      <c r="H5" t="s">
        <v>12</v>
      </c>
      <c r="I5" cm="1">
        <f t="array" ref="I5">(SUM(TableLIV[PP]-TableLIV[AP]))^2</f>
        <v>3.1554436208840472E-28</v>
      </c>
    </row>
    <row r="6" spans="1:9" x14ac:dyDescent="0.3">
      <c r="A6" t="s">
        <v>81</v>
      </c>
      <c r="B6">
        <v>27.661498244044395</v>
      </c>
      <c r="C6">
        <v>22.196873052981005</v>
      </c>
      <c r="D6">
        <f t="shared" si="0"/>
        <v>20.893277751028791</v>
      </c>
      <c r="E6">
        <v>20</v>
      </c>
      <c r="F6">
        <f t="shared" si="1"/>
        <v>0.89327775102879059</v>
      </c>
    </row>
    <row r="7" spans="1:9" x14ac:dyDescent="0.3">
      <c r="A7" t="s">
        <v>82</v>
      </c>
      <c r="B7">
        <v>10.512692622040996</v>
      </c>
      <c r="C7">
        <v>12.925641976493718</v>
      </c>
      <c r="D7">
        <f t="shared" si="0"/>
        <v>9.7022239551637419</v>
      </c>
      <c r="E7">
        <v>13</v>
      </c>
      <c r="F7">
        <f t="shared" si="1"/>
        <v>3.2977760448362581</v>
      </c>
      <c r="H7" t="s">
        <v>15</v>
      </c>
      <c r="I7">
        <f>AVERAGE(TableLIV[DIFF])/5</f>
        <v>0.90841166706276566</v>
      </c>
    </row>
    <row r="8" spans="1:9" x14ac:dyDescent="0.3">
      <c r="A8" t="s">
        <v>83</v>
      </c>
      <c r="B8">
        <v>19.252247250712923</v>
      </c>
      <c r="C8">
        <v>25.868028901030691</v>
      </c>
      <c r="D8">
        <f t="shared" si="0"/>
        <v>18.630056097273041</v>
      </c>
      <c r="E8">
        <v>19</v>
      </c>
      <c r="F8">
        <f t="shared" si="1"/>
        <v>0.3699439027269591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84</v>
      </c>
      <c r="B2">
        <v>16.481190713614478</v>
      </c>
      <c r="C2">
        <v>19.121730269059078</v>
      </c>
      <c r="D2">
        <f t="shared" ref="D2:D11" si="0">B2*$I$2+C2*$I$3</f>
        <v>19.00809874096533</v>
      </c>
      <c r="E2">
        <v>19</v>
      </c>
      <c r="F2">
        <f t="shared" ref="F2:F11" si="1">ABS(D2-E2)</f>
        <v>8.0987409653303644E-3</v>
      </c>
      <c r="H2" t="s">
        <v>7</v>
      </c>
      <c r="I2">
        <v>0.52200133064648657</v>
      </c>
    </row>
    <row r="3" spans="1:9" x14ac:dyDescent="0.3">
      <c r="A3" t="s">
        <v>85</v>
      </c>
      <c r="B3">
        <v>29.1574561782001</v>
      </c>
      <c r="C3">
        <v>9.9096619041520455</v>
      </c>
      <c r="D3">
        <f t="shared" si="0"/>
        <v>20.612472770770541</v>
      </c>
      <c r="E3">
        <v>28</v>
      </c>
      <c r="F3">
        <f t="shared" si="1"/>
        <v>7.3875272292294589</v>
      </c>
      <c r="H3" t="s">
        <v>9</v>
      </c>
      <c r="I3">
        <v>0.54413984045451391</v>
      </c>
    </row>
    <row r="4" spans="1:9" x14ac:dyDescent="0.3">
      <c r="A4" t="s">
        <v>86</v>
      </c>
      <c r="B4">
        <v>21.583114293770123</v>
      </c>
      <c r="C4">
        <v>20.918614632804648</v>
      </c>
      <c r="D4">
        <f t="shared" si="0"/>
        <v>22.649066009666988</v>
      </c>
      <c r="E4">
        <v>33</v>
      </c>
      <c r="F4">
        <f t="shared" si="1"/>
        <v>10.350933990333012</v>
      </c>
    </row>
    <row r="5" spans="1:9" x14ac:dyDescent="0.3">
      <c r="A5" t="s">
        <v>87</v>
      </c>
      <c r="B5">
        <v>20.144673724469271</v>
      </c>
      <c r="C5">
        <v>19.471781500249946</v>
      </c>
      <c r="D5">
        <f t="shared" si="0"/>
        <v>21.110918568523438</v>
      </c>
      <c r="E5">
        <v>19</v>
      </c>
      <c r="F5">
        <f t="shared" si="1"/>
        <v>2.110918568523438</v>
      </c>
      <c r="H5" t="s">
        <v>12</v>
      </c>
      <c r="I5" cm="1">
        <f t="array" ref="I5">(SUM(TableMCI[PP]-TableMCI[AP]))^2</f>
        <v>2.0194839173657902E-28</v>
      </c>
    </row>
    <row r="6" spans="1:9" x14ac:dyDescent="0.3">
      <c r="A6" t="s">
        <v>88</v>
      </c>
      <c r="B6">
        <v>15.260629676761036</v>
      </c>
      <c r="C6">
        <v>16.326309065044214</v>
      </c>
      <c r="D6">
        <f t="shared" si="0"/>
        <v>16.849864207636767</v>
      </c>
      <c r="E6">
        <v>21</v>
      </c>
      <c r="F6">
        <f t="shared" si="1"/>
        <v>4.1501357923632334</v>
      </c>
    </row>
    <row r="7" spans="1:9" x14ac:dyDescent="0.3">
      <c r="A7" t="s">
        <v>89</v>
      </c>
      <c r="B7">
        <v>19.750000017408276</v>
      </c>
      <c r="C7">
        <v>22.3293767228758</v>
      </c>
      <c r="D7">
        <f t="shared" si="0"/>
        <v>22.459829776789626</v>
      </c>
      <c r="E7">
        <v>21</v>
      </c>
      <c r="F7">
        <f t="shared" si="1"/>
        <v>1.4598297767896256</v>
      </c>
      <c r="H7" t="s">
        <v>15</v>
      </c>
      <c r="I7">
        <f>AVERAGE(TableMCI[DIFF])/5</f>
        <v>1.2132398947095457</v>
      </c>
    </row>
    <row r="8" spans="1:9" x14ac:dyDescent="0.3">
      <c r="A8" t="s">
        <v>90</v>
      </c>
      <c r="B8">
        <v>28.508919737874152</v>
      </c>
      <c r="C8">
        <v>22.397336684662157</v>
      </c>
      <c r="D8">
        <f t="shared" si="0"/>
        <v>27.068977248662293</v>
      </c>
      <c r="E8">
        <v>28</v>
      </c>
      <c r="F8">
        <f t="shared" si="1"/>
        <v>0.93102275133770718</v>
      </c>
    </row>
    <row r="9" spans="1:9" x14ac:dyDescent="0.3">
      <c r="A9" t="s">
        <v>91</v>
      </c>
      <c r="B9">
        <v>16.452917795704597</v>
      </c>
      <c r="C9">
        <v>16.632918346551186</v>
      </c>
      <c r="D9">
        <f t="shared" si="0"/>
        <v>17.639078517760378</v>
      </c>
      <c r="E9">
        <v>15</v>
      </c>
      <c r="F9">
        <f t="shared" si="1"/>
        <v>2.6390785177603782</v>
      </c>
    </row>
    <row r="10" spans="1:9" x14ac:dyDescent="0.3">
      <c r="A10" t="s">
        <v>92</v>
      </c>
      <c r="B10">
        <v>43.549947592915728</v>
      </c>
      <c r="C10">
        <v>65.019942559362391</v>
      </c>
      <c r="D10">
        <f t="shared" si="0"/>
        <v>58.113071763699878</v>
      </c>
      <c r="E10">
        <v>34</v>
      </c>
      <c r="F10">
        <f t="shared" si="1"/>
        <v>24.113071763699878</v>
      </c>
    </row>
    <row r="11" spans="1:9" x14ac:dyDescent="0.3">
      <c r="A11" t="s">
        <v>93</v>
      </c>
      <c r="B11">
        <v>14.96112899737645</v>
      </c>
      <c r="C11">
        <v>23.300799184874968</v>
      </c>
      <c r="D11">
        <f t="shared" si="0"/>
        <v>20.488622395524775</v>
      </c>
      <c r="E11">
        <v>28</v>
      </c>
      <c r="F11">
        <f t="shared" si="1"/>
        <v>7.511377604475225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94</v>
      </c>
      <c r="B2">
        <v>18.13722749431129</v>
      </c>
      <c r="C2">
        <v>26.348984402730885</v>
      </c>
      <c r="D2">
        <f>B2*$I$2+C2*$I$3</f>
        <v>28.551125575946273</v>
      </c>
      <c r="E2">
        <v>26</v>
      </c>
      <c r="F2">
        <f>ABS(D2-E2)</f>
        <v>2.5511255759462728</v>
      </c>
      <c r="H2" t="s">
        <v>7</v>
      </c>
      <c r="I2">
        <v>0.533215418777646</v>
      </c>
    </row>
    <row r="3" spans="1:9" x14ac:dyDescent="0.3">
      <c r="A3" t="s">
        <v>95</v>
      </c>
      <c r="B3">
        <v>11.268510871621247</v>
      </c>
      <c r="C3">
        <v>18.473327137703919</v>
      </c>
      <c r="D3">
        <f>B3*$I$2+C3*$I$3</f>
        <v>19.245403999761002</v>
      </c>
      <c r="E3">
        <v>22</v>
      </c>
      <c r="F3">
        <f>ABS(D3-E3)</f>
        <v>2.7545960002389975</v>
      </c>
      <c r="H3" t="s">
        <v>9</v>
      </c>
      <c r="I3">
        <v>0.71653904885020381</v>
      </c>
    </row>
    <row r="4" spans="1:9" x14ac:dyDescent="0.3">
      <c r="A4" t="s">
        <v>96</v>
      </c>
      <c r="B4">
        <v>19.670142376987542</v>
      </c>
      <c r="C4">
        <v>26.794870288088269</v>
      </c>
      <c r="D4">
        <f>B4*$I$2+C4*$I$3</f>
        <v>29.687994075252686</v>
      </c>
      <c r="E4">
        <v>22</v>
      </c>
      <c r="F4">
        <f>ABS(D4-E4)</f>
        <v>7.6879940752526856</v>
      </c>
    </row>
    <row r="5" spans="1:9" x14ac:dyDescent="0.3">
      <c r="A5" t="s">
        <v>97</v>
      </c>
      <c r="B5">
        <v>22.913669077022142</v>
      </c>
      <c r="C5">
        <v>25.672673035812689</v>
      </c>
      <c r="D5">
        <f>B5*$I$2+C5*$I$3</f>
        <v>30.613394371160261</v>
      </c>
      <c r="E5">
        <v>36</v>
      </c>
      <c r="F5">
        <f>ABS(D5-E5)</f>
        <v>5.3866056288397388</v>
      </c>
      <c r="H5" t="s">
        <v>12</v>
      </c>
      <c r="I5" cm="1">
        <f t="array" ref="I5">(SUM(TableMUN[PP]-TableMUN[AP]))^2</f>
        <v>1.2621774483536189E-29</v>
      </c>
    </row>
    <row r="6" spans="1:9" x14ac:dyDescent="0.3">
      <c r="A6" t="s">
        <v>23</v>
      </c>
      <c r="B6">
        <v>16.239475173761125</v>
      </c>
      <c r="C6">
        <v>21.273011494395423</v>
      </c>
      <c r="D6">
        <f>B6*$I$2+C6*$I$3</f>
        <v>23.902081977879774</v>
      </c>
      <c r="E6">
        <v>26</v>
      </c>
      <c r="F6">
        <f>ABS(D6-E6)</f>
        <v>2.0979180221202256</v>
      </c>
    </row>
    <row r="7" spans="1:9" x14ac:dyDescent="0.3">
      <c r="H7" t="s">
        <v>15</v>
      </c>
      <c r="I7">
        <f>AVERAGE(TableMUN[DIFF])/5</f>
        <v>0.81912957209591686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98</v>
      </c>
      <c r="B2">
        <v>22.137999129172513</v>
      </c>
      <c r="C2">
        <v>20.143061820580623</v>
      </c>
      <c r="D2">
        <f t="shared" ref="D2:D9" si="0">B2*$I$2+C2*$I$3</f>
        <v>16.931267592434118</v>
      </c>
      <c r="E2">
        <v>21</v>
      </c>
      <c r="F2">
        <f t="shared" ref="F2:F9" si="1">ABS(D2-E2)</f>
        <v>4.0687324075658822</v>
      </c>
      <c r="H2" t="s">
        <v>7</v>
      </c>
      <c r="I2">
        <v>0.38966958585080846</v>
      </c>
    </row>
    <row r="3" spans="1:9" x14ac:dyDescent="0.3">
      <c r="A3" t="s">
        <v>99</v>
      </c>
      <c r="B3">
        <v>26.25775065162486</v>
      </c>
      <c r="C3">
        <v>29.905744609551547</v>
      </c>
      <c r="D3">
        <f t="shared" si="0"/>
        <v>22.561656101686932</v>
      </c>
      <c r="E3">
        <v>12</v>
      </c>
      <c r="F3">
        <f t="shared" si="1"/>
        <v>10.561656101686932</v>
      </c>
      <c r="H3" t="s">
        <v>9</v>
      </c>
      <c r="I3">
        <v>0.41228899132498037</v>
      </c>
    </row>
    <row r="4" spans="1:9" x14ac:dyDescent="0.3">
      <c r="A4" t="s">
        <v>100</v>
      </c>
      <c r="B4">
        <v>16.448598181432232</v>
      </c>
      <c r="C4">
        <v>21.94935891571841</v>
      </c>
      <c r="D4">
        <f t="shared" si="0"/>
        <v>15.458997488776566</v>
      </c>
      <c r="E4">
        <v>12</v>
      </c>
      <c r="F4">
        <f t="shared" si="1"/>
        <v>3.458997488776566</v>
      </c>
    </row>
    <row r="5" spans="1:9" x14ac:dyDescent="0.3">
      <c r="A5" t="s">
        <v>101</v>
      </c>
      <c r="B5">
        <v>31.999999998995499</v>
      </c>
      <c r="C5">
        <v>31.543162236790963</v>
      </c>
      <c r="D5">
        <f t="shared" si="0"/>
        <v>25.474325288641204</v>
      </c>
      <c r="E5">
        <v>24</v>
      </c>
      <c r="F5">
        <f t="shared" si="1"/>
        <v>1.4743252886412037</v>
      </c>
      <c r="H5" t="s">
        <v>12</v>
      </c>
      <c r="I5" cm="1">
        <f t="array" ref="I5">(SUM(TableNEW[PP]-TableNEW[AP]))^2</f>
        <v>5.0487097934144756E-29</v>
      </c>
    </row>
    <row r="6" spans="1:9" x14ac:dyDescent="0.3">
      <c r="A6" t="s">
        <v>102</v>
      </c>
      <c r="B6">
        <v>14.024793372939715</v>
      </c>
      <c r="C6">
        <v>13.556954836039452</v>
      </c>
      <c r="D6">
        <f t="shared" si="0"/>
        <v>11.054418660065602</v>
      </c>
      <c r="E6">
        <v>24</v>
      </c>
      <c r="F6">
        <f t="shared" si="1"/>
        <v>12.945581339934398</v>
      </c>
    </row>
    <row r="7" spans="1:9" x14ac:dyDescent="0.3">
      <c r="A7" t="s">
        <v>103</v>
      </c>
      <c r="B7">
        <v>16.328867176164803</v>
      </c>
      <c r="C7">
        <v>20.832974173146461</v>
      </c>
      <c r="D7">
        <f t="shared" si="0"/>
        <v>14.952068818094919</v>
      </c>
      <c r="E7">
        <v>17</v>
      </c>
      <c r="F7">
        <f t="shared" si="1"/>
        <v>2.0479311819050814</v>
      </c>
      <c r="H7" t="s">
        <v>15</v>
      </c>
      <c r="I7">
        <f>AVERAGE(TableNEW[DIFF])/5</f>
        <v>1.0473825062153297</v>
      </c>
    </row>
    <row r="8" spans="1:9" x14ac:dyDescent="0.3">
      <c r="A8" t="s">
        <v>104</v>
      </c>
      <c r="B8">
        <v>22.176488761263634</v>
      </c>
      <c r="C8">
        <v>21.371339617045273</v>
      </c>
      <c r="D8">
        <f t="shared" si="0"/>
        <v>17.452671245201898</v>
      </c>
      <c r="E8">
        <v>12</v>
      </c>
      <c r="F8">
        <f t="shared" si="1"/>
        <v>5.4526712452018984</v>
      </c>
    </row>
    <row r="9" spans="1:9" x14ac:dyDescent="0.3">
      <c r="A9" t="s">
        <v>105</v>
      </c>
      <c r="B9">
        <v>21.350214454496534</v>
      </c>
      <c r="C9">
        <v>21.332283339713491</v>
      </c>
      <c r="D9">
        <f t="shared" si="0"/>
        <v>17.114594805098768</v>
      </c>
      <c r="E9">
        <v>19</v>
      </c>
      <c r="F9">
        <f t="shared" si="1"/>
        <v>1.8854051949012316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106</v>
      </c>
      <c r="B2">
        <v>17.102130450943591</v>
      </c>
      <c r="C2">
        <v>13.710567326230922</v>
      </c>
      <c r="D2">
        <f>B2*$I$2+C2*$I$3</f>
        <v>12.531038961263871</v>
      </c>
      <c r="E2">
        <v>15</v>
      </c>
      <c r="F2">
        <f>ABS(D2-E2)</f>
        <v>2.4689610387361292</v>
      </c>
      <c r="H2" t="s">
        <v>7</v>
      </c>
      <c r="I2">
        <v>0.37667087131991051</v>
      </c>
    </row>
    <row r="3" spans="1:9" x14ac:dyDescent="0.3">
      <c r="A3" t="s">
        <v>107</v>
      </c>
      <c r="B3">
        <v>17</v>
      </c>
      <c r="C3">
        <v>21.112167584589507</v>
      </c>
      <c r="D3">
        <f>B3*$I$2+C3*$I$3</f>
        <v>15.779782905703975</v>
      </c>
      <c r="E3">
        <v>11</v>
      </c>
      <c r="F3">
        <f>ABS(D3-E3)</f>
        <v>4.7797829057039749</v>
      </c>
      <c r="H3" t="s">
        <v>9</v>
      </c>
      <c r="I3">
        <v>0.44412200005979657</v>
      </c>
    </row>
    <row r="4" spans="1:9" x14ac:dyDescent="0.3">
      <c r="A4" t="s">
        <v>108</v>
      </c>
      <c r="B4">
        <v>18.25</v>
      </c>
      <c r="C4">
        <v>22.809937388708221</v>
      </c>
      <c r="D4">
        <f>B4*$I$2+C4*$I$3</f>
        <v>17.004638415900196</v>
      </c>
      <c r="E4">
        <v>20</v>
      </c>
      <c r="F4">
        <f>ABS(D4-E4)</f>
        <v>2.995361584099804</v>
      </c>
    </row>
    <row r="5" spans="1:9" x14ac:dyDescent="0.3">
      <c r="A5" t="s">
        <v>109</v>
      </c>
      <c r="B5">
        <v>10.958506921867224</v>
      </c>
      <c r="C5">
        <v>17.015120542304846</v>
      </c>
      <c r="D5">
        <f>B5*$I$2+C5*$I$3</f>
        <v>11.684539717131956</v>
      </c>
      <c r="E5">
        <v>11</v>
      </c>
      <c r="F5">
        <f>ABS(D5-E5)</f>
        <v>0.68453971713195649</v>
      </c>
      <c r="H5" t="s">
        <v>12</v>
      </c>
      <c r="I5" cm="1">
        <f t="array" ref="I5">(SUM(TableNFO[PP]-TableNFO[AP]))^2</f>
        <v>3.1554436208840472E-30</v>
      </c>
    </row>
    <row r="7" spans="1:9" x14ac:dyDescent="0.3">
      <c r="H7" t="s">
        <v>15</v>
      </c>
      <c r="I7">
        <f>AVERAGE(TableNFO[DIFF])/5</f>
        <v>0.54643226228359321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110</v>
      </c>
      <c r="B2">
        <v>18.609347506114815</v>
      </c>
      <c r="C2">
        <v>20.43440811145658</v>
      </c>
      <c r="D2">
        <f>B2*$I$2+C2*$I$3</f>
        <v>16.333913785769397</v>
      </c>
      <c r="E2">
        <v>16</v>
      </c>
      <c r="F2">
        <f>ABS(D2-E2)</f>
        <v>0.33391378576939701</v>
      </c>
      <c r="H2" t="s">
        <v>7</v>
      </c>
      <c r="I2">
        <v>0.36129604577602931</v>
      </c>
    </row>
    <row r="3" spans="1:9" x14ac:dyDescent="0.3">
      <c r="A3" t="s">
        <v>111</v>
      </c>
      <c r="B3">
        <v>11.528424613193771</v>
      </c>
      <c r="C3">
        <v>12.6932733624144</v>
      </c>
      <c r="D3">
        <f>B3*$I$2+C3*$I$3</f>
        <v>10.134900188220339</v>
      </c>
      <c r="E3">
        <v>11</v>
      </c>
      <c r="F3">
        <f>ABS(D3-E3)</f>
        <v>0.86509981177966111</v>
      </c>
      <c r="H3" t="s">
        <v>9</v>
      </c>
      <c r="I3">
        <v>0.47030626308916679</v>
      </c>
    </row>
    <row r="4" spans="1:9" x14ac:dyDescent="0.3">
      <c r="A4" t="s">
        <v>112</v>
      </c>
      <c r="B4">
        <v>8.8965126231515281</v>
      </c>
      <c r="C4">
        <v>17.684032399313928</v>
      </c>
      <c r="D4">
        <f>B4*$I$2+C4*$I$3</f>
        <v>11.531186026010262</v>
      </c>
      <c r="E4">
        <v>11</v>
      </c>
      <c r="F4">
        <f>ABS(D4-E4)</f>
        <v>0.53118602601026232</v>
      </c>
    </row>
    <row r="5" spans="1:9" x14ac:dyDescent="0.3">
      <c r="H5" t="s">
        <v>12</v>
      </c>
      <c r="I5" cm="1">
        <f t="array" ref="I5">(SUM(TableSOU[PP]-TableSOU[AP]))^2</f>
        <v>3.1554436208840472E-30</v>
      </c>
    </row>
    <row r="7" spans="1:9" x14ac:dyDescent="0.3">
      <c r="H7" t="s">
        <v>15</v>
      </c>
      <c r="I7">
        <f>AVERAGE(TableSOU[DIFF])/5</f>
        <v>0.11534664157062136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113</v>
      </c>
      <c r="B2">
        <v>39.189895380751949</v>
      </c>
      <c r="C2">
        <v>19.147789427713946</v>
      </c>
      <c r="D2">
        <f t="shared" ref="D2:D10" si="0">B2*$I$2+C2*$I$3</f>
        <v>24.168548896172275</v>
      </c>
      <c r="E2">
        <v>25</v>
      </c>
      <c r="F2">
        <f t="shared" ref="F2:F10" si="1">ABS(D2-E2)</f>
        <v>0.83145110382772458</v>
      </c>
      <c r="H2" t="s">
        <v>7</v>
      </c>
      <c r="I2">
        <v>0.43949153362007098</v>
      </c>
    </row>
    <row r="3" spans="1:9" x14ac:dyDescent="0.3">
      <c r="A3" t="s">
        <v>114</v>
      </c>
      <c r="B3">
        <v>51.659863945578238</v>
      </c>
      <c r="C3">
        <v>34.036284358158262</v>
      </c>
      <c r="D3">
        <f t="shared" si="0"/>
        <v>35.04906596013025</v>
      </c>
      <c r="E3">
        <v>37</v>
      </c>
      <c r="F3">
        <f t="shared" si="1"/>
        <v>1.9509340398697503</v>
      </c>
      <c r="H3" t="s">
        <v>9</v>
      </c>
      <c r="I3">
        <v>0.36270096342419511</v>
      </c>
    </row>
    <row r="4" spans="1:9" x14ac:dyDescent="0.3">
      <c r="A4" t="s">
        <v>115</v>
      </c>
      <c r="B4">
        <v>19.090909087948805</v>
      </c>
      <c r="C4">
        <v>25.036878913431227</v>
      </c>
      <c r="D4">
        <f t="shared" si="0"/>
        <v>17.471193016300393</v>
      </c>
      <c r="E4">
        <v>26</v>
      </c>
      <c r="F4">
        <f t="shared" si="1"/>
        <v>8.5288069836996065</v>
      </c>
    </row>
    <row r="5" spans="1:9" x14ac:dyDescent="0.3">
      <c r="A5" t="s">
        <v>116</v>
      </c>
      <c r="B5">
        <v>15.262184138462732</v>
      </c>
      <c r="C5">
        <v>19.139334549394412</v>
      </c>
      <c r="D5">
        <f t="shared" si="0"/>
        <v>13.649455793768244</v>
      </c>
      <c r="E5">
        <v>18</v>
      </c>
      <c r="F5">
        <f t="shared" si="1"/>
        <v>4.3505442062317563</v>
      </c>
      <c r="H5" t="s">
        <v>12</v>
      </c>
      <c r="I5" cm="1">
        <f t="array" ref="I5">(SUM(TableTOT[PP]-TableTOT[AP]))^2</f>
        <v>3.1554436208840472E-28</v>
      </c>
    </row>
    <row r="6" spans="1:9" x14ac:dyDescent="0.3">
      <c r="A6" t="s">
        <v>117</v>
      </c>
      <c r="B6">
        <v>14.764410559833399</v>
      </c>
      <c r="C6">
        <v>20.42837107457316</v>
      </c>
      <c r="D6">
        <f t="shared" si="0"/>
        <v>13.898223309872197</v>
      </c>
      <c r="E6">
        <v>21</v>
      </c>
      <c r="F6">
        <f t="shared" si="1"/>
        <v>7.101776690127803</v>
      </c>
    </row>
    <row r="7" spans="1:9" x14ac:dyDescent="0.3">
      <c r="A7" t="s">
        <v>118</v>
      </c>
      <c r="B7">
        <v>14.993397806422713</v>
      </c>
      <c r="C7">
        <v>20.406672264573004</v>
      </c>
      <c r="D7">
        <f t="shared" si="0"/>
        <v>13.990991086762957</v>
      </c>
      <c r="E7">
        <v>11</v>
      </c>
      <c r="F7">
        <f t="shared" si="1"/>
        <v>2.990991086762957</v>
      </c>
      <c r="H7" t="s">
        <v>15</v>
      </c>
      <c r="I7">
        <f>AVERAGE(TableTOT[DIFF])/5</f>
        <v>1.2933701129721433</v>
      </c>
    </row>
    <row r="8" spans="1:9" x14ac:dyDescent="0.3">
      <c r="A8" t="s">
        <v>119</v>
      </c>
      <c r="B8">
        <v>22.110517930833439</v>
      </c>
      <c r="C8">
        <v>24.663017056465367</v>
      </c>
      <c r="D8">
        <f t="shared" si="0"/>
        <v>18.662685481883411</v>
      </c>
      <c r="E8">
        <v>25</v>
      </c>
      <c r="F8">
        <f t="shared" si="1"/>
        <v>6.3373145181165889</v>
      </c>
    </row>
    <row r="9" spans="1:9" x14ac:dyDescent="0.3">
      <c r="A9" t="s">
        <v>120</v>
      </c>
      <c r="B9">
        <v>39.833333304537732</v>
      </c>
      <c r="C9">
        <v>24.749961858814295</v>
      </c>
      <c r="D9">
        <f t="shared" si="0"/>
        <v>26.483247754114764</v>
      </c>
      <c r="E9">
        <v>12</v>
      </c>
      <c r="F9">
        <f t="shared" si="1"/>
        <v>14.483247754114764</v>
      </c>
    </row>
    <row r="10" spans="1:9" x14ac:dyDescent="0.3">
      <c r="A10" t="s">
        <v>121</v>
      </c>
      <c r="B10">
        <v>38.909090889183943</v>
      </c>
      <c r="C10">
        <v>23.507995660803715</v>
      </c>
      <c r="D10">
        <f t="shared" si="0"/>
        <v>25.626588700995491</v>
      </c>
      <c r="E10">
        <v>14</v>
      </c>
      <c r="F10">
        <f t="shared" si="1"/>
        <v>11.626588700995491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122</v>
      </c>
      <c r="B2">
        <v>14.624170708404886</v>
      </c>
      <c r="C2">
        <v>17.529195802285365</v>
      </c>
      <c r="D2">
        <f t="shared" ref="D2:D9" si="0">B2*$I$2+C2*$I$3</f>
        <v>14.617435349715301</v>
      </c>
      <c r="E2">
        <v>20</v>
      </c>
      <c r="F2">
        <f t="shared" ref="F2:F9" si="1">ABS(D2-E2)</f>
        <v>5.3825646502846993</v>
      </c>
      <c r="H2" t="s">
        <v>7</v>
      </c>
      <c r="I2">
        <v>0.45883276031022396</v>
      </c>
    </row>
    <row r="3" spans="1:9" x14ac:dyDescent="0.3">
      <c r="A3" t="s">
        <v>123</v>
      </c>
      <c r="B3">
        <v>16.947000526491166</v>
      </c>
      <c r="C3">
        <v>19.802447900232465</v>
      </c>
      <c r="D3">
        <f t="shared" si="0"/>
        <v>16.708685445142891</v>
      </c>
      <c r="E3">
        <v>19</v>
      </c>
      <c r="F3">
        <f t="shared" si="1"/>
        <v>2.2913145548571094</v>
      </c>
      <c r="H3" t="s">
        <v>9</v>
      </c>
      <c r="I3">
        <v>0.45109808946848773</v>
      </c>
    </row>
    <row r="4" spans="1:9" x14ac:dyDescent="0.3">
      <c r="A4" t="s">
        <v>124</v>
      </c>
      <c r="B4">
        <v>14.897369121654421</v>
      </c>
      <c r="C4">
        <v>18.360201183543875</v>
      </c>
      <c r="D4">
        <f t="shared" si="0"/>
        <v>15.117652671602704</v>
      </c>
      <c r="E4">
        <v>13</v>
      </c>
      <c r="F4">
        <f t="shared" si="1"/>
        <v>2.1176526716027038</v>
      </c>
    </row>
    <row r="5" spans="1:9" x14ac:dyDescent="0.3">
      <c r="A5" t="s">
        <v>125</v>
      </c>
      <c r="B5">
        <v>17.089812898073376</v>
      </c>
      <c r="C5">
        <v>14.898895867070744</v>
      </c>
      <c r="D5">
        <f t="shared" si="0"/>
        <v>14.562229486033836</v>
      </c>
      <c r="E5">
        <v>12</v>
      </c>
      <c r="F5">
        <f t="shared" si="1"/>
        <v>2.5622294860338357</v>
      </c>
      <c r="H5" t="s">
        <v>12</v>
      </c>
      <c r="I5" cm="1">
        <f t="array" ref="I5">(SUM(TableWHU[PP]-TableWHU[AP]))^2</f>
        <v>2.8398992587956425E-29</v>
      </c>
    </row>
    <row r="6" spans="1:9" x14ac:dyDescent="0.3">
      <c r="A6" t="s">
        <v>126</v>
      </c>
      <c r="B6">
        <v>16.049382757435996</v>
      </c>
      <c r="C6">
        <v>18.504232493373927</v>
      </c>
      <c r="D6">
        <f t="shared" si="0"/>
        <v>15.711206516711361</v>
      </c>
      <c r="E6">
        <v>22</v>
      </c>
      <c r="F6">
        <f t="shared" si="1"/>
        <v>6.2887934832886394</v>
      </c>
    </row>
    <row r="7" spans="1:9" x14ac:dyDescent="0.3">
      <c r="A7" t="s">
        <v>127</v>
      </c>
      <c r="B7">
        <v>23.215797111275265</v>
      </c>
      <c r="C7">
        <v>25.111947117509487</v>
      </c>
      <c r="D7">
        <f t="shared" si="0"/>
        <v>21.980119638910779</v>
      </c>
      <c r="E7">
        <v>20</v>
      </c>
      <c r="F7">
        <f t="shared" si="1"/>
        <v>1.9801196389107787</v>
      </c>
      <c r="H7" t="s">
        <v>15</v>
      </c>
      <c r="I7">
        <f>AVERAGE(TableWHU[DIFF])/5</f>
        <v>0.91595408798237909</v>
      </c>
    </row>
    <row r="8" spans="1:9" x14ac:dyDescent="0.3">
      <c r="A8" t="s">
        <v>128</v>
      </c>
      <c r="B8">
        <v>11.512730320756285</v>
      </c>
      <c r="C8">
        <v>16.318342437841949</v>
      </c>
      <c r="D8">
        <f t="shared" si="0"/>
        <v>12.643590928782864</v>
      </c>
      <c r="E8">
        <v>17</v>
      </c>
      <c r="F8">
        <f t="shared" si="1"/>
        <v>4.3564090712171364</v>
      </c>
    </row>
    <row r="9" spans="1:9" x14ac:dyDescent="0.3">
      <c r="A9" t="s">
        <v>129</v>
      </c>
      <c r="B9">
        <v>34.168728854380127</v>
      </c>
      <c r="C9">
        <v>15.476340843693873</v>
      </c>
      <c r="D9">
        <f t="shared" si="0"/>
        <v>22.659079963100261</v>
      </c>
      <c r="E9">
        <v>11</v>
      </c>
      <c r="F9">
        <f t="shared" si="1"/>
        <v>11.659079963100261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130</v>
      </c>
      <c r="B2">
        <v>20.919060842783885</v>
      </c>
      <c r="C2">
        <v>19.807659525853815</v>
      </c>
      <c r="D2">
        <f>B2*$I$2+C2*$I$3</f>
        <v>22.91270926618629</v>
      </c>
      <c r="E2">
        <v>26</v>
      </c>
      <c r="F2">
        <f>ABS(D2-E2)</f>
        <v>3.0872907338137097</v>
      </c>
      <c r="H2" t="s">
        <v>7</v>
      </c>
      <c r="I2">
        <v>0.56049537182439724</v>
      </c>
    </row>
    <row r="3" spans="1:9" x14ac:dyDescent="0.3">
      <c r="A3" t="s">
        <v>131</v>
      </c>
      <c r="B3">
        <v>14.556961847682913</v>
      </c>
      <c r="C3">
        <v>15.214631284618084</v>
      </c>
      <c r="D3">
        <f>B3*$I$2+C3*$I$3</f>
        <v>16.75256882970362</v>
      </c>
      <c r="E3">
        <v>15</v>
      </c>
      <c r="F3">
        <f>ABS(D3-E3)</f>
        <v>1.7525688297036197</v>
      </c>
      <c r="H3" t="s">
        <v>9</v>
      </c>
      <c r="I3">
        <v>0.56481546778862568</v>
      </c>
    </row>
    <row r="4" spans="1:9" x14ac:dyDescent="0.3">
      <c r="A4" t="s">
        <v>132</v>
      </c>
      <c r="B4">
        <v>15.866666644448127</v>
      </c>
      <c r="C4">
        <v>16.716129819500146</v>
      </c>
      <c r="D4">
        <f>B4*$I$2+C4*$I$3</f>
        <v>18.334721904110083</v>
      </c>
      <c r="E4">
        <v>17</v>
      </c>
      <c r="F4">
        <f>ABS(D4-E4)</f>
        <v>1.3347219041100828</v>
      </c>
    </row>
    <row r="5" spans="1:9" x14ac:dyDescent="0.3">
      <c r="H5" t="s">
        <v>12</v>
      </c>
      <c r="I5" cm="1">
        <f t="array" ref="I5">(SUM(TableWOL[PP]-TableWOL[AP]))^2</f>
        <v>5.0487097934144756E-29</v>
      </c>
    </row>
    <row r="7" spans="1:9" x14ac:dyDescent="0.3">
      <c r="H7" t="s">
        <v>15</v>
      </c>
      <c r="I7">
        <f>AVERAGE(TableWOL[DIFF])/5</f>
        <v>0.41163876450849413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2023-04-14T17:50:21Z</dcterms:created>
  <dcterms:modified xsi:type="dcterms:W3CDTF">2023-04-14T17:57:50Z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abfb8fda-2cf0-4679-844f-9c028b98bf6d</vt:lpwstr>
  </property>
</Properties>
</file>