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filterPrivacy="1"/>
  <xr:revisionPtr revIDLastSave="0" documentId="13_ncr:1_{15EDF644-1F35-4A68-9216-ACCB470F934E}" xr6:coauthVersionLast="47" xr6:coauthVersionMax="47" xr10:uidLastSave="{00000000-0000-0000-0000-000000000000}"/>
  <bookViews>
    <workbookView xWindow="-108" yWindow="-108" windowWidth="23256" windowHeight="12576" firstSheet="5" activeTab="18" xr2:uid="{00000000-000D-0000-FFFF-FFFF00000000}"/>
  </bookViews>
  <sheets>
    <sheet name="ARS" sheetId="1" r:id="rId1"/>
    <sheet name="AVL" sheetId="2" r:id="rId2"/>
    <sheet name="BOU" sheetId="3" r:id="rId3"/>
    <sheet name="BRE" sheetId="4" r:id="rId4"/>
    <sheet name="BHA" sheetId="5" r:id="rId5"/>
    <sheet name="CHE" sheetId="6" r:id="rId6"/>
    <sheet name="CRY" sheetId="7" r:id="rId7"/>
    <sheet name="EVE" sheetId="8" r:id="rId8"/>
    <sheet name="FUL" sheetId="9" r:id="rId9"/>
    <sheet name="LEE" sheetId="10" r:id="rId10"/>
    <sheet name="LEI" sheetId="11" r:id="rId11"/>
    <sheet name="LIV" sheetId="12" r:id="rId12"/>
    <sheet name="MCI" sheetId="13" r:id="rId13"/>
    <sheet name="MUN" sheetId="14" r:id="rId14"/>
    <sheet name="NEW" sheetId="15" r:id="rId15"/>
    <sheet name="NFO" sheetId="16" r:id="rId16"/>
    <sheet name="TOT" sheetId="17" r:id="rId17"/>
    <sheet name="WHU" sheetId="18" r:id="rId18"/>
    <sheet name="WOL" sheetId="19" r:id="rId19"/>
  </sheets>
  <definedNames>
    <definedName name="solver_adj" localSheetId="0" hidden="1">ARS!$I$2:$I$3</definedName>
    <definedName name="solver_adj" localSheetId="1" hidden="1">AVL!$I$2:$I$3</definedName>
    <definedName name="solver_adj" localSheetId="4" hidden="1">BHA!$I$2:$I$3</definedName>
    <definedName name="solver_adj" localSheetId="2" hidden="1">BOU!$I$2:$I$3</definedName>
    <definedName name="solver_adj" localSheetId="3" hidden="1">BRE!$I$2:$I$3</definedName>
    <definedName name="solver_adj" localSheetId="5" hidden="1">CHE!$I$2:$I$3</definedName>
    <definedName name="solver_adj" localSheetId="6" hidden="1">CRY!$I$2:$I$3</definedName>
    <definedName name="solver_adj" localSheetId="7" hidden="1">EVE!$I$2:$I$3</definedName>
    <definedName name="solver_adj" localSheetId="8" hidden="1">FUL!$I$2:$I$3</definedName>
    <definedName name="solver_adj" localSheetId="9" hidden="1">LEE!$I$2:$I$3</definedName>
    <definedName name="solver_adj" localSheetId="10" hidden="1">LEI!$I$2:$I$3</definedName>
    <definedName name="solver_adj" localSheetId="11" hidden="1">LIV!$I$2:$I$3</definedName>
    <definedName name="solver_adj" localSheetId="12" hidden="1">MCI!$I$2:$I$3</definedName>
    <definedName name="solver_adj" localSheetId="13" hidden="1">MUN!$I$2:$I$3</definedName>
    <definedName name="solver_adj" localSheetId="14" hidden="1">NEW!$I$2:$I$3</definedName>
    <definedName name="solver_adj" localSheetId="15" hidden="1">NFO!$I$2:$I$3</definedName>
    <definedName name="solver_adj" localSheetId="16" hidden="1">TOT!$I$2:$I$3</definedName>
    <definedName name="solver_adj" localSheetId="17" hidden="1">WHU!$I$2:$I$3</definedName>
    <definedName name="solver_adj" localSheetId="18" hidden="1">WOL!$I$2:$I$3</definedName>
    <definedName name="solver_cvg" localSheetId="0" hidden="1">0.0001</definedName>
    <definedName name="solver_cvg" localSheetId="1" hidden="1">0.0001</definedName>
    <definedName name="solver_cvg" localSheetId="4" hidden="1">0.0001</definedName>
    <definedName name="solver_cvg" localSheetId="2" hidden="1">0.0001</definedName>
    <definedName name="solver_cvg" localSheetId="3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cvg" localSheetId="9" hidden="1">0.0001</definedName>
    <definedName name="solver_cvg" localSheetId="10" hidden="1">0.0001</definedName>
    <definedName name="solver_cvg" localSheetId="11" hidden="1">0.0001</definedName>
    <definedName name="solver_cvg" localSheetId="12" hidden="1">0.0001</definedName>
    <definedName name="solver_cvg" localSheetId="13" hidden="1">0.0001</definedName>
    <definedName name="solver_cvg" localSheetId="14" hidden="1">0.0001</definedName>
    <definedName name="solver_cvg" localSheetId="15" hidden="1">0.0001</definedName>
    <definedName name="solver_cvg" localSheetId="16" hidden="1">0.0001</definedName>
    <definedName name="solver_cvg" localSheetId="17" hidden="1">0.0001</definedName>
    <definedName name="solver_cvg" localSheetId="18" hidden="1">0.0001</definedName>
    <definedName name="solver_drv" localSheetId="0" hidden="1">1</definedName>
    <definedName name="solver_drv" localSheetId="1" hidden="1">1</definedName>
    <definedName name="solver_drv" localSheetId="4" hidden="1">1</definedName>
    <definedName name="solver_drv" localSheetId="2" hidden="1">1</definedName>
    <definedName name="solver_drv" localSheetId="3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drv" localSheetId="9" hidden="1">2</definedName>
    <definedName name="solver_drv" localSheetId="10" hidden="1">1</definedName>
    <definedName name="solver_drv" localSheetId="11" hidden="1">1</definedName>
    <definedName name="solver_drv" localSheetId="12" hidden="1">1</definedName>
    <definedName name="solver_drv" localSheetId="13" hidden="1">1</definedName>
    <definedName name="solver_drv" localSheetId="14" hidden="1">1</definedName>
    <definedName name="solver_drv" localSheetId="15" hidden="1">1</definedName>
    <definedName name="solver_drv" localSheetId="16" hidden="1">1</definedName>
    <definedName name="solver_drv" localSheetId="17" hidden="1">1</definedName>
    <definedName name="solver_drv" localSheetId="18" hidden="1">1</definedName>
    <definedName name="solver_eng" localSheetId="0" hidden="1">1</definedName>
    <definedName name="solver_eng" localSheetId="1" hidden="1">1</definedName>
    <definedName name="solver_eng" localSheetId="4" hidden="1">1</definedName>
    <definedName name="solver_eng" localSheetId="2" hidden="1">1</definedName>
    <definedName name="solver_eng" localSheetId="3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eng" localSheetId="8" hidden="1">1</definedName>
    <definedName name="solver_eng" localSheetId="9" hidden="1">1</definedName>
    <definedName name="solver_eng" localSheetId="10" hidden="1">1</definedName>
    <definedName name="solver_eng" localSheetId="11" hidden="1">1</definedName>
    <definedName name="solver_eng" localSheetId="12" hidden="1">1</definedName>
    <definedName name="solver_eng" localSheetId="13" hidden="1">1</definedName>
    <definedName name="solver_eng" localSheetId="14" hidden="1">1</definedName>
    <definedName name="solver_eng" localSheetId="15" hidden="1">1</definedName>
    <definedName name="solver_eng" localSheetId="16" hidden="1">1</definedName>
    <definedName name="solver_eng" localSheetId="17" hidden="1">1</definedName>
    <definedName name="solver_eng" localSheetId="18" hidden="1">1</definedName>
    <definedName name="solver_est" localSheetId="0" hidden="1">1</definedName>
    <definedName name="solver_est" localSheetId="1" hidden="1">1</definedName>
    <definedName name="solver_est" localSheetId="4" hidden="1">1</definedName>
    <definedName name="solver_est" localSheetId="2" hidden="1">1</definedName>
    <definedName name="solver_est" localSheetId="3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est" localSheetId="8" hidden="1">1</definedName>
    <definedName name="solver_est" localSheetId="9" hidden="1">1</definedName>
    <definedName name="solver_est" localSheetId="10" hidden="1">1</definedName>
    <definedName name="solver_est" localSheetId="11" hidden="1">1</definedName>
    <definedName name="solver_est" localSheetId="12" hidden="1">1</definedName>
    <definedName name="solver_est" localSheetId="13" hidden="1">1</definedName>
    <definedName name="solver_est" localSheetId="14" hidden="1">1</definedName>
    <definedName name="solver_est" localSheetId="15" hidden="1">1</definedName>
    <definedName name="solver_est" localSheetId="16" hidden="1">1</definedName>
    <definedName name="solver_est" localSheetId="17" hidden="1">1</definedName>
    <definedName name="solver_est" localSheetId="18" hidden="1">1</definedName>
    <definedName name="solver_itr" localSheetId="0" hidden="1">2147483647</definedName>
    <definedName name="solver_itr" localSheetId="1" hidden="1">2147483647</definedName>
    <definedName name="solver_itr" localSheetId="4" hidden="1">2147483647</definedName>
    <definedName name="solver_itr" localSheetId="2" hidden="1">2147483647</definedName>
    <definedName name="solver_itr" localSheetId="3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itr" localSheetId="9" hidden="1">2147483647</definedName>
    <definedName name="solver_itr" localSheetId="10" hidden="1">2147483647</definedName>
    <definedName name="solver_itr" localSheetId="11" hidden="1">2147483647</definedName>
    <definedName name="solver_itr" localSheetId="12" hidden="1">2147483647</definedName>
    <definedName name="solver_itr" localSheetId="13" hidden="1">2147483647</definedName>
    <definedName name="solver_itr" localSheetId="14" hidden="1">2147483647</definedName>
    <definedName name="solver_itr" localSheetId="15" hidden="1">2147483647</definedName>
    <definedName name="solver_itr" localSheetId="16" hidden="1">2147483647</definedName>
    <definedName name="solver_itr" localSheetId="17" hidden="1">2147483647</definedName>
    <definedName name="solver_itr" localSheetId="18" hidden="1">2147483647</definedName>
    <definedName name="solver_mip" localSheetId="0" hidden="1">2147483647</definedName>
    <definedName name="solver_mip" localSheetId="1" hidden="1">2147483647</definedName>
    <definedName name="solver_mip" localSheetId="4" hidden="1">2147483647</definedName>
    <definedName name="solver_mip" localSheetId="2" hidden="1">2147483647</definedName>
    <definedName name="solver_mip" localSheetId="3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ip" localSheetId="10" hidden="1">2147483647</definedName>
    <definedName name="solver_mip" localSheetId="11" hidden="1">2147483647</definedName>
    <definedName name="solver_mip" localSheetId="12" hidden="1">2147483647</definedName>
    <definedName name="solver_mip" localSheetId="13" hidden="1">2147483647</definedName>
    <definedName name="solver_mip" localSheetId="14" hidden="1">2147483647</definedName>
    <definedName name="solver_mip" localSheetId="15" hidden="1">2147483647</definedName>
    <definedName name="solver_mip" localSheetId="16" hidden="1">2147483647</definedName>
    <definedName name="solver_mip" localSheetId="17" hidden="1">2147483647</definedName>
    <definedName name="solver_mip" localSheetId="18" hidden="1">2147483647</definedName>
    <definedName name="solver_mni" localSheetId="0" hidden="1">30</definedName>
    <definedName name="solver_mni" localSheetId="1" hidden="1">30</definedName>
    <definedName name="solver_mni" localSheetId="4" hidden="1">30</definedName>
    <definedName name="solver_mni" localSheetId="2" hidden="1">30</definedName>
    <definedName name="solver_mni" localSheetId="3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ni" localSheetId="10" hidden="1">30</definedName>
    <definedName name="solver_mni" localSheetId="11" hidden="1">30</definedName>
    <definedName name="solver_mni" localSheetId="12" hidden="1">30</definedName>
    <definedName name="solver_mni" localSheetId="13" hidden="1">30</definedName>
    <definedName name="solver_mni" localSheetId="14" hidden="1">30</definedName>
    <definedName name="solver_mni" localSheetId="15" hidden="1">30</definedName>
    <definedName name="solver_mni" localSheetId="16" hidden="1">30</definedName>
    <definedName name="solver_mni" localSheetId="17" hidden="1">30</definedName>
    <definedName name="solver_mni" localSheetId="18" hidden="1">30</definedName>
    <definedName name="solver_mrt" localSheetId="0" hidden="1">0.075</definedName>
    <definedName name="solver_mrt" localSheetId="1" hidden="1">0.075</definedName>
    <definedName name="solver_mrt" localSheetId="4" hidden="1">0.075</definedName>
    <definedName name="solver_mrt" localSheetId="2" hidden="1">0.075</definedName>
    <definedName name="solver_mrt" localSheetId="3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rt" localSheetId="10" hidden="1">0.075</definedName>
    <definedName name="solver_mrt" localSheetId="11" hidden="1">0.075</definedName>
    <definedName name="solver_mrt" localSheetId="12" hidden="1">0.075</definedName>
    <definedName name="solver_mrt" localSheetId="13" hidden="1">0.075</definedName>
    <definedName name="solver_mrt" localSheetId="14" hidden="1">0.075</definedName>
    <definedName name="solver_mrt" localSheetId="15" hidden="1">0.075</definedName>
    <definedName name="solver_mrt" localSheetId="16" hidden="1">0.075</definedName>
    <definedName name="solver_mrt" localSheetId="17" hidden="1">0.075</definedName>
    <definedName name="solver_mrt" localSheetId="18" hidden="1">0.075</definedName>
    <definedName name="solver_msl" localSheetId="0" hidden="1">2</definedName>
    <definedName name="solver_msl" localSheetId="1" hidden="1">2</definedName>
    <definedName name="solver_msl" localSheetId="4" hidden="1">2</definedName>
    <definedName name="solver_msl" localSheetId="2" hidden="1">2</definedName>
    <definedName name="solver_msl" localSheetId="3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msl" localSheetId="10" hidden="1">2</definedName>
    <definedName name="solver_msl" localSheetId="11" hidden="1">2</definedName>
    <definedName name="solver_msl" localSheetId="12" hidden="1">2</definedName>
    <definedName name="solver_msl" localSheetId="13" hidden="1">2</definedName>
    <definedName name="solver_msl" localSheetId="14" hidden="1">2</definedName>
    <definedName name="solver_msl" localSheetId="15" hidden="1">2</definedName>
    <definedName name="solver_msl" localSheetId="16" hidden="1">2</definedName>
    <definedName name="solver_msl" localSheetId="17" hidden="1">2</definedName>
    <definedName name="solver_msl" localSheetId="18" hidden="1">2</definedName>
    <definedName name="solver_neg" localSheetId="0" hidden="1">1</definedName>
    <definedName name="solver_neg" localSheetId="1" hidden="1">1</definedName>
    <definedName name="solver_neg" localSheetId="4" hidden="1">1</definedName>
    <definedName name="solver_neg" localSheetId="2" hidden="1">1</definedName>
    <definedName name="solver_neg" localSheetId="3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eg" localSheetId="8" hidden="1">1</definedName>
    <definedName name="solver_neg" localSheetId="9" hidden="1">1</definedName>
    <definedName name="solver_neg" localSheetId="10" hidden="1">1</definedName>
    <definedName name="solver_neg" localSheetId="11" hidden="1">1</definedName>
    <definedName name="solver_neg" localSheetId="12" hidden="1">1</definedName>
    <definedName name="solver_neg" localSheetId="13" hidden="1">1</definedName>
    <definedName name="solver_neg" localSheetId="14" hidden="1">1</definedName>
    <definedName name="solver_neg" localSheetId="15" hidden="1">1</definedName>
    <definedName name="solver_neg" localSheetId="16" hidden="1">1</definedName>
    <definedName name="solver_neg" localSheetId="17" hidden="1">1</definedName>
    <definedName name="solver_neg" localSheetId="18" hidden="1">1</definedName>
    <definedName name="solver_nod" localSheetId="0" hidden="1">2147483647</definedName>
    <definedName name="solver_nod" localSheetId="1" hidden="1">2147483647</definedName>
    <definedName name="solver_nod" localSheetId="4" hidden="1">2147483647</definedName>
    <definedName name="solver_nod" localSheetId="2" hidden="1">2147483647</definedName>
    <definedName name="solver_nod" localSheetId="3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od" localSheetId="10" hidden="1">2147483647</definedName>
    <definedName name="solver_nod" localSheetId="11" hidden="1">2147483647</definedName>
    <definedName name="solver_nod" localSheetId="12" hidden="1">2147483647</definedName>
    <definedName name="solver_nod" localSheetId="13" hidden="1">2147483647</definedName>
    <definedName name="solver_nod" localSheetId="14" hidden="1">2147483647</definedName>
    <definedName name="solver_nod" localSheetId="15" hidden="1">2147483647</definedName>
    <definedName name="solver_nod" localSheetId="16" hidden="1">2147483647</definedName>
    <definedName name="solver_nod" localSheetId="17" hidden="1">2147483647</definedName>
    <definedName name="solver_nod" localSheetId="18" hidden="1">2147483647</definedName>
    <definedName name="solver_num" localSheetId="0" hidden="1">0</definedName>
    <definedName name="solver_num" localSheetId="1" hidden="1">0</definedName>
    <definedName name="solver_num" localSheetId="4" hidden="1">0</definedName>
    <definedName name="solver_num" localSheetId="2" hidden="1">0</definedName>
    <definedName name="solver_num" localSheetId="3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num" localSheetId="8" hidden="1">0</definedName>
    <definedName name="solver_num" localSheetId="9" hidden="1">0</definedName>
    <definedName name="solver_num" localSheetId="10" hidden="1">0</definedName>
    <definedName name="solver_num" localSheetId="11" hidden="1">0</definedName>
    <definedName name="solver_num" localSheetId="12" hidden="1">0</definedName>
    <definedName name="solver_num" localSheetId="13" hidden="1">0</definedName>
    <definedName name="solver_num" localSheetId="14" hidden="1">0</definedName>
    <definedName name="solver_num" localSheetId="15" hidden="1">0</definedName>
    <definedName name="solver_num" localSheetId="16" hidden="1">0</definedName>
    <definedName name="solver_num" localSheetId="17" hidden="1">0</definedName>
    <definedName name="solver_num" localSheetId="18" hidden="1">0</definedName>
    <definedName name="solver_nwt" localSheetId="0" hidden="1">1</definedName>
    <definedName name="solver_nwt" localSheetId="1" hidden="1">1</definedName>
    <definedName name="solver_nwt" localSheetId="4" hidden="1">1</definedName>
    <definedName name="solver_nwt" localSheetId="2" hidden="1">1</definedName>
    <definedName name="solver_nwt" localSheetId="3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nwt" localSheetId="8" hidden="1">1</definedName>
    <definedName name="solver_nwt" localSheetId="9" hidden="1">1</definedName>
    <definedName name="solver_nwt" localSheetId="10" hidden="1">1</definedName>
    <definedName name="solver_nwt" localSheetId="11" hidden="1">1</definedName>
    <definedName name="solver_nwt" localSheetId="12" hidden="1">1</definedName>
    <definedName name="solver_nwt" localSheetId="13" hidden="1">1</definedName>
    <definedName name="solver_nwt" localSheetId="14" hidden="1">1</definedName>
    <definedName name="solver_nwt" localSheetId="15" hidden="1">1</definedName>
    <definedName name="solver_nwt" localSheetId="16" hidden="1">1</definedName>
    <definedName name="solver_nwt" localSheetId="17" hidden="1">1</definedName>
    <definedName name="solver_nwt" localSheetId="18" hidden="1">1</definedName>
    <definedName name="solver_opt" localSheetId="0" hidden="1">ARS!$I$5</definedName>
    <definedName name="solver_opt" localSheetId="1" hidden="1">AVL!$I$5</definedName>
    <definedName name="solver_opt" localSheetId="4" hidden="1">BHA!$I$5</definedName>
    <definedName name="solver_opt" localSheetId="2" hidden="1">BOU!$I$5</definedName>
    <definedName name="solver_opt" localSheetId="3" hidden="1">BRE!$I$5</definedName>
    <definedName name="solver_opt" localSheetId="5" hidden="1">CHE!$I$5</definedName>
    <definedName name="solver_opt" localSheetId="6" hidden="1">CRY!$I$5</definedName>
    <definedName name="solver_opt" localSheetId="7" hidden="1">EVE!$I$5</definedName>
    <definedName name="solver_opt" localSheetId="8" hidden="1">FUL!$I$5</definedName>
    <definedName name="solver_opt" localSheetId="9" hidden="1">LEE!$I$5</definedName>
    <definedName name="solver_opt" localSheetId="10" hidden="1">LEI!$I$5</definedName>
    <definedName name="solver_opt" localSheetId="11" hidden="1">LIV!$I$5</definedName>
    <definedName name="solver_opt" localSheetId="12" hidden="1">MCI!$I$5</definedName>
    <definedName name="solver_opt" localSheetId="13" hidden="1">MUN!$I$5</definedName>
    <definedName name="solver_opt" localSheetId="14" hidden="1">NEW!$I$5</definedName>
    <definedName name="solver_opt" localSheetId="15" hidden="1">NFO!$I$5</definedName>
    <definedName name="solver_opt" localSheetId="16" hidden="1">TOT!$I$5</definedName>
    <definedName name="solver_opt" localSheetId="17" hidden="1">WHU!$I$5</definedName>
    <definedName name="solver_opt" localSheetId="18" hidden="1">WOL!$I$5</definedName>
    <definedName name="solver_pre" localSheetId="0" hidden="1">0.000001</definedName>
    <definedName name="solver_pre" localSheetId="1" hidden="1">0.000001</definedName>
    <definedName name="solver_pre" localSheetId="4" hidden="1">0.000001</definedName>
    <definedName name="solver_pre" localSheetId="2" hidden="1">0.000001</definedName>
    <definedName name="solver_pre" localSheetId="3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pre" localSheetId="9" hidden="1">0.000001</definedName>
    <definedName name="solver_pre" localSheetId="10" hidden="1">0.000001</definedName>
    <definedName name="solver_pre" localSheetId="11" hidden="1">0.000001</definedName>
    <definedName name="solver_pre" localSheetId="12" hidden="1">0.000001</definedName>
    <definedName name="solver_pre" localSheetId="13" hidden="1">0.000001</definedName>
    <definedName name="solver_pre" localSheetId="14" hidden="1">0.000001</definedName>
    <definedName name="solver_pre" localSheetId="15" hidden="1">0.000001</definedName>
    <definedName name="solver_pre" localSheetId="16" hidden="1">0.000001</definedName>
    <definedName name="solver_pre" localSheetId="17" hidden="1">0.000001</definedName>
    <definedName name="solver_pre" localSheetId="18" hidden="1">0.000001</definedName>
    <definedName name="solver_rbv" localSheetId="0" hidden="1">1</definedName>
    <definedName name="solver_rbv" localSheetId="1" hidden="1">1</definedName>
    <definedName name="solver_rbv" localSheetId="4" hidden="1">1</definedName>
    <definedName name="solver_rbv" localSheetId="2" hidden="1">1</definedName>
    <definedName name="solver_rbv" localSheetId="3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bv" localSheetId="8" hidden="1">1</definedName>
    <definedName name="solver_rbv" localSheetId="9" hidden="1">2</definedName>
    <definedName name="solver_rbv" localSheetId="10" hidden="1">1</definedName>
    <definedName name="solver_rbv" localSheetId="11" hidden="1">1</definedName>
    <definedName name="solver_rbv" localSheetId="12" hidden="1">1</definedName>
    <definedName name="solver_rbv" localSheetId="13" hidden="1">1</definedName>
    <definedName name="solver_rbv" localSheetId="14" hidden="1">1</definedName>
    <definedName name="solver_rbv" localSheetId="15" hidden="1">1</definedName>
    <definedName name="solver_rbv" localSheetId="16" hidden="1">1</definedName>
    <definedName name="solver_rbv" localSheetId="17" hidden="1">1</definedName>
    <definedName name="solver_rbv" localSheetId="18" hidden="1">1</definedName>
    <definedName name="solver_rlx" localSheetId="0" hidden="1">2</definedName>
    <definedName name="solver_rlx" localSheetId="1" hidden="1">2</definedName>
    <definedName name="solver_rlx" localSheetId="4" hidden="1">2</definedName>
    <definedName name="solver_rlx" localSheetId="2" hidden="1">2</definedName>
    <definedName name="solver_rlx" localSheetId="3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lx" localSheetId="9" hidden="1">2</definedName>
    <definedName name="solver_rlx" localSheetId="10" hidden="1">2</definedName>
    <definedName name="solver_rlx" localSheetId="11" hidden="1">2</definedName>
    <definedName name="solver_rlx" localSheetId="12" hidden="1">2</definedName>
    <definedName name="solver_rlx" localSheetId="13" hidden="1">2</definedName>
    <definedName name="solver_rlx" localSheetId="14" hidden="1">2</definedName>
    <definedName name="solver_rlx" localSheetId="15" hidden="1">2</definedName>
    <definedName name="solver_rlx" localSheetId="16" hidden="1">2</definedName>
    <definedName name="solver_rlx" localSheetId="17" hidden="1">2</definedName>
    <definedName name="solver_rlx" localSheetId="18" hidden="1">2</definedName>
    <definedName name="solver_rsd" localSheetId="0" hidden="1">0</definedName>
    <definedName name="solver_rsd" localSheetId="1" hidden="1">0</definedName>
    <definedName name="solver_rsd" localSheetId="4" hidden="1">0</definedName>
    <definedName name="solver_rsd" localSheetId="2" hidden="1">0</definedName>
    <definedName name="solver_rsd" localSheetId="3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rsd" localSheetId="10" hidden="1">0</definedName>
    <definedName name="solver_rsd" localSheetId="11" hidden="1">0</definedName>
    <definedName name="solver_rsd" localSheetId="12" hidden="1">0</definedName>
    <definedName name="solver_rsd" localSheetId="13" hidden="1">0</definedName>
    <definedName name="solver_rsd" localSheetId="14" hidden="1">0</definedName>
    <definedName name="solver_rsd" localSheetId="15" hidden="1">0</definedName>
    <definedName name="solver_rsd" localSheetId="16" hidden="1">0</definedName>
    <definedName name="solver_rsd" localSheetId="17" hidden="1">0</definedName>
    <definedName name="solver_rsd" localSheetId="18" hidden="1">0</definedName>
    <definedName name="solver_scl" localSheetId="0" hidden="1">1</definedName>
    <definedName name="solver_scl" localSheetId="1" hidden="1">1</definedName>
    <definedName name="solver_scl" localSheetId="4" hidden="1">1</definedName>
    <definedName name="solver_scl" localSheetId="2" hidden="1">1</definedName>
    <definedName name="solver_scl" localSheetId="3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cl" localSheetId="8" hidden="1">1</definedName>
    <definedName name="solver_scl" localSheetId="9" hidden="1">2</definedName>
    <definedName name="solver_scl" localSheetId="10" hidden="1">1</definedName>
    <definedName name="solver_scl" localSheetId="11" hidden="1">1</definedName>
    <definedName name="solver_scl" localSheetId="12" hidden="1">1</definedName>
    <definedName name="solver_scl" localSheetId="13" hidden="1">1</definedName>
    <definedName name="solver_scl" localSheetId="14" hidden="1">1</definedName>
    <definedName name="solver_scl" localSheetId="15" hidden="1">1</definedName>
    <definedName name="solver_scl" localSheetId="16" hidden="1">1</definedName>
    <definedName name="solver_scl" localSheetId="17" hidden="1">1</definedName>
    <definedName name="solver_scl" localSheetId="18" hidden="1">1</definedName>
    <definedName name="solver_sho" localSheetId="0" hidden="1">2</definedName>
    <definedName name="solver_sho" localSheetId="1" hidden="1">2</definedName>
    <definedName name="solver_sho" localSheetId="4" hidden="1">2</definedName>
    <definedName name="solver_sho" localSheetId="2" hidden="1">2</definedName>
    <definedName name="solver_sho" localSheetId="3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ho" localSheetId="11" hidden="1">2</definedName>
    <definedName name="solver_sho" localSheetId="12" hidden="1">2</definedName>
    <definedName name="solver_sho" localSheetId="13" hidden="1">2</definedName>
    <definedName name="solver_sho" localSheetId="14" hidden="1">2</definedName>
    <definedName name="solver_sho" localSheetId="15" hidden="1">2</definedName>
    <definedName name="solver_sho" localSheetId="16" hidden="1">2</definedName>
    <definedName name="solver_sho" localSheetId="17" hidden="1">2</definedName>
    <definedName name="solver_sho" localSheetId="18" hidden="1">2</definedName>
    <definedName name="solver_ssz" localSheetId="0" hidden="1">100</definedName>
    <definedName name="solver_ssz" localSheetId="1" hidden="1">100</definedName>
    <definedName name="solver_ssz" localSheetId="4" hidden="1">100</definedName>
    <definedName name="solver_ssz" localSheetId="2" hidden="1">100</definedName>
    <definedName name="solver_ssz" localSheetId="3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ssz" localSheetId="10" hidden="1">100</definedName>
    <definedName name="solver_ssz" localSheetId="11" hidden="1">100</definedName>
    <definedName name="solver_ssz" localSheetId="12" hidden="1">100</definedName>
    <definedName name="solver_ssz" localSheetId="13" hidden="1">100</definedName>
    <definedName name="solver_ssz" localSheetId="14" hidden="1">100</definedName>
    <definedName name="solver_ssz" localSheetId="15" hidden="1">100</definedName>
    <definedName name="solver_ssz" localSheetId="16" hidden="1">100</definedName>
    <definedName name="solver_ssz" localSheetId="17" hidden="1">100</definedName>
    <definedName name="solver_ssz" localSheetId="18" hidden="1">100</definedName>
    <definedName name="solver_tim" localSheetId="0" hidden="1">2147483647</definedName>
    <definedName name="solver_tim" localSheetId="1" hidden="1">2147483647</definedName>
    <definedName name="solver_tim" localSheetId="4" hidden="1">2147483647</definedName>
    <definedName name="solver_tim" localSheetId="2" hidden="1">2147483647</definedName>
    <definedName name="solver_tim" localSheetId="3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im" localSheetId="9" hidden="1">2147483647</definedName>
    <definedName name="solver_tim" localSheetId="10" hidden="1">2147483647</definedName>
    <definedName name="solver_tim" localSheetId="11" hidden="1">2147483647</definedName>
    <definedName name="solver_tim" localSheetId="12" hidden="1">2147483647</definedName>
    <definedName name="solver_tim" localSheetId="13" hidden="1">2147483647</definedName>
    <definedName name="solver_tim" localSheetId="14" hidden="1">2147483647</definedName>
    <definedName name="solver_tim" localSheetId="15" hidden="1">2147483647</definedName>
    <definedName name="solver_tim" localSheetId="16" hidden="1">2147483647</definedName>
    <definedName name="solver_tim" localSheetId="17" hidden="1">2147483647</definedName>
    <definedName name="solver_tim" localSheetId="18" hidden="1">2147483647</definedName>
    <definedName name="solver_tol" localSheetId="0" hidden="1">0.01</definedName>
    <definedName name="solver_tol" localSheetId="1" hidden="1">0.01</definedName>
    <definedName name="solver_tol" localSheetId="4" hidden="1">0.01</definedName>
    <definedName name="solver_tol" localSheetId="2" hidden="1">0.01</definedName>
    <definedName name="solver_tol" localSheetId="3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ol" localSheetId="8" hidden="1">0.01</definedName>
    <definedName name="solver_tol" localSheetId="9" hidden="1">0.01</definedName>
    <definedName name="solver_tol" localSheetId="10" hidden="1">0.01</definedName>
    <definedName name="solver_tol" localSheetId="11" hidden="1">0.01</definedName>
    <definedName name="solver_tol" localSheetId="12" hidden="1">0.01</definedName>
    <definedName name="solver_tol" localSheetId="13" hidden="1">0.01</definedName>
    <definedName name="solver_tol" localSheetId="14" hidden="1">0.01</definedName>
    <definedName name="solver_tol" localSheetId="15" hidden="1">0.01</definedName>
    <definedName name="solver_tol" localSheetId="16" hidden="1">0.01</definedName>
    <definedName name="solver_tol" localSheetId="17" hidden="1">0.01</definedName>
    <definedName name="solver_tol" localSheetId="18" hidden="1">0.01</definedName>
    <definedName name="solver_typ" localSheetId="0" hidden="1">2</definedName>
    <definedName name="solver_typ" localSheetId="1" hidden="1">2</definedName>
    <definedName name="solver_typ" localSheetId="4" hidden="1">2</definedName>
    <definedName name="solver_typ" localSheetId="2" hidden="1">2</definedName>
    <definedName name="solver_typ" localSheetId="3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typ" localSheetId="8" hidden="1">2</definedName>
    <definedName name="solver_typ" localSheetId="9" hidden="1">2</definedName>
    <definedName name="solver_typ" localSheetId="10" hidden="1">2</definedName>
    <definedName name="solver_typ" localSheetId="11" hidden="1">2</definedName>
    <definedName name="solver_typ" localSheetId="12" hidden="1">2</definedName>
    <definedName name="solver_typ" localSheetId="13" hidden="1">2</definedName>
    <definedName name="solver_typ" localSheetId="14" hidden="1">2</definedName>
    <definedName name="solver_typ" localSheetId="15" hidden="1">2</definedName>
    <definedName name="solver_typ" localSheetId="16" hidden="1">2</definedName>
    <definedName name="solver_typ" localSheetId="17" hidden="1">2</definedName>
    <definedName name="solver_typ" localSheetId="18" hidden="1">2</definedName>
    <definedName name="solver_val" localSheetId="0" hidden="1">0</definedName>
    <definedName name="solver_val" localSheetId="1" hidden="1">0</definedName>
    <definedName name="solver_val" localSheetId="4" hidden="1">0</definedName>
    <definedName name="solver_val" localSheetId="2" hidden="1">0</definedName>
    <definedName name="solver_val" localSheetId="3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al" localSheetId="11" hidden="1">0</definedName>
    <definedName name="solver_val" localSheetId="12" hidden="1">0</definedName>
    <definedName name="solver_val" localSheetId="13" hidden="1">0</definedName>
    <definedName name="solver_val" localSheetId="14" hidden="1">0</definedName>
    <definedName name="solver_val" localSheetId="15" hidden="1">0</definedName>
    <definedName name="solver_val" localSheetId="16" hidden="1">0</definedName>
    <definedName name="solver_val" localSheetId="17" hidden="1">0</definedName>
    <definedName name="solver_val" localSheetId="18" hidden="1">0</definedName>
    <definedName name="solver_ver" localSheetId="0" hidden="1">3</definedName>
    <definedName name="solver_ver" localSheetId="1" hidden="1">3</definedName>
    <definedName name="solver_ver" localSheetId="4" hidden="1">3</definedName>
    <definedName name="solver_ver" localSheetId="2" hidden="1">3</definedName>
    <definedName name="solver_ver" localSheetId="3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solver_ver" localSheetId="8" hidden="1">3</definedName>
    <definedName name="solver_ver" localSheetId="9" hidden="1">3</definedName>
    <definedName name="solver_ver" localSheetId="10" hidden="1">3</definedName>
    <definedName name="solver_ver" localSheetId="11" hidden="1">3</definedName>
    <definedName name="solver_ver" localSheetId="12" hidden="1">3</definedName>
    <definedName name="solver_ver" localSheetId="13" hidden="1">3</definedName>
    <definedName name="solver_ver" localSheetId="14" hidden="1">3</definedName>
    <definedName name="solver_ver" localSheetId="15" hidden="1">3</definedName>
    <definedName name="solver_ver" localSheetId="16" hidden="1">3</definedName>
    <definedName name="solver_ver" localSheetId="17" hidden="1">3</definedName>
    <definedName name="solver_ver" localSheetId="18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9" l="1"/>
  <c r="F5" i="19" s="1"/>
  <c r="D4" i="19"/>
  <c r="F4" i="19" s="1"/>
  <c r="D3" i="19"/>
  <c r="F3" i="19" s="1"/>
  <c r="D2" i="19"/>
  <c r="F2" i="19" s="1"/>
  <c r="D9" i="18"/>
  <c r="F9" i="18" s="1"/>
  <c r="D8" i="18"/>
  <c r="F8" i="18" s="1"/>
  <c r="D7" i="18"/>
  <c r="F7" i="18" s="1"/>
  <c r="D6" i="18"/>
  <c r="F6" i="18" s="1"/>
  <c r="D5" i="18"/>
  <c r="F5" i="18" s="1"/>
  <c r="D4" i="18"/>
  <c r="F4" i="18" s="1"/>
  <c r="D3" i="18"/>
  <c r="F3" i="18" s="1"/>
  <c r="D2" i="18"/>
  <c r="F2" i="18" s="1"/>
  <c r="D6" i="17"/>
  <c r="F6" i="17" s="1"/>
  <c r="D5" i="17"/>
  <c r="F5" i="17" s="1"/>
  <c r="D4" i="17"/>
  <c r="F4" i="17" s="1"/>
  <c r="D3" i="17"/>
  <c r="F3" i="17" s="1"/>
  <c r="D2" i="17"/>
  <c r="F2" i="17" s="1"/>
  <c r="D4" i="16"/>
  <c r="F4" i="16" s="1"/>
  <c r="D3" i="16"/>
  <c r="F3" i="16" s="1"/>
  <c r="D2" i="16"/>
  <c r="F2" i="16" s="1"/>
  <c r="D10" i="15"/>
  <c r="F10" i="15" s="1"/>
  <c r="D9" i="15"/>
  <c r="F9" i="15" s="1"/>
  <c r="D8" i="15"/>
  <c r="F8" i="15" s="1"/>
  <c r="D7" i="15"/>
  <c r="F7" i="15" s="1"/>
  <c r="D6" i="15"/>
  <c r="F6" i="15" s="1"/>
  <c r="D5" i="15"/>
  <c r="F5" i="15" s="1"/>
  <c r="D4" i="15"/>
  <c r="F4" i="15" s="1"/>
  <c r="D3" i="15"/>
  <c r="F3" i="15" s="1"/>
  <c r="D2" i="15"/>
  <c r="F2" i="15" s="1"/>
  <c r="D5" i="14"/>
  <c r="D4" i="14"/>
  <c r="F4" i="14" s="1"/>
  <c r="D3" i="14"/>
  <c r="F3" i="14" s="1"/>
  <c r="D2" i="14"/>
  <c r="F2" i="14" s="1"/>
  <c r="D8" i="13"/>
  <c r="F8" i="13" s="1"/>
  <c r="D7" i="13"/>
  <c r="F7" i="13" s="1"/>
  <c r="D6" i="13"/>
  <c r="F6" i="13" s="1"/>
  <c r="D5" i="13"/>
  <c r="F5" i="13" s="1"/>
  <c r="D4" i="13"/>
  <c r="F4" i="13" s="1"/>
  <c r="D3" i="13"/>
  <c r="F3" i="13" s="1"/>
  <c r="D2" i="13"/>
  <c r="F2" i="13" s="1"/>
  <c r="D8" i="12"/>
  <c r="F8" i="12" s="1"/>
  <c r="D7" i="12"/>
  <c r="F7" i="12" s="1"/>
  <c r="D6" i="12"/>
  <c r="F6" i="12" s="1"/>
  <c r="D5" i="12"/>
  <c r="F5" i="12" s="1"/>
  <c r="D4" i="12"/>
  <c r="F4" i="12" s="1"/>
  <c r="D3" i="12"/>
  <c r="F3" i="12" s="1"/>
  <c r="D2" i="12"/>
  <c r="F2" i="12" s="1"/>
  <c r="D5" i="11"/>
  <c r="D4" i="11"/>
  <c r="D3" i="11"/>
  <c r="F3" i="11" s="1"/>
  <c r="D2" i="11"/>
  <c r="F2" i="11" s="1"/>
  <c r="D4" i="10"/>
  <c r="F4" i="10" s="1"/>
  <c r="D3" i="10"/>
  <c r="F3" i="10" s="1"/>
  <c r="D2" i="10"/>
  <c r="I5" i="10" s="1" a="1"/>
  <c r="I5" i="10" s="1"/>
  <c r="D3" i="9"/>
  <c r="F3" i="9" s="1"/>
  <c r="D2" i="9"/>
  <c r="F2" i="9" s="1"/>
  <c r="D7" i="8"/>
  <c r="F7" i="8" s="1"/>
  <c r="D6" i="8"/>
  <c r="F6" i="8" s="1"/>
  <c r="D5" i="8"/>
  <c r="D4" i="8"/>
  <c r="F4" i="8" s="1"/>
  <c r="D3" i="8"/>
  <c r="F3" i="8" s="1"/>
  <c r="D2" i="8"/>
  <c r="D10" i="7"/>
  <c r="F10" i="7" s="1"/>
  <c r="D9" i="7"/>
  <c r="F9" i="7" s="1"/>
  <c r="D8" i="7"/>
  <c r="F8" i="7" s="1"/>
  <c r="D7" i="7"/>
  <c r="F7" i="7" s="1"/>
  <c r="D6" i="7"/>
  <c r="F6" i="7" s="1"/>
  <c r="D5" i="7"/>
  <c r="D4" i="7"/>
  <c r="F4" i="7" s="1"/>
  <c r="D3" i="7"/>
  <c r="F3" i="7" s="1"/>
  <c r="D2" i="7"/>
  <c r="F2" i="7" s="1"/>
  <c r="D2" i="6"/>
  <c r="I5" i="6" s="1"/>
  <c r="D7" i="5"/>
  <c r="F7" i="5" s="1"/>
  <c r="D6" i="5"/>
  <c r="F6" i="5" s="1"/>
  <c r="D5" i="5"/>
  <c r="D4" i="5"/>
  <c r="F4" i="5" s="1"/>
  <c r="D3" i="5"/>
  <c r="F3" i="5" s="1"/>
  <c r="D2" i="5"/>
  <c r="F2" i="5" s="1"/>
  <c r="D6" i="4"/>
  <c r="F6" i="4" s="1"/>
  <c r="D5" i="4"/>
  <c r="D4" i="4"/>
  <c r="F4" i="4" s="1"/>
  <c r="D3" i="4"/>
  <c r="D2" i="4"/>
  <c r="F2" i="4" s="1"/>
  <c r="D4" i="3"/>
  <c r="F4" i="3" s="1"/>
  <c r="D3" i="3"/>
  <c r="F3" i="3" s="1"/>
  <c r="D2" i="3"/>
  <c r="F2" i="3" s="1"/>
  <c r="D9" i="2"/>
  <c r="F9" i="2" s="1"/>
  <c r="D8" i="2"/>
  <c r="F8" i="2" s="1"/>
  <c r="D7" i="2"/>
  <c r="F7" i="2" s="1"/>
  <c r="D6" i="2"/>
  <c r="F6" i="2" s="1"/>
  <c r="D5" i="2"/>
  <c r="F5" i="2" s="1"/>
  <c r="D4" i="2"/>
  <c r="F4" i="2" s="1"/>
  <c r="D3" i="2"/>
  <c r="F3" i="2" s="1"/>
  <c r="D2" i="2"/>
  <c r="F2" i="2" s="1"/>
  <c r="D8" i="1"/>
  <c r="F8" i="1" s="1"/>
  <c r="D7" i="1"/>
  <c r="F7" i="1" s="1"/>
  <c r="D6" i="1"/>
  <c r="F6" i="1" s="1"/>
  <c r="D5" i="1"/>
  <c r="D4" i="1"/>
  <c r="F4" i="1" s="1"/>
  <c r="D3" i="1"/>
  <c r="F3" i="1" s="1"/>
  <c r="D2" i="1"/>
  <c r="F2" i="1" s="1"/>
  <c r="I7" i="19" l="1"/>
  <c r="I5" i="19" a="1"/>
  <c r="I5" i="19" s="1"/>
  <c r="I5" i="18" a="1"/>
  <c r="I5" i="18" s="1"/>
  <c r="I7" i="18"/>
  <c r="I5" i="17" a="1"/>
  <c r="I5" i="17" s="1"/>
  <c r="I7" i="17"/>
  <c r="I5" i="16" a="1"/>
  <c r="I5" i="16" s="1"/>
  <c r="I7" i="16"/>
  <c r="I5" i="15" a="1"/>
  <c r="I5" i="15" s="1"/>
  <c r="I5" i="14" a="1"/>
  <c r="I5" i="14" s="1"/>
  <c r="I5" i="13" a="1"/>
  <c r="I5" i="13" s="1"/>
  <c r="I5" i="12" a="1"/>
  <c r="I5" i="12" s="1"/>
  <c r="I5" i="11" a="1"/>
  <c r="I5" i="11" s="1"/>
  <c r="F4" i="11"/>
  <c r="F2" i="10"/>
  <c r="I7" i="10" s="1"/>
  <c r="I7" i="9"/>
  <c r="I5" i="9" a="1"/>
  <c r="I5" i="9" s="1"/>
  <c r="I5" i="8" a="1"/>
  <c r="I5" i="8" s="1"/>
  <c r="F2" i="8"/>
  <c r="I5" i="7" a="1"/>
  <c r="I5" i="7" s="1"/>
  <c r="F2" i="6"/>
  <c r="I7" i="6" s="1"/>
  <c r="I5" i="5" a="1"/>
  <c r="I5" i="5" s="1"/>
  <c r="I5" i="4" a="1"/>
  <c r="I5" i="4" s="1"/>
  <c r="F3" i="4"/>
  <c r="I5" i="3" a="1"/>
  <c r="I5" i="3" s="1"/>
  <c r="I5" i="2" a="1"/>
  <c r="I5" i="2" s="1"/>
  <c r="I5" i="1" a="1"/>
  <c r="I5" i="1" s="1"/>
  <c r="I7" i="3"/>
  <c r="I7" i="15"/>
  <c r="I7" i="2"/>
  <c r="I7" i="13"/>
  <c r="I7" i="12"/>
  <c r="F5" i="5"/>
  <c r="I7" i="5" s="1"/>
  <c r="F5" i="14"/>
  <c r="I7" i="14" s="1"/>
  <c r="F5" i="8"/>
  <c r="F5" i="4"/>
  <c r="F5" i="1"/>
  <c r="I7" i="1" s="1"/>
  <c r="F5" i="7"/>
  <c r="I7" i="7" s="1"/>
  <c r="F5" i="11"/>
  <c r="I7" i="11" l="1"/>
  <c r="I7" i="8"/>
  <c r="I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<sst xmlns="http://schemas.openxmlformats.org/spreadsheetml/2006/main" count="291" uniqueCount="110">
  <si>
    <t>Name</t>
  </si>
  <si>
    <t>ARIMAPP</t>
  </si>
  <si>
    <t>LSTMPP</t>
  </si>
  <si>
    <t>PP</t>
  </si>
  <si>
    <t>AP</t>
  </si>
  <si>
    <t>DIFF</t>
  </si>
  <si>
    <t>Xhaka</t>
  </si>
  <si>
    <t>ARIMA</t>
  </si>
  <si>
    <t>Ødegaard</t>
  </si>
  <si>
    <t>LSTM</t>
  </si>
  <si>
    <t>White</t>
  </si>
  <si>
    <t>Saka</t>
  </si>
  <si>
    <t>OFF</t>
  </si>
  <si>
    <t>Martinelli</t>
  </si>
  <si>
    <t>Saliba</t>
  </si>
  <si>
    <t>AVG</t>
  </si>
  <si>
    <t>Trossard</t>
  </si>
  <si>
    <t>Martínez</t>
  </si>
  <si>
    <t>McGinn</t>
  </si>
  <si>
    <t>Watkins</t>
  </si>
  <si>
    <t>Buendía</t>
  </si>
  <si>
    <t>Konsa</t>
  </si>
  <si>
    <t>Bailey</t>
  </si>
  <si>
    <t>Douglas Luiz</t>
  </si>
  <si>
    <t>Ramsey</t>
  </si>
  <si>
    <t>Lerma</t>
  </si>
  <si>
    <t>Solanke</t>
  </si>
  <si>
    <t>Billing</t>
  </si>
  <si>
    <t>Toney</t>
  </si>
  <si>
    <t>Raya</t>
  </si>
  <si>
    <t>Henry</t>
  </si>
  <si>
    <t>Mbeumo</t>
  </si>
  <si>
    <t>Mee</t>
  </si>
  <si>
    <t>Groß</t>
  </si>
  <si>
    <t>Dunk</t>
  </si>
  <si>
    <t>March</t>
  </si>
  <si>
    <t>Veltman</t>
  </si>
  <si>
    <t>Mac Allister</t>
  </si>
  <si>
    <t>Caicedo</t>
  </si>
  <si>
    <t>Havertz</t>
  </si>
  <si>
    <t>Guaita</t>
  </si>
  <si>
    <t>J.Ayew</t>
  </si>
  <si>
    <t>Schlupp</t>
  </si>
  <si>
    <t>Andersen</t>
  </si>
  <si>
    <t>Edouard</t>
  </si>
  <si>
    <t>Guéhi</t>
  </si>
  <si>
    <t>Eze</t>
  </si>
  <si>
    <t>Mitchell</t>
  </si>
  <si>
    <t>C.Doucouré</t>
  </si>
  <si>
    <t>Pickford</t>
  </si>
  <si>
    <t>Iwobi</t>
  </si>
  <si>
    <t>Gray</t>
  </si>
  <si>
    <t>Mykolenko</t>
  </si>
  <si>
    <t>Tarkowski</t>
  </si>
  <si>
    <t>McNeil</t>
  </si>
  <si>
    <t>Reed</t>
  </si>
  <si>
    <t>Andreas</t>
  </si>
  <si>
    <t>Harrison</t>
  </si>
  <si>
    <t>Roca</t>
  </si>
  <si>
    <t>Aaronson</t>
  </si>
  <si>
    <t>Ward</t>
  </si>
  <si>
    <t>Vardy</t>
  </si>
  <si>
    <t>Castagne</t>
  </si>
  <si>
    <t>Maddison</t>
  </si>
  <si>
    <t>Henderson</t>
  </si>
  <si>
    <t>Alisson</t>
  </si>
  <si>
    <t>Salah</t>
  </si>
  <si>
    <t>Robertson</t>
  </si>
  <si>
    <t>Alexander-Arnold</t>
  </si>
  <si>
    <t>Elliott</t>
  </si>
  <si>
    <t>Darwin</t>
  </si>
  <si>
    <t>Gündogan</t>
  </si>
  <si>
    <t>De Bruyne</t>
  </si>
  <si>
    <t>Ederson</t>
  </si>
  <si>
    <t>Foden</t>
  </si>
  <si>
    <t>Rodri</t>
  </si>
  <si>
    <t>Haaland</t>
  </si>
  <si>
    <t>Álvarez</t>
  </si>
  <si>
    <t>De Gea</t>
  </si>
  <si>
    <t>Fernandes</t>
  </si>
  <si>
    <t>Rashford</t>
  </si>
  <si>
    <t>Wilson</t>
  </si>
  <si>
    <t>Murphy</t>
  </si>
  <si>
    <t>Schär</t>
  </si>
  <si>
    <t>Almirón</t>
  </si>
  <si>
    <t>S.Longstaff</t>
  </si>
  <si>
    <t>Joelinton</t>
  </si>
  <si>
    <t>Willock</t>
  </si>
  <si>
    <t>Bruno Guimarães</t>
  </si>
  <si>
    <t>Pope</t>
  </si>
  <si>
    <t>Wood</t>
  </si>
  <si>
    <t>Worrall</t>
  </si>
  <si>
    <t>Gibbs-White</t>
  </si>
  <si>
    <t>Lloris</t>
  </si>
  <si>
    <t>Kane</t>
  </si>
  <si>
    <t>Son</t>
  </si>
  <si>
    <t>Davies</t>
  </si>
  <si>
    <t>Højbjerg</t>
  </si>
  <si>
    <t>Fabianski</t>
  </si>
  <si>
    <t>Cresswell</t>
  </si>
  <si>
    <t>Antonio</t>
  </si>
  <si>
    <t>Benrahma</t>
  </si>
  <si>
    <t>Bowen</t>
  </si>
  <si>
    <t>Rice</t>
  </si>
  <si>
    <t>Soucek</t>
  </si>
  <si>
    <t>Fornals</t>
  </si>
  <si>
    <t>Sá</t>
  </si>
  <si>
    <t>Neves</t>
  </si>
  <si>
    <t>Podence</t>
  </si>
  <si>
    <t>Kilman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</si>
</sst>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RS" displayName="TableARS" ref="A1:F8">
  <autoFilter ref="A1:F8" xr:uid="{00000000-0009-0000-0100-000001000000}"/>
  <tableColumns count="6">
    <tableColumn id="1" xr3:uid="{00000000-0010-0000-0000-000001000000}" name="Name" totalsRowLabel="Total"/>
    <tableColumn id="2" xr3:uid="{00000000-0010-0000-0000-000002000000}" name="ARIMAPP"/>
    <tableColumn id="3" xr3:uid="{00000000-0010-0000-0000-000003000000}" name="LSTMPP"/>
    <tableColumn id="4" xr3:uid="{00000000-0010-0000-0000-000004000000}" name="PP"/>
    <tableColumn id="5" xr3:uid="{00000000-0010-0000-0000-000005000000}" name="AP"/>
    <tableColumn id="6" xr3:uid="{00000000-0010-0000-0000-000006000000}" name="DIFF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VL" displayName="TableAVL" ref="A1:F9">
  <autoFilter ref="A1:F9" xr:uid="{00000000-0009-0000-0100-000002000000}"/>
  <tableColumns count="6">
    <tableColumn id="1" xr3:uid="{00000000-0010-0000-0100-000001000000}" name="Name" totalsRowLabel="Total"/>
    <tableColumn id="2" xr3:uid="{00000000-0010-0000-0100-000002000000}" name="ARIMAPP"/>
    <tableColumn id="3" xr3:uid="{00000000-0010-0000-0100-000003000000}" name="LSTMPP"/>
    <tableColumn id="4" xr3:uid="{00000000-0010-0000-0100-000004000000}" name="PP"/>
    <tableColumn id="5" xr3:uid="{00000000-0010-0000-0100-000005000000}" name="AP"/>
    <tableColumn id="6" xr3:uid="{00000000-0010-0000-0100-000006000000}" name="DIFF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BOU" displayName="TableBOU" ref="A1:F4">
  <autoFilter ref="A1:F4" xr:uid="{00000000-0009-0000-0100-000003000000}"/>
  <tableColumns count="6">
    <tableColumn id="1" xr3:uid="{00000000-0010-0000-0200-000001000000}" name="Name" totalsRowLabel="Total"/>
    <tableColumn id="2" xr3:uid="{00000000-0010-0000-0200-000002000000}" name="ARIMAPP"/>
    <tableColumn id="3" xr3:uid="{00000000-0010-0000-0200-000003000000}" name="LSTMPP"/>
    <tableColumn id="4" xr3:uid="{00000000-0010-0000-0200-000004000000}" name="PP"/>
    <tableColumn id="5" xr3:uid="{00000000-0010-0000-0200-000005000000}" name="AP"/>
    <tableColumn id="6" xr3:uid="{00000000-0010-0000-0200-000006000000}" name="DIFF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BRE" displayName="TableBRE" ref="A1:F6">
  <autoFilter ref="A1:F6" xr:uid="{00000000-0009-0000-0100-000004000000}"/>
  <tableColumns count="6">
    <tableColumn id="1" xr3:uid="{00000000-0010-0000-0300-000001000000}" name="Name" totalsRowLabel="Total"/>
    <tableColumn id="2" xr3:uid="{00000000-0010-0000-0300-000002000000}" name="ARIMAPP"/>
    <tableColumn id="3" xr3:uid="{00000000-0010-0000-0300-000003000000}" name="LSTMPP"/>
    <tableColumn id="4" xr3:uid="{00000000-0010-0000-0300-000004000000}" name="PP"/>
    <tableColumn id="5" xr3:uid="{00000000-0010-0000-0300-000005000000}" name="AP"/>
    <tableColumn id="6" xr3:uid="{00000000-0010-0000-0300-000006000000}" name="DIFF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BHA" displayName="TableBHA" ref="A1:F7">
  <autoFilter ref="A1:F7" xr:uid="{00000000-0009-0000-0100-000005000000}"/>
  <tableColumns count="6">
    <tableColumn id="1" xr3:uid="{00000000-0010-0000-0400-000001000000}" name="Name" totalsRowLabel="Total"/>
    <tableColumn id="2" xr3:uid="{00000000-0010-0000-0400-000002000000}" name="ARIMAPP"/>
    <tableColumn id="3" xr3:uid="{00000000-0010-0000-0400-000003000000}" name="LSTMPP"/>
    <tableColumn id="4" xr3:uid="{00000000-0010-0000-0400-000004000000}" name="PP"/>
    <tableColumn id="5" xr3:uid="{00000000-0010-0000-0400-000005000000}" name="AP"/>
    <tableColumn id="6" xr3:uid="{00000000-0010-0000-0400-000006000000}" name="DIFF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CHE" displayName="TableCHE" ref="A1:F2">
  <autoFilter ref="A1:F2" xr:uid="{00000000-0009-0000-0100-000006000000}"/>
  <tableColumns count="6">
    <tableColumn id="1" xr3:uid="{00000000-0010-0000-0500-000001000000}" name="Name" totalsRowLabel="Total"/>
    <tableColumn id="2" xr3:uid="{00000000-0010-0000-0500-000002000000}" name="ARIMAPP"/>
    <tableColumn id="3" xr3:uid="{00000000-0010-0000-0500-000003000000}" name="LSTMPP"/>
    <tableColumn id="4" xr3:uid="{00000000-0010-0000-0500-000004000000}" name="PP"/>
    <tableColumn id="5" xr3:uid="{00000000-0010-0000-0500-000005000000}" name="AP"/>
    <tableColumn id="6" xr3:uid="{00000000-0010-0000-0500-000006000000}" name="DIFF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CRY" displayName="TableCRY" ref="A1:F10">
  <autoFilter ref="A1:F10" xr:uid="{00000000-0009-0000-0100-000007000000}"/>
  <tableColumns count="6">
    <tableColumn id="1" xr3:uid="{00000000-0010-0000-0600-000001000000}" name="Name" totalsRowLabel="Total"/>
    <tableColumn id="2" xr3:uid="{00000000-0010-0000-0600-000002000000}" name="ARIMAPP"/>
    <tableColumn id="3" xr3:uid="{00000000-0010-0000-0600-000003000000}" name="LSTMPP"/>
    <tableColumn id="4" xr3:uid="{00000000-0010-0000-0600-000004000000}" name="PP"/>
    <tableColumn id="5" xr3:uid="{00000000-0010-0000-0600-000005000000}" name="AP"/>
    <tableColumn id="6" xr3:uid="{00000000-0010-0000-0600-000006000000}" name="DIFF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EVE" displayName="TableEVE" ref="A1:F7">
  <autoFilter ref="A1:F7" xr:uid="{00000000-0009-0000-0100-000008000000}"/>
  <tableColumns count="6">
    <tableColumn id="1" xr3:uid="{00000000-0010-0000-0700-000001000000}" name="Name" totalsRowLabel="Total"/>
    <tableColumn id="2" xr3:uid="{00000000-0010-0000-0700-000002000000}" name="ARIMAPP"/>
    <tableColumn id="3" xr3:uid="{00000000-0010-0000-0700-000003000000}" name="LSTMPP"/>
    <tableColumn id="4" xr3:uid="{00000000-0010-0000-0700-000004000000}" name="PP"/>
    <tableColumn id="5" xr3:uid="{00000000-0010-0000-0700-000005000000}" name="AP"/>
    <tableColumn id="6" xr3:uid="{00000000-0010-0000-0700-000006000000}" name="DIFF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FUL" displayName="TableFUL" ref="A1:F3">
  <autoFilter ref="A1:F3" xr:uid="{00000000-0009-0000-0100-000009000000}"/>
  <tableColumns count="6">
    <tableColumn id="1" xr3:uid="{00000000-0010-0000-0800-000001000000}" name="Name" totalsRowLabel="Total"/>
    <tableColumn id="2" xr3:uid="{00000000-0010-0000-0800-000002000000}" name="ARIMAPP"/>
    <tableColumn id="3" xr3:uid="{00000000-0010-0000-0800-000003000000}" name="LSTMPP"/>
    <tableColumn id="4" xr3:uid="{00000000-0010-0000-0800-000004000000}" name="PP"/>
    <tableColumn id="5" xr3:uid="{00000000-0010-0000-0800-000005000000}" name="AP"/>
    <tableColumn id="6" xr3:uid="{00000000-0010-0000-0800-000006000000}" name="DIFF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LEE" displayName="TableLEE" ref="A1:F4">
  <autoFilter ref="A1:F4" xr:uid="{00000000-0009-0000-0100-00000A000000}"/>
  <tableColumns count="6">
    <tableColumn id="1" xr3:uid="{00000000-0010-0000-0900-000001000000}" name="Name" totalsRowLabel="Total"/>
    <tableColumn id="2" xr3:uid="{00000000-0010-0000-0900-000002000000}" name="ARIMAPP"/>
    <tableColumn id="3" xr3:uid="{00000000-0010-0000-0900-000003000000}" name="LSTMPP"/>
    <tableColumn id="4" xr3:uid="{00000000-0010-0000-0900-000004000000}" name="PP"/>
    <tableColumn id="5" xr3:uid="{00000000-0010-0000-0900-000005000000}" name="AP"/>
    <tableColumn id="6" xr3:uid="{00000000-0010-0000-0900-000006000000}" name="DIFF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LEI" displayName="TableLEI" ref="A1:F5">
  <autoFilter ref="A1:F5" xr:uid="{00000000-0009-0000-0100-00000B000000}"/>
  <tableColumns count="6">
    <tableColumn id="1" xr3:uid="{00000000-0010-0000-0A00-000001000000}" name="Name" totalsRowLabel="Total"/>
    <tableColumn id="2" xr3:uid="{00000000-0010-0000-0A00-000002000000}" name="ARIMAPP"/>
    <tableColumn id="3" xr3:uid="{00000000-0010-0000-0A00-000003000000}" name="LSTMPP"/>
    <tableColumn id="4" xr3:uid="{00000000-0010-0000-0A00-000004000000}" name="PP"/>
    <tableColumn id="5" xr3:uid="{00000000-0010-0000-0A00-000005000000}" name="AP"/>
    <tableColumn id="6" xr3:uid="{00000000-0010-0000-0A00-000006000000}" name="DIFF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LIV" displayName="TableLIV" ref="A1:F8">
  <autoFilter ref="A1:F8" xr:uid="{00000000-0009-0000-0100-00000C000000}"/>
  <tableColumns count="6">
    <tableColumn id="1" xr3:uid="{00000000-0010-0000-0B00-000001000000}" name="Name" totalsRowLabel="Total"/>
    <tableColumn id="2" xr3:uid="{00000000-0010-0000-0B00-000002000000}" name="ARIMAPP"/>
    <tableColumn id="3" xr3:uid="{00000000-0010-0000-0B00-000003000000}" name="LSTMPP"/>
    <tableColumn id="4" xr3:uid="{00000000-0010-0000-0B00-000004000000}" name="PP"/>
    <tableColumn id="5" xr3:uid="{00000000-0010-0000-0B00-000005000000}" name="AP"/>
    <tableColumn id="6" xr3:uid="{00000000-0010-0000-0B00-000006000000}" name="DIFF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MCI" displayName="TableMCI" ref="A1:F8">
  <autoFilter ref="A1:F8" xr:uid="{00000000-0009-0000-0100-00000D000000}"/>
  <tableColumns count="6">
    <tableColumn id="1" xr3:uid="{00000000-0010-0000-0C00-000001000000}" name="Name" totalsRowLabel="Total"/>
    <tableColumn id="2" xr3:uid="{00000000-0010-0000-0C00-000002000000}" name="ARIMAPP"/>
    <tableColumn id="3" xr3:uid="{00000000-0010-0000-0C00-000003000000}" name="LSTMPP"/>
    <tableColumn id="4" xr3:uid="{00000000-0010-0000-0C00-000004000000}" name="PP"/>
    <tableColumn id="5" xr3:uid="{00000000-0010-0000-0C00-000005000000}" name="AP"/>
    <tableColumn id="6" xr3:uid="{00000000-0010-0000-0C00-000006000000}" name="DIFF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MUN" displayName="TableMUN" ref="A1:F5">
  <autoFilter ref="A1:F5" xr:uid="{00000000-0009-0000-0100-00000E000000}"/>
  <tableColumns count="6">
    <tableColumn id="1" xr3:uid="{00000000-0010-0000-0D00-000001000000}" name="Name" totalsRowLabel="Total"/>
    <tableColumn id="2" xr3:uid="{00000000-0010-0000-0D00-000002000000}" name="ARIMAPP"/>
    <tableColumn id="3" xr3:uid="{00000000-0010-0000-0D00-000003000000}" name="LSTMPP"/>
    <tableColumn id="4" xr3:uid="{00000000-0010-0000-0D00-000004000000}" name="PP"/>
    <tableColumn id="5" xr3:uid="{00000000-0010-0000-0D00-000005000000}" name="AP"/>
    <tableColumn id="6" xr3:uid="{00000000-0010-0000-0D00-000006000000}" name="DIFF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NEW" displayName="TableNEW" ref="A1:F10">
  <autoFilter ref="A1:F10" xr:uid="{00000000-0009-0000-0100-00000F000000}"/>
  <tableColumns count="6">
    <tableColumn id="1" xr3:uid="{00000000-0010-0000-0E00-000001000000}" name="Name" totalsRowLabel="Total"/>
    <tableColumn id="2" xr3:uid="{00000000-0010-0000-0E00-000002000000}" name="ARIMAPP"/>
    <tableColumn id="3" xr3:uid="{00000000-0010-0000-0E00-000003000000}" name="LSTMPP"/>
    <tableColumn id="4" xr3:uid="{00000000-0010-0000-0E00-000004000000}" name="PP"/>
    <tableColumn id="5" xr3:uid="{00000000-0010-0000-0E00-000005000000}" name="AP"/>
    <tableColumn id="6" xr3:uid="{00000000-0010-0000-0E00-000006000000}" name="DIFF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NFO" displayName="TableNFO" ref="A1:F4">
  <autoFilter ref="A1:F4" xr:uid="{00000000-0009-0000-0100-000010000000}"/>
  <tableColumns count="6">
    <tableColumn id="1" xr3:uid="{00000000-0010-0000-0F00-000001000000}" name="Name" totalsRowLabel="Total"/>
    <tableColumn id="2" xr3:uid="{00000000-0010-0000-0F00-000002000000}" name="ARIMAPP"/>
    <tableColumn id="3" xr3:uid="{00000000-0010-0000-0F00-000003000000}" name="LSTMPP"/>
    <tableColumn id="4" xr3:uid="{00000000-0010-0000-0F00-000004000000}" name="PP"/>
    <tableColumn id="5" xr3:uid="{00000000-0010-0000-0F00-000005000000}" name="AP"/>
    <tableColumn id="6" xr3:uid="{00000000-0010-0000-0F00-000006000000}" name="DIFF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TOT" displayName="TableTOT" ref="A1:F6">
  <autoFilter ref="A1:F6" xr:uid="{00000000-0009-0000-0100-000011000000}"/>
  <tableColumns count="6">
    <tableColumn id="1" xr3:uid="{00000000-0010-0000-1000-000001000000}" name="Name" totalsRowLabel="Total"/>
    <tableColumn id="2" xr3:uid="{00000000-0010-0000-1000-000002000000}" name="ARIMAPP"/>
    <tableColumn id="3" xr3:uid="{00000000-0010-0000-1000-000003000000}" name="LSTMPP"/>
    <tableColumn id="4" xr3:uid="{00000000-0010-0000-1000-000004000000}" name="PP"/>
    <tableColumn id="5" xr3:uid="{00000000-0010-0000-1000-000005000000}" name="AP"/>
    <tableColumn id="6" xr3:uid="{00000000-0010-0000-1000-000006000000}" name="DIFF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WHU" displayName="TableWHU" ref="A1:F9">
  <autoFilter ref="A1:F9" xr:uid="{00000000-0009-0000-0100-000012000000}"/>
  <tableColumns count="6">
    <tableColumn id="1" xr3:uid="{00000000-0010-0000-1100-000001000000}" name="Name" totalsRowLabel="Total"/>
    <tableColumn id="2" xr3:uid="{00000000-0010-0000-1100-000002000000}" name="ARIMAPP"/>
    <tableColumn id="3" xr3:uid="{00000000-0010-0000-1100-000003000000}" name="LSTMPP"/>
    <tableColumn id="4" xr3:uid="{00000000-0010-0000-1100-000004000000}" name="PP"/>
    <tableColumn id="5" xr3:uid="{00000000-0010-0000-1100-000005000000}" name="AP"/>
    <tableColumn id="6" xr3:uid="{00000000-0010-0000-1100-000006000000}" name="DIFF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WOL" displayName="TableWOL" ref="A1:F5">
  <autoFilter ref="A1:F5" xr:uid="{00000000-0009-0000-0100-000013000000}"/>
  <tableColumns count="6">
    <tableColumn id="1" xr3:uid="{00000000-0010-0000-1200-000001000000}" name="Name" totalsRowLabel="Total"/>
    <tableColumn id="2" xr3:uid="{00000000-0010-0000-1200-000002000000}" name="ARIMAPP"/>
    <tableColumn id="3" xr3:uid="{00000000-0010-0000-1200-000003000000}" name="LSTMPP"/>
    <tableColumn id="4" xr3:uid="{00000000-0010-0000-1200-000004000000}" name="PP"/>
    <tableColumn id="5" xr3:uid="{00000000-0010-0000-1200-000005000000}" name="AP"/>
    <tableColumn id="6" xr3:uid="{00000000-0010-0000-1200-000006000000}" name="DIF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</v>
      </c>
      <c r="B2">
        <v>13.540145875349756</v>
      </c>
      <c r="C2">
        <v>15.429627599641826</v>
      </c>
      <c r="D2">
        <f t="shared" ref="D2:D8" si="0">B2*$I$2+C2*$I$3</f>
        <v>13.020132636909752</v>
      </c>
      <c r="E2">
        <v>22</v>
      </c>
      <c r="F2">
        <f t="shared" ref="F2:F8" si="1">ABS(D2-E2)</f>
        <v>8.9798673630902481</v>
      </c>
      <c r="H2" t="s">
        <v>7</v>
      </c>
      <c r="I2">
        <v>0.41166403856466793</v>
      </c>
    </row>
    <row r="3" spans="1:9" x14ac:dyDescent="0.3">
      <c r="A3" t="s">
        <v>8</v>
      </c>
      <c r="B3">
        <v>20.764780126844329</v>
      </c>
      <c r="C3">
        <v>26.272540298032396</v>
      </c>
      <c r="D3">
        <f t="shared" si="0"/>
        <v>21.226906136897142</v>
      </c>
      <c r="E3">
        <v>27</v>
      </c>
      <c r="F3">
        <f t="shared" si="1"/>
        <v>5.7730938631028579</v>
      </c>
      <c r="H3" t="s">
        <v>9</v>
      </c>
      <c r="I3">
        <v>0.48258724684200355</v>
      </c>
    </row>
    <row r="4" spans="1:9" x14ac:dyDescent="0.3">
      <c r="A4" t="s">
        <v>10</v>
      </c>
      <c r="B4">
        <v>21.538461521165544</v>
      </c>
      <c r="C4">
        <v>23.530095008387885</v>
      </c>
      <c r="D4">
        <f t="shared" si="0"/>
        <v>20.221933822301388</v>
      </c>
      <c r="E4">
        <v>18</v>
      </c>
      <c r="F4">
        <f t="shared" si="1"/>
        <v>2.2219338223013878</v>
      </c>
    </row>
    <row r="5" spans="1:9" x14ac:dyDescent="0.3">
      <c r="A5" t="s">
        <v>11</v>
      </c>
      <c r="B5">
        <v>21.136706336287752</v>
      </c>
      <c r="C5">
        <v>30.12854337121702</v>
      </c>
      <c r="D5">
        <f t="shared" si="0"/>
        <v>23.240872689227139</v>
      </c>
      <c r="E5">
        <v>17</v>
      </c>
      <c r="F5">
        <f t="shared" si="1"/>
        <v>6.2408726892271389</v>
      </c>
      <c r="H5" t="s">
        <v>12</v>
      </c>
      <c r="I5" cm="1">
        <f t="array" ref="I5">(SUM(TableARS[PP]-TableARS[AP]))^2</f>
        <v>3.1554436208840472E-30</v>
      </c>
    </row>
    <row r="6" spans="1:9" x14ac:dyDescent="0.3">
      <c r="A6" t="s">
        <v>13</v>
      </c>
      <c r="B6">
        <v>23.493522749464439</v>
      </c>
      <c r="C6">
        <v>28.524157210244464</v>
      </c>
      <c r="D6">
        <f t="shared" si="0"/>
        <v>23.436832951735795</v>
      </c>
      <c r="E6">
        <v>33</v>
      </c>
      <c r="F6">
        <f t="shared" si="1"/>
        <v>9.5631670482642051</v>
      </c>
    </row>
    <row r="7" spans="1:9" x14ac:dyDescent="0.3">
      <c r="A7" t="s">
        <v>14</v>
      </c>
      <c r="B7">
        <v>28.130557708284094</v>
      </c>
      <c r="C7">
        <v>27.109094721377573</v>
      </c>
      <c r="D7">
        <f t="shared" si="0"/>
        <v>24.662842379237375</v>
      </c>
      <c r="E7">
        <v>16</v>
      </c>
      <c r="F7">
        <f t="shared" si="1"/>
        <v>8.6628423792373752</v>
      </c>
      <c r="H7" t="s">
        <v>15</v>
      </c>
      <c r="I7">
        <f>AVERAGE(TableARS[DIFF])/5</f>
        <v>1.3894930442547035</v>
      </c>
    </row>
    <row r="8" spans="1:9" x14ac:dyDescent="0.3">
      <c r="A8" t="s">
        <v>16</v>
      </c>
      <c r="B8">
        <v>19.749585220608935</v>
      </c>
      <c r="C8">
        <v>22.918727016048848</v>
      </c>
      <c r="D8">
        <f t="shared" si="0"/>
        <v>19.190479383691411</v>
      </c>
      <c r="E8">
        <v>12</v>
      </c>
      <c r="F8">
        <f t="shared" si="1"/>
        <v>7.1904793836914109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17</v>
      </c>
      <c r="B2">
        <v>21.599999999999998</v>
      </c>
      <c r="C2">
        <v>22.468571148260168</v>
      </c>
      <c r="D2">
        <f t="shared" ref="D2:D9" si="0">B2*$I$2+C2*$I$3</f>
        <v>27.335988695769956</v>
      </c>
      <c r="E2">
        <v>24</v>
      </c>
      <c r="F2">
        <f t="shared" ref="F2:F9" si="1">ABS(D2-E2)</f>
        <v>3.3359886957699558</v>
      </c>
      <c r="H2" t="s">
        <v>7</v>
      </c>
      <c r="I2">
        <v>0.57465861704520926</v>
      </c>
    </row>
    <row r="3" spans="1:9" x14ac:dyDescent="0.3">
      <c r="A3" t="s">
        <v>18</v>
      </c>
      <c r="B3">
        <v>14.923936519889313</v>
      </c>
      <c r="C3">
        <v>16.50171449007356</v>
      </c>
      <c r="D3">
        <f t="shared" si="0"/>
        <v>19.536414777862039</v>
      </c>
      <c r="E3">
        <v>16</v>
      </c>
      <c r="F3">
        <f t="shared" si="1"/>
        <v>3.5364147778620385</v>
      </c>
      <c r="H3" t="s">
        <v>9</v>
      </c>
      <c r="I3">
        <v>0.66418832195072686</v>
      </c>
    </row>
    <row r="4" spans="1:9" x14ac:dyDescent="0.3">
      <c r="A4" t="s">
        <v>19</v>
      </c>
      <c r="B4">
        <v>22.869565145588062</v>
      </c>
      <c r="C4">
        <v>24.238195079246712</v>
      </c>
      <c r="D4">
        <f t="shared" si="0"/>
        <v>29.240918795788193</v>
      </c>
      <c r="E4">
        <v>36</v>
      </c>
      <c r="F4">
        <f t="shared" si="1"/>
        <v>6.7590812042118067</v>
      </c>
    </row>
    <row r="5" spans="1:9" x14ac:dyDescent="0.3">
      <c r="A5" t="s">
        <v>20</v>
      </c>
      <c r="B5">
        <v>15</v>
      </c>
      <c r="C5">
        <v>18.161932587407353</v>
      </c>
      <c r="D5">
        <f t="shared" si="0"/>
        <v>20.682822784290451</v>
      </c>
      <c r="E5">
        <v>20</v>
      </c>
      <c r="F5">
        <f t="shared" si="1"/>
        <v>0.68282278429045107</v>
      </c>
      <c r="H5" t="s">
        <v>12</v>
      </c>
      <c r="I5" cm="1">
        <f t="array" ref="I5">(SUM(TableAVL[PP]-TableAVL[AP]))^2</f>
        <v>1.2621774483536189E-29</v>
      </c>
    </row>
    <row r="6" spans="1:9" x14ac:dyDescent="0.3">
      <c r="A6" t="s">
        <v>21</v>
      </c>
      <c r="B6">
        <v>16.189189143420219</v>
      </c>
      <c r="C6">
        <v>16.07153663122271</v>
      </c>
      <c r="D6">
        <f t="shared" si="0"/>
        <v>19.97778399050263</v>
      </c>
      <c r="E6">
        <v>23</v>
      </c>
      <c r="F6">
        <f t="shared" si="1"/>
        <v>3.0222160094973702</v>
      </c>
    </row>
    <row r="7" spans="1:9" x14ac:dyDescent="0.3">
      <c r="A7" t="s">
        <v>22</v>
      </c>
      <c r="B7">
        <v>13.902439049282378</v>
      </c>
      <c r="C7">
        <v>18.345642649623514</v>
      </c>
      <c r="D7">
        <f t="shared" si="0"/>
        <v>20.174118004177053</v>
      </c>
      <c r="E7">
        <v>12</v>
      </c>
      <c r="F7">
        <f t="shared" si="1"/>
        <v>8.1741180041770534</v>
      </c>
      <c r="H7" t="s">
        <v>15</v>
      </c>
      <c r="I7">
        <f>AVERAGE(TableAVL[DIFF])/5</f>
        <v>0.8145281457700978</v>
      </c>
    </row>
    <row r="8" spans="1:9" x14ac:dyDescent="0.3">
      <c r="A8" t="s">
        <v>23</v>
      </c>
      <c r="B8">
        <v>13.229615873175941</v>
      </c>
      <c r="C8">
        <v>18.004992705172835</v>
      </c>
      <c r="D8">
        <f t="shared" si="0"/>
        <v>19.561218653302458</v>
      </c>
      <c r="E8">
        <v>19</v>
      </c>
      <c r="F8">
        <f t="shared" si="1"/>
        <v>0.56121865330245768</v>
      </c>
    </row>
    <row r="9" spans="1:9" x14ac:dyDescent="0.3">
      <c r="A9" t="s">
        <v>24</v>
      </c>
      <c r="B9">
        <v>13.401032036045249</v>
      </c>
      <c r="C9">
        <v>17.75056165827851</v>
      </c>
      <c r="D9">
        <f t="shared" si="0"/>
        <v>19.490734298307224</v>
      </c>
      <c r="E9">
        <v>26</v>
      </c>
      <c r="F9">
        <f t="shared" si="1"/>
        <v>6.509265701692776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25</v>
      </c>
      <c r="B2">
        <v>11.447693446653865</v>
      </c>
      <c r="C2">
        <v>17.164964168968574</v>
      </c>
      <c r="D2">
        <f>B2*$I$2+C2*$I$3</f>
        <v>18.750759712753254</v>
      </c>
      <c r="E2">
        <v>11</v>
      </c>
      <c r="F2">
        <f>ABS(D2-E2)</f>
        <v>7.7507597127532541</v>
      </c>
      <c r="H2" t="s">
        <v>7</v>
      </c>
      <c r="I2">
        <v>0.52593663353581022</v>
      </c>
    </row>
    <row r="3" spans="1:9" x14ac:dyDescent="0.3">
      <c r="A3" t="s">
        <v>26</v>
      </c>
      <c r="B3">
        <v>12.681661944302416</v>
      </c>
      <c r="C3">
        <v>16.761212589380097</v>
      </c>
      <c r="D3">
        <f>B3*$I$2+C3*$I$3</f>
        <v>19.100315936904032</v>
      </c>
      <c r="E3">
        <v>26</v>
      </c>
      <c r="F3">
        <f>ABS(D3-E3)</f>
        <v>6.8996840630959682</v>
      </c>
      <c r="H3" t="s">
        <v>9</v>
      </c>
      <c r="I3">
        <v>0.74162685306875864</v>
      </c>
    </row>
    <row r="4" spans="1:9" x14ac:dyDescent="0.3">
      <c r="A4" t="s">
        <v>27</v>
      </c>
      <c r="B4">
        <v>12.136878556947863</v>
      </c>
      <c r="C4">
        <v>17.213097459518558</v>
      </c>
      <c r="D4">
        <f>B4*$I$2+C4*$I$3</f>
        <v>19.148924350342714</v>
      </c>
      <c r="E4">
        <v>20</v>
      </c>
      <c r="F4">
        <f>ABS(D4-E4)</f>
        <v>0.85107564965728599</v>
      </c>
    </row>
    <row r="5" spans="1:9" x14ac:dyDescent="0.3">
      <c r="H5" t="s">
        <v>12</v>
      </c>
      <c r="I5" cm="1">
        <f t="array" ref="I5">(SUM(TableBOU[PP]-TableBOU[AP]))^2</f>
        <v>0</v>
      </c>
    </row>
    <row r="7" spans="1:9" x14ac:dyDescent="0.3">
      <c r="H7" t="s">
        <v>15</v>
      </c>
      <c r="I7">
        <f>AVERAGE(TableBOU[DIFF])/5</f>
        <v>1.0334346283671005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28</v>
      </c>
      <c r="B2">
        <v>24.857481166732914</v>
      </c>
      <c r="C2">
        <v>28.126917307703224</v>
      </c>
      <c r="D2">
        <f>B2*$I$2+C2*$I$3</f>
        <v>20.180798111605558</v>
      </c>
      <c r="E2">
        <v>19</v>
      </c>
      <c r="F2">
        <f>ABS(D2-E2)</f>
        <v>1.1807981116055579</v>
      </c>
      <c r="H2" t="s">
        <v>7</v>
      </c>
      <c r="I2">
        <v>0.38738228511088946</v>
      </c>
    </row>
    <row r="3" spans="1:9" x14ac:dyDescent="0.3">
      <c r="A3" t="s">
        <v>29</v>
      </c>
      <c r="B3">
        <v>28.530612244551911</v>
      </c>
      <c r="C3">
        <v>22.799176656765994</v>
      </c>
      <c r="D3">
        <f>B3*$I$2+C3*$I$3</f>
        <v>19.605070832502708</v>
      </c>
      <c r="E3">
        <v>18</v>
      </c>
      <c r="F3">
        <f>ABS(D3-E3)</f>
        <v>1.6050708325027081</v>
      </c>
      <c r="H3" t="s">
        <v>9</v>
      </c>
      <c r="I3">
        <v>0.37513710228905528</v>
      </c>
    </row>
    <row r="4" spans="1:9" x14ac:dyDescent="0.3">
      <c r="A4" t="s">
        <v>30</v>
      </c>
      <c r="B4">
        <v>23.140350877192979</v>
      </c>
      <c r="C4">
        <v>17.053830742260502</v>
      </c>
      <c r="D4">
        <f>B4*$I$2+C4*$I$3</f>
        <v>15.361686648654405</v>
      </c>
      <c r="E4">
        <v>15</v>
      </c>
      <c r="F4">
        <f>ABS(D4-E4)</f>
        <v>0.36168664865440547</v>
      </c>
    </row>
    <row r="5" spans="1:9" x14ac:dyDescent="0.3">
      <c r="A5" t="s">
        <v>31</v>
      </c>
      <c r="B5">
        <v>16.556808248390759</v>
      </c>
      <c r="C5">
        <v>17.678214636789669</v>
      </c>
      <c r="D5">
        <f>B5*$I$2+C5*$I$3</f>
        <v>13.045568425893675</v>
      </c>
      <c r="E5">
        <v>18</v>
      </c>
      <c r="F5">
        <f>ABS(D5-E5)</f>
        <v>4.9544315741063247</v>
      </c>
      <c r="H5" t="s">
        <v>12</v>
      </c>
      <c r="I5" cm="1">
        <f t="array" ref="I5">(SUM(TableBRE[PP]-TableBRE[AP]))^2</f>
        <v>2.5559093329160782E-28</v>
      </c>
    </row>
    <row r="6" spans="1:9" x14ac:dyDescent="0.3">
      <c r="A6" t="s">
        <v>32</v>
      </c>
      <c r="B6">
        <v>16.15176713034349</v>
      </c>
      <c r="C6">
        <v>20.125888577117411</v>
      </c>
      <c r="D6">
        <f>B6*$I$2+C6*$I$3</f>
        <v>13.806875981343637</v>
      </c>
      <c r="E6">
        <v>12</v>
      </c>
      <c r="F6">
        <f>ABS(D6-E6)</f>
        <v>1.8068759813436372</v>
      </c>
    </row>
    <row r="7" spans="1:9" x14ac:dyDescent="0.3">
      <c r="H7" t="s">
        <v>15</v>
      </c>
      <c r="I7">
        <f>AVERAGE(TableBRE[DIFF])/5</f>
        <v>0.39635452592850534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33</v>
      </c>
      <c r="B2">
        <v>16.850559996273976</v>
      </c>
      <c r="C2">
        <v>20.639428737032688</v>
      </c>
      <c r="D2">
        <f t="shared" ref="D2:D7" si="0">B2*$I$2+C2*$I$3</f>
        <v>18.511438401317001</v>
      </c>
      <c r="E2">
        <v>15</v>
      </c>
      <c r="F2">
        <f t="shared" ref="F2:F7" si="1">ABS(D2-E2)</f>
        <v>3.511438401317001</v>
      </c>
      <c r="H2" t="s">
        <v>7</v>
      </c>
      <c r="I2">
        <v>0.49380496401189805</v>
      </c>
    </row>
    <row r="3" spans="1:9" x14ac:dyDescent="0.3">
      <c r="A3" t="s">
        <v>34</v>
      </c>
      <c r="B3">
        <v>19.855859867142982</v>
      </c>
      <c r="C3">
        <v>17.182654188526428</v>
      </c>
      <c r="D3">
        <f t="shared" si="0"/>
        <v>18.288716386307261</v>
      </c>
      <c r="E3">
        <v>24</v>
      </c>
      <c r="F3">
        <f t="shared" si="1"/>
        <v>5.7112836136927392</v>
      </c>
      <c r="H3" t="s">
        <v>9</v>
      </c>
      <c r="I3">
        <v>0.49374177738224007</v>
      </c>
    </row>
    <row r="4" spans="1:9" x14ac:dyDescent="0.3">
      <c r="A4" t="s">
        <v>35</v>
      </c>
      <c r="B4">
        <v>33.770077631566878</v>
      </c>
      <c r="C4">
        <v>28.875717348381659</v>
      </c>
      <c r="D4">
        <f t="shared" si="0"/>
        <v>30.932979976312033</v>
      </c>
      <c r="E4">
        <v>29</v>
      </c>
      <c r="F4">
        <f t="shared" si="1"/>
        <v>1.9329799763120334</v>
      </c>
    </row>
    <row r="5" spans="1:9" x14ac:dyDescent="0.3">
      <c r="A5" t="s">
        <v>36</v>
      </c>
      <c r="B5">
        <v>16.80519484293788</v>
      </c>
      <c r="C5">
        <v>15.488079582939594</v>
      </c>
      <c r="D5">
        <f t="shared" si="0"/>
        <v>15.945600576148053</v>
      </c>
      <c r="E5">
        <v>26</v>
      </c>
      <c r="F5">
        <f t="shared" si="1"/>
        <v>10.054399423851947</v>
      </c>
      <c r="H5" t="s">
        <v>12</v>
      </c>
      <c r="I5" cm="1">
        <f t="array" ref="I5">(SUM(TableBHA[PP]-TableBHA[AP]))^2</f>
        <v>2.8398992587956425E-29</v>
      </c>
    </row>
    <row r="6" spans="1:9" x14ac:dyDescent="0.3">
      <c r="A6" t="s">
        <v>37</v>
      </c>
      <c r="B6">
        <v>16.610389608203505</v>
      </c>
      <c r="C6">
        <v>18.732367942488931</v>
      </c>
      <c r="D6">
        <f t="shared" si="0"/>
        <v>17.451245485205117</v>
      </c>
      <c r="E6">
        <v>12</v>
      </c>
      <c r="F6">
        <f t="shared" si="1"/>
        <v>5.4512454852051171</v>
      </c>
    </row>
    <row r="7" spans="1:9" x14ac:dyDescent="0.3">
      <c r="A7" t="s">
        <v>38</v>
      </c>
      <c r="B7">
        <v>14.590909026629571</v>
      </c>
      <c r="C7">
        <v>17.549569967231449</v>
      </c>
      <c r="D7">
        <f t="shared" si="0"/>
        <v>15.87001917471053</v>
      </c>
      <c r="E7">
        <v>11</v>
      </c>
      <c r="F7">
        <f t="shared" si="1"/>
        <v>4.8700191747105297</v>
      </c>
      <c r="H7" t="s">
        <v>15</v>
      </c>
      <c r="I7">
        <f>AVERAGE(TableBHA[DIFF])/5</f>
        <v>1.0510455358363122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39</v>
      </c>
      <c r="B2">
        <v>18.554054052053413</v>
      </c>
      <c r="C2">
        <v>17.144899739651315</v>
      </c>
      <c r="D2">
        <f>B2*$I$2+C2*$I$3</f>
        <v>22.999999999999993</v>
      </c>
      <c r="E2">
        <v>23</v>
      </c>
      <c r="F2">
        <f>ABS(D2-E2)</f>
        <v>7.1054273576010019E-15</v>
      </c>
      <c r="H2" t="s">
        <v>7</v>
      </c>
      <c r="I2">
        <v>0.66866638610578344</v>
      </c>
    </row>
    <row r="3" spans="1:9" x14ac:dyDescent="0.3">
      <c r="H3" t="s">
        <v>9</v>
      </c>
      <c r="I3">
        <v>0.61788216264118656</v>
      </c>
    </row>
    <row r="5" spans="1:9" x14ac:dyDescent="0.3">
      <c r="H5" t="s">
        <v>12</v>
      </c>
      <c r="I5">
        <f>(SUM(TableCHE[PP]-TableCHE[AP]))^2</f>
        <v>5.0487097934144756E-29</v>
      </c>
    </row>
    <row r="7" spans="1:9" x14ac:dyDescent="0.3">
      <c r="H7" t="s">
        <v>15</v>
      </c>
      <c r="I7">
        <f>AVERAGE(TableCHE[DIFF])/5</f>
        <v>1.4210854715202005E-15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40</v>
      </c>
      <c r="B2">
        <v>18.44901491268396</v>
      </c>
      <c r="C2">
        <v>18.906575961137541</v>
      </c>
      <c r="D2">
        <f t="shared" ref="D2:D10" si="0">B2*$I$2+C2*$I$3</f>
        <v>21.865179084000744</v>
      </c>
      <c r="E2">
        <v>19</v>
      </c>
      <c r="F2">
        <f t="shared" ref="F2:F10" si="1">ABS(D2-E2)</f>
        <v>2.8651790840007436</v>
      </c>
      <c r="H2" t="s">
        <v>7</v>
      </c>
      <c r="I2">
        <v>0.56768548902210336</v>
      </c>
    </row>
    <row r="3" spans="1:9" x14ac:dyDescent="0.3">
      <c r="A3" t="s">
        <v>41</v>
      </c>
      <c r="B3">
        <v>16.146853019341215</v>
      </c>
      <c r="C3">
        <v>14.614544012385482</v>
      </c>
      <c r="D3">
        <f t="shared" si="0"/>
        <v>17.972160439079587</v>
      </c>
      <c r="E3">
        <v>26</v>
      </c>
      <c r="F3">
        <f t="shared" si="1"/>
        <v>8.0278395609204125</v>
      </c>
      <c r="H3" t="s">
        <v>9</v>
      </c>
      <c r="I3">
        <v>0.60253855879212603</v>
      </c>
    </row>
    <row r="4" spans="1:9" x14ac:dyDescent="0.3">
      <c r="A4" t="s">
        <v>42</v>
      </c>
      <c r="B4">
        <v>13.286341573491937</v>
      </c>
      <c r="C4">
        <v>16.316970012315032</v>
      </c>
      <c r="D4">
        <f t="shared" si="0"/>
        <v>17.37406690853711</v>
      </c>
      <c r="E4">
        <v>13</v>
      </c>
      <c r="F4">
        <f t="shared" si="1"/>
        <v>4.3740669085371096</v>
      </c>
    </row>
    <row r="5" spans="1:9" x14ac:dyDescent="0.3">
      <c r="A5" t="s">
        <v>43</v>
      </c>
      <c r="B5">
        <v>16.25</v>
      </c>
      <c r="C5">
        <v>16.858632185925579</v>
      </c>
      <c r="D5">
        <f t="shared" si="0"/>
        <v>19.382865137123325</v>
      </c>
      <c r="E5">
        <v>14</v>
      </c>
      <c r="F5">
        <f t="shared" si="1"/>
        <v>5.3828651371233249</v>
      </c>
      <c r="H5" t="s">
        <v>12</v>
      </c>
      <c r="I5" cm="1">
        <f t="array" ref="I5">(SUM(TableCRY[PP]-TableCRY[AP]))^2</f>
        <v>5.3326997192940398E-28</v>
      </c>
    </row>
    <row r="6" spans="1:9" x14ac:dyDescent="0.3">
      <c r="A6" t="s">
        <v>44</v>
      </c>
      <c r="B6">
        <v>14.005663509605741</v>
      </c>
      <c r="C6">
        <v>15.381437748990297</v>
      </c>
      <c r="D6">
        <f t="shared" si="0"/>
        <v>17.21872127195698</v>
      </c>
      <c r="E6">
        <v>13</v>
      </c>
      <c r="F6">
        <f t="shared" si="1"/>
        <v>4.21872127195698</v>
      </c>
    </row>
    <row r="7" spans="1:9" x14ac:dyDescent="0.3">
      <c r="A7" t="s">
        <v>45</v>
      </c>
      <c r="B7">
        <v>14.094025531479172</v>
      </c>
      <c r="C7">
        <v>16.845704132374731</v>
      </c>
      <c r="D7">
        <f t="shared" si="0"/>
        <v>18.151160065887396</v>
      </c>
      <c r="E7">
        <v>23</v>
      </c>
      <c r="F7">
        <f t="shared" si="1"/>
        <v>4.8488399341126041</v>
      </c>
      <c r="H7" t="s">
        <v>15</v>
      </c>
      <c r="I7">
        <f>AVERAGE(TableCRY[DIFF])/5</f>
        <v>0.95533504149032333</v>
      </c>
    </row>
    <row r="8" spans="1:9" x14ac:dyDescent="0.3">
      <c r="A8" t="s">
        <v>46</v>
      </c>
      <c r="B8">
        <v>22.927556065988242</v>
      </c>
      <c r="C8">
        <v>18.863523368335571</v>
      </c>
      <c r="D8">
        <f t="shared" si="0"/>
        <v>24.38164106150073</v>
      </c>
      <c r="E8">
        <v>33</v>
      </c>
      <c r="F8">
        <f t="shared" si="1"/>
        <v>8.61835893849927</v>
      </c>
    </row>
    <row r="9" spans="1:9" x14ac:dyDescent="0.3">
      <c r="A9" t="s">
        <v>47</v>
      </c>
      <c r="B9">
        <v>17.381366970215936</v>
      </c>
      <c r="C9">
        <v>16.396145586045716</v>
      </c>
      <c r="D9">
        <f t="shared" si="0"/>
        <v>19.746459739521534</v>
      </c>
      <c r="E9">
        <v>16</v>
      </c>
      <c r="F9">
        <f t="shared" si="1"/>
        <v>3.7464597395215335</v>
      </c>
    </row>
    <row r="10" spans="1:9" x14ac:dyDescent="0.3">
      <c r="A10" t="s">
        <v>48</v>
      </c>
      <c r="B10">
        <v>9.9356409695949459</v>
      </c>
      <c r="C10">
        <v>17.040282219286567</v>
      </c>
      <c r="D10">
        <f t="shared" si="0"/>
        <v>15.907746292392572</v>
      </c>
      <c r="E10">
        <v>15</v>
      </c>
      <c r="F10">
        <f t="shared" si="1"/>
        <v>0.90774629239257187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49</v>
      </c>
      <c r="B2">
        <v>19.639751552795033</v>
      </c>
      <c r="C2">
        <v>18.016592037757661</v>
      </c>
      <c r="D2">
        <f t="shared" ref="D2:D7" si="0">B2*$I$2+C2*$I$3</f>
        <v>15.427854642542837</v>
      </c>
      <c r="E2">
        <v>15</v>
      </c>
      <c r="F2">
        <f t="shared" ref="F2:F7" si="1">ABS(D2-E2)</f>
        <v>0.42785464254283667</v>
      </c>
      <c r="H2" t="s">
        <v>7</v>
      </c>
      <c r="I2">
        <v>0.41771093749286198</v>
      </c>
    </row>
    <row r="3" spans="1:9" x14ac:dyDescent="0.3">
      <c r="A3" t="s">
        <v>50</v>
      </c>
      <c r="B3">
        <v>13.11832320959568</v>
      </c>
      <c r="C3">
        <v>15.644551493225014</v>
      </c>
      <c r="D3">
        <f t="shared" si="0"/>
        <v>11.752665242903614</v>
      </c>
      <c r="E3">
        <v>11</v>
      </c>
      <c r="F3">
        <f t="shared" si="1"/>
        <v>0.75266524290361403</v>
      </c>
      <c r="H3" t="s">
        <v>9</v>
      </c>
      <c r="I3">
        <v>0.40097014985732249</v>
      </c>
    </row>
    <row r="4" spans="1:9" x14ac:dyDescent="0.3">
      <c r="A4" t="s">
        <v>51</v>
      </c>
      <c r="B4">
        <v>13.653265175967231</v>
      </c>
      <c r="C4">
        <v>16.548822701492121</v>
      </c>
      <c r="D4">
        <f t="shared" si="0"/>
        <v>12.338702115071474</v>
      </c>
      <c r="E4">
        <v>10</v>
      </c>
      <c r="F4">
        <f t="shared" si="1"/>
        <v>2.3387021150714737</v>
      </c>
    </row>
    <row r="5" spans="1:9" x14ac:dyDescent="0.3">
      <c r="A5" t="s">
        <v>52</v>
      </c>
      <c r="B5">
        <v>22.436054818595711</v>
      </c>
      <c r="C5">
        <v>15.196149624582297</v>
      </c>
      <c r="D5">
        <f t="shared" si="0"/>
        <v>15.464987884139916</v>
      </c>
      <c r="E5">
        <v>10</v>
      </c>
      <c r="F5">
        <f t="shared" si="1"/>
        <v>5.4649878841399158</v>
      </c>
      <c r="H5" t="s">
        <v>12</v>
      </c>
      <c r="I5" cm="1">
        <f t="array" ref="I5">(SUM(TableEVE[PP]-TableEVE[AP]))^2</f>
        <v>1.2621774483536189E-29</v>
      </c>
    </row>
    <row r="6" spans="1:9" x14ac:dyDescent="0.3">
      <c r="A6" t="s">
        <v>53</v>
      </c>
      <c r="B6">
        <v>14.175234818121652</v>
      </c>
      <c r="C6">
        <v>16.286875034865727</v>
      </c>
      <c r="D6">
        <f t="shared" si="0"/>
        <v>12.451701348496648</v>
      </c>
      <c r="E6">
        <v>10</v>
      </c>
      <c r="F6">
        <f t="shared" si="1"/>
        <v>2.4517013484966483</v>
      </c>
    </row>
    <row r="7" spans="1:9" x14ac:dyDescent="0.3">
      <c r="A7" t="s">
        <v>54</v>
      </c>
      <c r="B7">
        <v>17.897959421224517</v>
      </c>
      <c r="C7">
        <v>15.18296401855071</v>
      </c>
      <c r="D7">
        <f t="shared" si="0"/>
        <v>13.564088766845508</v>
      </c>
      <c r="E7">
        <v>25</v>
      </c>
      <c r="F7">
        <f t="shared" si="1"/>
        <v>11.435911233154492</v>
      </c>
      <c r="H7" t="s">
        <v>15</v>
      </c>
      <c r="I7">
        <f>AVERAGE(TableEVE[DIFF])/5</f>
        <v>0.76239408221029936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55</v>
      </c>
      <c r="B2">
        <v>29.438878081095069</v>
      </c>
      <c r="C2">
        <v>16.81137842215351</v>
      </c>
      <c r="D2">
        <f>B2*$I$2+C2*$I$3</f>
        <v>20.727763997640047</v>
      </c>
      <c r="E2">
        <v>18</v>
      </c>
      <c r="F2">
        <f>ABS(D2-E2)</f>
        <v>2.7277639976400465</v>
      </c>
      <c r="H2" t="s">
        <v>7</v>
      </c>
      <c r="I2">
        <v>0.46978812918084867</v>
      </c>
    </row>
    <row r="3" spans="1:9" x14ac:dyDescent="0.3">
      <c r="A3" t="s">
        <v>56</v>
      </c>
      <c r="B3">
        <v>18.862431290112834</v>
      </c>
      <c r="C3">
        <v>25.373774190620537</v>
      </c>
      <c r="D3">
        <f>B3*$I$2+C3*$I$3</f>
        <v>19.272236002359953</v>
      </c>
      <c r="E3">
        <v>22</v>
      </c>
      <c r="F3">
        <f>ABS(D3-E3)</f>
        <v>2.7277639976400465</v>
      </c>
      <c r="H3" t="s">
        <v>9</v>
      </c>
      <c r="I3">
        <v>0.41030118801261933</v>
      </c>
    </row>
    <row r="5" spans="1:9" x14ac:dyDescent="0.3">
      <c r="H5" t="s">
        <v>12</v>
      </c>
      <c r="I5" cm="1">
        <f t="array" ref="I5">(SUM(TableFUL[PP]-TableFUL[AP]))^2</f>
        <v>0</v>
      </c>
    </row>
    <row r="7" spans="1:9" x14ac:dyDescent="0.3">
      <c r="H7" t="s">
        <v>15</v>
      </c>
      <c r="I7">
        <f>AVERAGE(TableFUL[DIFF])/5</f>
        <v>0.54555279952800928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57</v>
      </c>
      <c r="B2">
        <v>27.378820163572044</v>
      </c>
      <c r="C2">
        <v>20.954535751648287</v>
      </c>
      <c r="D2">
        <f>B2*$I$2+C2*$I$3</f>
        <v>19.851869128360462</v>
      </c>
      <c r="E2">
        <v>22</v>
      </c>
      <c r="F2">
        <f>ABS(D2-E2)</f>
        <v>2.1481308716395375</v>
      </c>
      <c r="H2" t="s">
        <v>7</v>
      </c>
      <c r="I2">
        <v>0.41077569252886592</v>
      </c>
    </row>
    <row r="3" spans="1:9" x14ac:dyDescent="0.3">
      <c r="A3" t="s">
        <v>58</v>
      </c>
      <c r="B3">
        <v>9.9354530360516531</v>
      </c>
      <c r="C3">
        <v>17.430098447192709</v>
      </c>
      <c r="D3">
        <f>B3*$I$2+C3*$I$3</f>
        <v>11.239191357200907</v>
      </c>
      <c r="E3">
        <v>13</v>
      </c>
      <c r="F3">
        <f>ABS(D3-E3)</f>
        <v>1.760808642799093</v>
      </c>
      <c r="H3" t="s">
        <v>9</v>
      </c>
      <c r="I3">
        <v>0.41066599694860734</v>
      </c>
    </row>
    <row r="4" spans="1:9" x14ac:dyDescent="0.3">
      <c r="A4" t="s">
        <v>59</v>
      </c>
      <c r="B4">
        <v>18.692307670294614</v>
      </c>
      <c r="C4">
        <v>17.606994345615618</v>
      </c>
      <c r="D4">
        <f>B4*$I$2+C4*$I$3</f>
        <v>14.908939514438632</v>
      </c>
      <c r="E4">
        <v>11</v>
      </c>
      <c r="F4">
        <f>ABS(D4-E4)</f>
        <v>3.9089395144386323</v>
      </c>
    </row>
    <row r="5" spans="1:9" x14ac:dyDescent="0.3">
      <c r="H5" t="s">
        <v>12</v>
      </c>
      <c r="I5" cm="1">
        <f t="array" ref="I5">(SUM(TableLEE[PP]-TableLEE[AP]))^2</f>
        <v>3.1554436208840472E-30</v>
      </c>
    </row>
    <row r="7" spans="1:9" x14ac:dyDescent="0.3">
      <c r="H7" t="s">
        <v>15</v>
      </c>
      <c r="I7">
        <f>AVERAGE(TableLEE[DIFF])/5</f>
        <v>0.52119193525848417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60</v>
      </c>
      <c r="B2">
        <v>11.39944611974091</v>
      </c>
      <c r="C2">
        <v>17.017093151104635</v>
      </c>
      <c r="D2">
        <f>B2*$I$2+C2*$I$3</f>
        <v>14.087476592638595</v>
      </c>
      <c r="E2">
        <v>20</v>
      </c>
      <c r="F2">
        <f>ABS(D2-E2)</f>
        <v>5.9125234073614052</v>
      </c>
      <c r="H2" t="s">
        <v>7</v>
      </c>
      <c r="I2">
        <v>0.4175754207066999</v>
      </c>
    </row>
    <row r="3" spans="1:9" x14ac:dyDescent="0.3">
      <c r="A3" t="s">
        <v>61</v>
      </c>
      <c r="B3">
        <v>10.593917421071282</v>
      </c>
      <c r="C3">
        <v>15.615156141730164</v>
      </c>
      <c r="D3">
        <f>B3*$I$2+C3*$I$3</f>
        <v>12.982682920453239</v>
      </c>
      <c r="E3">
        <v>15</v>
      </c>
      <c r="F3">
        <f>ABS(D3-E3)</f>
        <v>2.0173170795467605</v>
      </c>
      <c r="H3" t="s">
        <v>9</v>
      </c>
      <c r="I3">
        <v>0.54811641450989868</v>
      </c>
    </row>
    <row r="4" spans="1:9" x14ac:dyDescent="0.3">
      <c r="A4" t="s">
        <v>62</v>
      </c>
      <c r="B4">
        <v>15.829812028367474</v>
      </c>
      <c r="C4">
        <v>17.069185979858219</v>
      </c>
      <c r="D4">
        <f>B4*$I$2+C4*$I$3</f>
        <v>15.966041435336045</v>
      </c>
      <c r="E4">
        <v>15</v>
      </c>
      <c r="F4">
        <f>ABS(D4-E4)</f>
        <v>0.96604143533604514</v>
      </c>
    </row>
    <row r="5" spans="1:9" x14ac:dyDescent="0.3">
      <c r="A5" t="s">
        <v>63</v>
      </c>
      <c r="B5">
        <v>20.222163953585209</v>
      </c>
      <c r="C5">
        <v>26.489847862039721</v>
      </c>
      <c r="D5">
        <f>B5*$I$2+C5*$I$3</f>
        <v>22.963799051572121</v>
      </c>
      <c r="E5">
        <v>16</v>
      </c>
      <c r="F5">
        <f>ABS(D5-E5)</f>
        <v>6.9637990515721206</v>
      </c>
      <c r="H5" t="s">
        <v>12</v>
      </c>
      <c r="I5" cm="1">
        <f t="array" ref="I5">(SUM(TableLEI[PP]-TableLEI[AP]))^2</f>
        <v>0</v>
      </c>
    </row>
    <row r="7" spans="1:9" x14ac:dyDescent="0.3">
      <c r="H7" t="s">
        <v>15</v>
      </c>
      <c r="I7">
        <f>AVERAGE(TableLEI[DIFF])/5</f>
        <v>0.79298404869081662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8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64</v>
      </c>
      <c r="B2">
        <v>12.096287016219669</v>
      </c>
      <c r="C2">
        <v>12.248148332905302</v>
      </c>
      <c r="D2">
        <f t="shared" ref="D2:D8" si="0">B2*$I$2+C2*$I$3</f>
        <v>9.4628717120727739</v>
      </c>
      <c r="E2">
        <v>16</v>
      </c>
      <c r="F2">
        <f t="shared" ref="F2:F8" si="1">ABS(D2-E2)</f>
        <v>6.5371282879272261</v>
      </c>
      <c r="H2" t="s">
        <v>7</v>
      </c>
      <c r="I2">
        <v>0.38852582657193396</v>
      </c>
    </row>
    <row r="3" spans="1:9" x14ac:dyDescent="0.3">
      <c r="A3" t="s">
        <v>65</v>
      </c>
      <c r="B3">
        <v>21.761397032544927</v>
      </c>
      <c r="C3">
        <v>24.591026819602398</v>
      </c>
      <c r="D3">
        <f t="shared" si="0"/>
        <v>18.018007743524052</v>
      </c>
      <c r="E3">
        <v>14</v>
      </c>
      <c r="F3">
        <f t="shared" si="1"/>
        <v>4.018007743524052</v>
      </c>
      <c r="H3" t="s">
        <v>9</v>
      </c>
      <c r="I3">
        <v>0.38888750129260052</v>
      </c>
    </row>
    <row r="4" spans="1:9" x14ac:dyDescent="0.3">
      <c r="A4" t="s">
        <v>66</v>
      </c>
      <c r="B4">
        <v>34.125</v>
      </c>
      <c r="C4">
        <v>31.077252491657426</v>
      </c>
      <c r="D4">
        <f t="shared" si="0"/>
        <v>25.343998900287147</v>
      </c>
      <c r="E4">
        <v>29</v>
      </c>
      <c r="F4">
        <f t="shared" si="1"/>
        <v>3.6560010997128529</v>
      </c>
    </row>
    <row r="5" spans="1:9" x14ac:dyDescent="0.3">
      <c r="A5" t="s">
        <v>67</v>
      </c>
      <c r="B5">
        <v>27.343927032853649</v>
      </c>
      <c r="C5">
        <v>24.389113489686419</v>
      </c>
      <c r="D5">
        <f t="shared" si="0"/>
        <v>20.108443255907922</v>
      </c>
      <c r="E5">
        <v>13</v>
      </c>
      <c r="F5">
        <f t="shared" si="1"/>
        <v>7.1084432559079218</v>
      </c>
      <c r="H5" t="s">
        <v>12</v>
      </c>
      <c r="I5" cm="1">
        <f t="array" ref="I5">(SUM(TableLIV[PP]-TableLIV[AP]))^2</f>
        <v>1.2621774483536189E-29</v>
      </c>
    </row>
    <row r="6" spans="1:9" x14ac:dyDescent="0.3">
      <c r="A6" t="s">
        <v>68</v>
      </c>
      <c r="B6">
        <v>26.172306814001548</v>
      </c>
      <c r="C6">
        <v>22.845394508304583</v>
      </c>
      <c r="D6">
        <f t="shared" si="0"/>
        <v>19.052905524582478</v>
      </c>
      <c r="E6">
        <v>24</v>
      </c>
      <c r="F6">
        <f t="shared" si="1"/>
        <v>4.9470944754175221</v>
      </c>
    </row>
    <row r="7" spans="1:9" x14ac:dyDescent="0.3">
      <c r="A7" t="s">
        <v>69</v>
      </c>
      <c r="B7">
        <v>10.512692622040996</v>
      </c>
      <c r="C7">
        <v>12.929197610153738</v>
      </c>
      <c r="D7">
        <f t="shared" si="0"/>
        <v>9.1124559428060987</v>
      </c>
      <c r="E7">
        <v>13</v>
      </c>
      <c r="F7">
        <f t="shared" si="1"/>
        <v>3.8875440571939013</v>
      </c>
      <c r="H7" t="s">
        <v>15</v>
      </c>
      <c r="I7">
        <f>AVERAGE(TableLIV[DIFF])/5</f>
        <v>1.0873010240143715</v>
      </c>
    </row>
    <row r="8" spans="1:9" x14ac:dyDescent="0.3">
      <c r="A8" t="s">
        <v>70</v>
      </c>
      <c r="B8">
        <v>20.988865379888743</v>
      </c>
      <c r="C8">
        <v>25.062776813075882</v>
      </c>
      <c r="D8">
        <f t="shared" si="0"/>
        <v>17.901316920819525</v>
      </c>
      <c r="E8">
        <v>10</v>
      </c>
      <c r="F8">
        <f t="shared" si="1"/>
        <v>7.9013169208195251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8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71</v>
      </c>
      <c r="B2">
        <v>16.953396589378755</v>
      </c>
      <c r="C2">
        <v>17.736394623680894</v>
      </c>
      <c r="D2">
        <f t="shared" ref="D2:D8" si="0">B2*$I$2+C2*$I$3</f>
        <v>20.368120846692499</v>
      </c>
      <c r="E2">
        <v>21</v>
      </c>
      <c r="F2">
        <f t="shared" ref="F2:F8" si="1">ABS(D2-E2)</f>
        <v>0.63187915330750144</v>
      </c>
      <c r="H2" t="s">
        <v>7</v>
      </c>
      <c r="I2">
        <v>0.60083535509173736</v>
      </c>
    </row>
    <row r="3" spans="1:9" x14ac:dyDescent="0.3">
      <c r="A3" t="s">
        <v>72</v>
      </c>
      <c r="B3">
        <v>28.681992635999691</v>
      </c>
      <c r="C3">
        <v>18.825668572178216</v>
      </c>
      <c r="D3">
        <f t="shared" si="0"/>
        <v>28.040394820273082</v>
      </c>
      <c r="E3">
        <v>50</v>
      </c>
      <c r="F3">
        <f t="shared" si="1"/>
        <v>21.959605179726918</v>
      </c>
      <c r="H3" t="s">
        <v>9</v>
      </c>
      <c r="I3">
        <v>0.57406936431757039</v>
      </c>
    </row>
    <row r="4" spans="1:9" x14ac:dyDescent="0.3">
      <c r="A4" t="s">
        <v>73</v>
      </c>
      <c r="B4">
        <v>20.157404628034616</v>
      </c>
      <c r="C4">
        <v>18.610619553095301</v>
      </c>
      <c r="D4">
        <f t="shared" si="0"/>
        <v>22.795067903814573</v>
      </c>
      <c r="E4">
        <v>15</v>
      </c>
      <c r="F4">
        <f t="shared" si="1"/>
        <v>7.7950679038145729</v>
      </c>
    </row>
    <row r="5" spans="1:9" x14ac:dyDescent="0.3">
      <c r="A5" t="s">
        <v>74</v>
      </c>
      <c r="B5">
        <v>19.603798895538226</v>
      </c>
      <c r="C5">
        <v>22.545642776618877</v>
      </c>
      <c r="D5">
        <f t="shared" si="0"/>
        <v>24.721418287452337</v>
      </c>
      <c r="E5">
        <v>31</v>
      </c>
      <c r="F5">
        <f t="shared" si="1"/>
        <v>6.2785817125476626</v>
      </c>
      <c r="H5" t="s">
        <v>12</v>
      </c>
      <c r="I5" cm="1">
        <f t="array" ref="I5">(SUM(TableMCI[PP]-TableMCI[AP]))^2</f>
        <v>1.135959703518257E-28</v>
      </c>
    </row>
    <row r="6" spans="1:9" x14ac:dyDescent="0.3">
      <c r="A6" t="s">
        <v>75</v>
      </c>
      <c r="B6">
        <v>31.83333339611913</v>
      </c>
      <c r="C6">
        <v>17.008822018547065</v>
      </c>
      <c r="D6">
        <f t="shared" si="0"/>
        <v>28.890835818788908</v>
      </c>
      <c r="E6">
        <v>11</v>
      </c>
      <c r="F6">
        <f t="shared" si="1"/>
        <v>17.890835818788908</v>
      </c>
    </row>
    <row r="7" spans="1:9" x14ac:dyDescent="0.3">
      <c r="A7" t="s">
        <v>76</v>
      </c>
      <c r="B7">
        <v>42.5</v>
      </c>
      <c r="C7">
        <v>44.505641707971762</v>
      </c>
      <c r="D7">
        <f t="shared" si="0"/>
        <v>51.084828035239738</v>
      </c>
      <c r="E7">
        <v>48</v>
      </c>
      <c r="F7">
        <f t="shared" si="1"/>
        <v>3.0848280352397381</v>
      </c>
      <c r="H7" t="s">
        <v>15</v>
      </c>
      <c r="I7">
        <f>AVERAGE(TableMCI[DIFF])/5</f>
        <v>1.6497180597475478</v>
      </c>
    </row>
    <row r="8" spans="1:9" x14ac:dyDescent="0.3">
      <c r="A8" t="s">
        <v>77</v>
      </c>
      <c r="B8">
        <v>9.0639096403912589</v>
      </c>
      <c r="C8">
        <v>22.041616757370118</v>
      </c>
      <c r="D8">
        <f t="shared" si="0"/>
        <v>18.099334287738873</v>
      </c>
      <c r="E8">
        <v>18</v>
      </c>
      <c r="F8">
        <f t="shared" si="1"/>
        <v>9.9334287738873428E-2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78</v>
      </c>
      <c r="B2">
        <v>19.228174989749661</v>
      </c>
      <c r="C2">
        <v>25.260879615920452</v>
      </c>
      <c r="D2">
        <f>B2*$I$2+C2*$I$3</f>
        <v>25.265801312754306</v>
      </c>
      <c r="E2">
        <v>28</v>
      </c>
      <c r="F2">
        <f>ABS(D2-E2)</f>
        <v>2.7341986872456943</v>
      </c>
      <c r="H2" t="s">
        <v>7</v>
      </c>
      <c r="I2">
        <v>0.49423646661032339</v>
      </c>
    </row>
    <row r="3" spans="1:9" x14ac:dyDescent="0.3">
      <c r="A3" t="s">
        <v>79</v>
      </c>
      <c r="B3">
        <v>21.587021314439596</v>
      </c>
      <c r="C3">
        <v>28.261010784714209</v>
      </c>
      <c r="D3">
        <f>B3*$I$2+C3*$I$3</f>
        <v>28.303681006829269</v>
      </c>
      <c r="E3">
        <v>16</v>
      </c>
      <c r="F3">
        <f>ABS(D3-E3)</f>
        <v>12.303681006829269</v>
      </c>
      <c r="H3" t="s">
        <v>9</v>
      </c>
      <c r="I3">
        <v>0.62398999108967057</v>
      </c>
    </row>
    <row r="4" spans="1:9" x14ac:dyDescent="0.3">
      <c r="A4" t="s">
        <v>80</v>
      </c>
      <c r="B4">
        <v>23.285742661971057</v>
      </c>
      <c r="C4">
        <v>26.411816986139922</v>
      </c>
      <c r="D4">
        <f>B4*$I$2+C4*$I$3</f>
        <v>27.989372621493303</v>
      </c>
      <c r="E4">
        <v>33</v>
      </c>
      <c r="F4">
        <f>ABS(D4-E4)</f>
        <v>5.0106273785066975</v>
      </c>
    </row>
    <row r="5" spans="1:9" x14ac:dyDescent="0.3">
      <c r="A5" t="s">
        <v>17</v>
      </c>
      <c r="B5">
        <v>16.239475173761125</v>
      </c>
      <c r="C5">
        <v>21.49874905206541</v>
      </c>
      <c r="D5">
        <f>B5*$I$2+C5*$I$3</f>
        <v>21.441145058923126</v>
      </c>
      <c r="E5">
        <v>26</v>
      </c>
      <c r="F5">
        <f>ABS(D5-E5)</f>
        <v>4.5588549410768735</v>
      </c>
      <c r="H5" t="s">
        <v>12</v>
      </c>
      <c r="I5" cm="1">
        <f t="array" ref="I5">(SUM(TableMUN[PP]-TableMUN[AP]))^2</f>
        <v>1.2621774483536189E-29</v>
      </c>
    </row>
    <row r="7" spans="1:9" x14ac:dyDescent="0.3">
      <c r="H7" t="s">
        <v>15</v>
      </c>
      <c r="I7">
        <f>AVERAGE(TableMUN[DIFF])/5</f>
        <v>1.2303681006829268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0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81</v>
      </c>
      <c r="B2">
        <v>21.13410128267132</v>
      </c>
      <c r="C2">
        <v>21.1281960716247</v>
      </c>
      <c r="D2">
        <f t="shared" ref="D2:D10" si="0">B2*$I$2+C2*$I$3</f>
        <v>25.173376467312039</v>
      </c>
      <c r="E2">
        <v>36</v>
      </c>
      <c r="F2">
        <f t="shared" ref="F2:F10" si="1">ABS(D2-E2)</f>
        <v>10.826623532687961</v>
      </c>
      <c r="H2" t="s">
        <v>7</v>
      </c>
      <c r="I2">
        <v>0.5822416909014807</v>
      </c>
    </row>
    <row r="3" spans="1:9" x14ac:dyDescent="0.3">
      <c r="A3" t="s">
        <v>82</v>
      </c>
      <c r="B3">
        <v>17.282803736241149</v>
      </c>
      <c r="C3">
        <v>10.651752944045118</v>
      </c>
      <c r="D3">
        <f t="shared" si="0"/>
        <v>16.550266282250536</v>
      </c>
      <c r="E3">
        <v>26</v>
      </c>
      <c r="F3">
        <f t="shared" si="1"/>
        <v>9.4497337177494636</v>
      </c>
      <c r="H3" t="s">
        <v>9</v>
      </c>
      <c r="I3">
        <v>0.60905443877854026</v>
      </c>
    </row>
    <row r="4" spans="1:9" x14ac:dyDescent="0.3">
      <c r="A4" t="s">
        <v>83</v>
      </c>
      <c r="B4">
        <v>16.227272727272727</v>
      </c>
      <c r="C4">
        <v>20.51622587411584</v>
      </c>
      <c r="D4">
        <f t="shared" si="0"/>
        <v>21.943693147060145</v>
      </c>
      <c r="E4">
        <v>17</v>
      </c>
      <c r="F4">
        <f t="shared" si="1"/>
        <v>4.9436931470601451</v>
      </c>
    </row>
    <row r="5" spans="1:9" x14ac:dyDescent="0.3">
      <c r="A5" t="s">
        <v>84</v>
      </c>
      <c r="B5">
        <v>27.173913053706691</v>
      </c>
      <c r="C5">
        <v>29.44601397264838</v>
      </c>
      <c r="D5">
        <f t="shared" si="0"/>
        <v>33.75601059917642</v>
      </c>
      <c r="E5">
        <v>19</v>
      </c>
      <c r="F5">
        <f t="shared" si="1"/>
        <v>14.75601059917642</v>
      </c>
      <c r="H5" t="s">
        <v>12</v>
      </c>
      <c r="I5" cm="1">
        <f t="array" ref="I5">(SUM(TableNEW[PP]-TableNEW[AP]))^2</f>
        <v>0</v>
      </c>
    </row>
    <row r="6" spans="1:9" x14ac:dyDescent="0.3">
      <c r="A6" t="s">
        <v>85</v>
      </c>
      <c r="B6">
        <v>11.282545275600247</v>
      </c>
      <c r="C6">
        <v>14.983263624154798</v>
      </c>
      <c r="D6">
        <f t="shared" si="0"/>
        <v>15.694791456618518</v>
      </c>
      <c r="E6">
        <v>12</v>
      </c>
      <c r="F6">
        <f t="shared" si="1"/>
        <v>3.6947914566185176</v>
      </c>
    </row>
    <row r="7" spans="1:9" x14ac:dyDescent="0.3">
      <c r="A7" t="s">
        <v>86</v>
      </c>
      <c r="B7">
        <v>14.290040862832818</v>
      </c>
      <c r="C7">
        <v>15.038703538707326</v>
      </c>
      <c r="D7">
        <f t="shared" si="0"/>
        <v>17.479646698751271</v>
      </c>
      <c r="E7">
        <v>43</v>
      </c>
      <c r="F7">
        <f t="shared" si="1"/>
        <v>25.520353301248729</v>
      </c>
      <c r="H7" t="s">
        <v>15</v>
      </c>
      <c r="I7">
        <f>AVERAGE(TableNEW[DIFF])/5</f>
        <v>2.0354093578527186</v>
      </c>
    </row>
    <row r="8" spans="1:9" x14ac:dyDescent="0.3">
      <c r="A8" t="s">
        <v>87</v>
      </c>
      <c r="B8">
        <v>18.340544364323936</v>
      </c>
      <c r="C8">
        <v>22.419312737752797</v>
      </c>
      <c r="D8">
        <f t="shared" si="0"/>
        <v>24.333211500030199</v>
      </c>
      <c r="E8">
        <v>15</v>
      </c>
      <c r="F8">
        <f t="shared" si="1"/>
        <v>9.3332115000301989</v>
      </c>
    </row>
    <row r="9" spans="1:9" x14ac:dyDescent="0.3">
      <c r="A9" t="s">
        <v>88</v>
      </c>
      <c r="B9">
        <v>21.635257220995111</v>
      </c>
      <c r="C9">
        <v>20.497205539318351</v>
      </c>
      <c r="D9">
        <f t="shared" si="0"/>
        <v>25.080862763718589</v>
      </c>
      <c r="E9">
        <v>17</v>
      </c>
      <c r="F9">
        <f t="shared" si="1"/>
        <v>8.0808627637185886</v>
      </c>
    </row>
    <row r="10" spans="1:9" x14ac:dyDescent="0.3">
      <c r="A10" t="s">
        <v>89</v>
      </c>
      <c r="B10">
        <v>20.756761966221724</v>
      </c>
      <c r="C10">
        <v>21.184787563663711</v>
      </c>
      <c r="D10">
        <f t="shared" si="0"/>
        <v>24.988141085082283</v>
      </c>
      <c r="E10">
        <v>20</v>
      </c>
      <c r="F10">
        <f t="shared" si="1"/>
        <v>4.9881410850822832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90</v>
      </c>
      <c r="B2">
        <v>17.102130450943591</v>
      </c>
      <c r="C2">
        <v>13.576599554230107</v>
      </c>
      <c r="D2">
        <f>B2*$I$2+C2*$I$3</f>
        <v>17.700445292278459</v>
      </c>
      <c r="E2">
        <v>15</v>
      </c>
      <c r="F2">
        <f>ABS(D2-E2)</f>
        <v>2.7004452922784594</v>
      </c>
      <c r="H2" t="s">
        <v>7</v>
      </c>
      <c r="I2">
        <v>0.56169924551253014</v>
      </c>
    </row>
    <row r="3" spans="1:9" x14ac:dyDescent="0.3">
      <c r="A3" t="s">
        <v>91</v>
      </c>
      <c r="B3">
        <v>16.25</v>
      </c>
      <c r="C3">
        <v>17.357146498084425</v>
      </c>
      <c r="D3">
        <f>B3*$I$2+C3*$I$3</f>
        <v>19.475717024310551</v>
      </c>
      <c r="E3">
        <v>13</v>
      </c>
      <c r="F3">
        <f>ABS(D3-E3)</f>
        <v>6.4757170243105513</v>
      </c>
      <c r="H3" t="s">
        <v>9</v>
      </c>
      <c r="I3">
        <v>0.59618695307284397</v>
      </c>
    </row>
    <row r="4" spans="1:9" x14ac:dyDescent="0.3">
      <c r="A4" t="s">
        <v>92</v>
      </c>
      <c r="B4">
        <v>11.018215947396712</v>
      </c>
      <c r="C4">
        <v>16.16089390954334</v>
      </c>
      <c r="D4">
        <f>B4*$I$2+C4*$I$3</f>
        <v>15.823837683410986</v>
      </c>
      <c r="E4">
        <v>25</v>
      </c>
      <c r="F4">
        <f>ABS(D4-E4)</f>
        <v>9.1761623165890143</v>
      </c>
    </row>
    <row r="5" spans="1:9" x14ac:dyDescent="0.3">
      <c r="H5" t="s">
        <v>12</v>
      </c>
      <c r="I5" cm="1">
        <f t="array" ref="I5">(SUM(TableNFO[PP]-TableNFO[AP]))^2</f>
        <v>1.2621774483536189E-29</v>
      </c>
    </row>
    <row r="7" spans="1:9" x14ac:dyDescent="0.3">
      <c r="H7" t="s">
        <v>15</v>
      </c>
      <c r="I7">
        <f>AVERAGE(TableNFO[DIFF])/5</f>
        <v>1.2234883088785351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93</v>
      </c>
      <c r="B2">
        <v>21.251152900032693</v>
      </c>
      <c r="C2">
        <v>19.357873994150388</v>
      </c>
      <c r="D2">
        <f>B2*$I$2+C2*$I$3</f>
        <v>19.105455296911408</v>
      </c>
      <c r="E2">
        <v>17</v>
      </c>
      <c r="F2">
        <f>ABS(D2-E2)</f>
        <v>2.1054552969114084</v>
      </c>
      <c r="H2" t="s">
        <v>7</v>
      </c>
      <c r="I2">
        <v>0.46423406856252114</v>
      </c>
    </row>
    <row r="3" spans="1:9" x14ac:dyDescent="0.3">
      <c r="A3" t="s">
        <v>94</v>
      </c>
      <c r="B3">
        <v>29.766666700396915</v>
      </c>
      <c r="C3">
        <v>33.468054129301393</v>
      </c>
      <c r="D3">
        <f>B3*$I$2+C3*$I$3</f>
        <v>29.793751414723559</v>
      </c>
      <c r="E3">
        <v>35</v>
      </c>
      <c r="F3">
        <f>ABS(D3-E3)</f>
        <v>5.2062485852764411</v>
      </c>
      <c r="H3" t="s">
        <v>9</v>
      </c>
      <c r="I3">
        <v>0.47732236129221428</v>
      </c>
    </row>
    <row r="4" spans="1:9" x14ac:dyDescent="0.3">
      <c r="A4" t="s">
        <v>95</v>
      </c>
      <c r="B4">
        <v>29.999999998569493</v>
      </c>
      <c r="C4">
        <v>23.294123207870076</v>
      </c>
      <c r="D4">
        <f>B4*$I$2+C4*$I$3</f>
        <v>25.045827950023856</v>
      </c>
      <c r="E4">
        <v>29</v>
      </c>
      <c r="F4">
        <f>ABS(D4-E4)</f>
        <v>3.9541720499761439</v>
      </c>
    </row>
    <row r="5" spans="1:9" x14ac:dyDescent="0.3">
      <c r="A5" t="s">
        <v>96</v>
      </c>
      <c r="B5">
        <v>15.099236763921768</v>
      </c>
      <c r="C5">
        <v>20.590043378986255</v>
      </c>
      <c r="D5">
        <f>B5*$I$2+C5*$I$3</f>
        <v>16.837668239871039</v>
      </c>
      <c r="E5">
        <v>11</v>
      </c>
      <c r="F5">
        <f>ABS(D5-E5)</f>
        <v>5.8376682398710393</v>
      </c>
      <c r="H5" t="s">
        <v>12</v>
      </c>
      <c r="I5" cm="1">
        <f t="array" ref="I5">(SUM(TableTOT[PP]-TableTOT[AP]))^2</f>
        <v>3.1554436208840472E-30</v>
      </c>
    </row>
    <row r="6" spans="1:9" x14ac:dyDescent="0.3">
      <c r="A6" t="s">
        <v>97</v>
      </c>
      <c r="B6">
        <v>14.876111855826249</v>
      </c>
      <c r="C6">
        <v>17.412339838318676</v>
      </c>
      <c r="D6">
        <f>B6*$I$2+C6*$I$3</f>
        <v>15.217297098470139</v>
      </c>
      <c r="E6">
        <v>14</v>
      </c>
      <c r="F6">
        <f>ABS(D6-E6)</f>
        <v>1.217297098470139</v>
      </c>
    </row>
    <row r="7" spans="1:9" x14ac:dyDescent="0.3">
      <c r="H7" t="s">
        <v>15</v>
      </c>
      <c r="I7">
        <f>AVERAGE(TableTOT[DIFF])/5</f>
        <v>0.73283365082020679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9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98</v>
      </c>
      <c r="B2">
        <v>20.129032258064516</v>
      </c>
      <c r="C2">
        <v>19.03745638253514</v>
      </c>
      <c r="D2">
        <f t="shared" ref="D2:D9" si="0">B2*$I$2+C2*$I$3</f>
        <v>19.955040631835814</v>
      </c>
      <c r="E2">
        <v>17</v>
      </c>
      <c r="F2">
        <f t="shared" ref="F2:F9" si="1">ABS(D2-E2)</f>
        <v>2.9550406318358142</v>
      </c>
      <c r="H2" t="s">
        <v>7</v>
      </c>
      <c r="I2">
        <v>0.50027035028512978</v>
      </c>
    </row>
    <row r="3" spans="1:9" x14ac:dyDescent="0.3">
      <c r="A3" t="s">
        <v>99</v>
      </c>
      <c r="B3">
        <v>15.520705364029951</v>
      </c>
      <c r="C3">
        <v>15.775542576581916</v>
      </c>
      <c r="D3">
        <f t="shared" si="0"/>
        <v>15.95590255935474</v>
      </c>
      <c r="E3">
        <v>22</v>
      </c>
      <c r="F3">
        <f t="shared" si="1"/>
        <v>6.0440974406452597</v>
      </c>
      <c r="H3" t="s">
        <v>9</v>
      </c>
      <c r="I3">
        <v>0.51924387452631149</v>
      </c>
    </row>
    <row r="4" spans="1:9" x14ac:dyDescent="0.3">
      <c r="A4" t="s">
        <v>100</v>
      </c>
      <c r="B4">
        <v>17.442983820410845</v>
      </c>
      <c r="C4">
        <v>14.765324324705176</v>
      </c>
      <c r="D4">
        <f t="shared" si="0"/>
        <v>16.393011836852295</v>
      </c>
      <c r="E4">
        <v>17</v>
      </c>
      <c r="F4">
        <f t="shared" si="1"/>
        <v>0.60698816314770454</v>
      </c>
    </row>
    <row r="5" spans="1:9" x14ac:dyDescent="0.3">
      <c r="A5" t="s">
        <v>101</v>
      </c>
      <c r="B5">
        <v>18.607142857338069</v>
      </c>
      <c r="C5">
        <v>18.609198906323289</v>
      </c>
      <c r="D5">
        <f t="shared" si="0"/>
        <v>18.971314416996069</v>
      </c>
      <c r="E5">
        <v>15</v>
      </c>
      <c r="F5">
        <f t="shared" si="1"/>
        <v>3.9713144169960692</v>
      </c>
      <c r="H5" t="s">
        <v>12</v>
      </c>
      <c r="I5" cm="1">
        <f t="array" ref="I5">(SUM(TableWHU[PP]-TableWHU[AP]))^2</f>
        <v>2.8398992587956425E-29</v>
      </c>
    </row>
    <row r="6" spans="1:9" x14ac:dyDescent="0.3">
      <c r="A6" t="s">
        <v>102</v>
      </c>
      <c r="B6">
        <v>21.632157612658155</v>
      </c>
      <c r="C6">
        <v>22.154102788133649</v>
      </c>
      <c r="D6">
        <f t="shared" si="0"/>
        <v>22.325309234672307</v>
      </c>
      <c r="E6">
        <v>26</v>
      </c>
      <c r="F6">
        <f t="shared" si="1"/>
        <v>3.6746907653276928</v>
      </c>
    </row>
    <row r="7" spans="1:9" x14ac:dyDescent="0.3">
      <c r="A7" t="s">
        <v>103</v>
      </c>
      <c r="B7">
        <v>13.571428571428573</v>
      </c>
      <c r="C7">
        <v>15.154513836789619</v>
      </c>
      <c r="D7">
        <f t="shared" si="0"/>
        <v>14.658271806475431</v>
      </c>
      <c r="E7">
        <v>17</v>
      </c>
      <c r="F7">
        <f t="shared" si="1"/>
        <v>2.3417281935245686</v>
      </c>
      <c r="H7" t="s">
        <v>15</v>
      </c>
      <c r="I7">
        <f>AVERAGE(TableWHU[DIFF])/5</f>
        <v>0.63337522813226133</v>
      </c>
    </row>
    <row r="8" spans="1:9" x14ac:dyDescent="0.3">
      <c r="A8" t="s">
        <v>104</v>
      </c>
      <c r="B8">
        <v>16.376146895328482</v>
      </c>
      <c r="C8">
        <v>14.342576007366175</v>
      </c>
      <c r="D8">
        <f t="shared" si="0"/>
        <v>15.639795480399648</v>
      </c>
      <c r="E8">
        <v>15</v>
      </c>
      <c r="F8">
        <f t="shared" si="1"/>
        <v>0.6397954803996484</v>
      </c>
    </row>
    <row r="9" spans="1:9" x14ac:dyDescent="0.3">
      <c r="A9" t="s">
        <v>105</v>
      </c>
      <c r="B9">
        <v>10.476190476190476</v>
      </c>
      <c r="C9">
        <v>18.989971837860352</v>
      </c>
      <c r="D9">
        <f t="shared" si="0"/>
        <v>15.101354033413699</v>
      </c>
      <c r="E9">
        <v>10</v>
      </c>
      <c r="F9">
        <f t="shared" si="1"/>
        <v>5.1013540334136991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7"/>
  <sheetViews>
    <sheetView tabSelected="1"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106</v>
      </c>
      <c r="B2">
        <v>21.644567966998796</v>
      </c>
      <c r="C2">
        <v>21.361613673956196</v>
      </c>
      <c r="D2">
        <f>B2*$I$2+C2*$I$3</f>
        <v>21.238435014451227</v>
      </c>
      <c r="E2">
        <v>28</v>
      </c>
      <c r="F2">
        <f>ABS(D2-E2)</f>
        <v>6.7615649855487732</v>
      </c>
      <c r="H2" t="s">
        <v>7</v>
      </c>
      <c r="I2">
        <v>0.54108293931594498</v>
      </c>
    </row>
    <row r="3" spans="1:9" x14ac:dyDescent="0.3">
      <c r="A3" t="s">
        <v>107</v>
      </c>
      <c r="B3">
        <v>21.554794558016773</v>
      </c>
      <c r="C3">
        <v>22.330341314595948</v>
      </c>
      <c r="D3">
        <f>B3*$I$2+C3*$I$3</f>
        <v>21.621896758329907</v>
      </c>
      <c r="E3">
        <v>19</v>
      </c>
      <c r="F3">
        <f>ABS(D3-E3)</f>
        <v>2.6218967583299069</v>
      </c>
      <c r="H3" t="s">
        <v>9</v>
      </c>
      <c r="I3">
        <v>0.44598356210602574</v>
      </c>
    </row>
    <row r="4" spans="1:9" x14ac:dyDescent="0.3">
      <c r="A4" t="s">
        <v>108</v>
      </c>
      <c r="B4">
        <v>16.437499996129571</v>
      </c>
      <c r="C4">
        <v>15.274164426299063</v>
      </c>
      <c r="D4">
        <f>B4*$I$2+C4*$I$3</f>
        <v>15.70607707194562</v>
      </c>
      <c r="E4">
        <v>15</v>
      </c>
      <c r="F4">
        <f>ABS(D4-E4)</f>
        <v>0.70607707194561975</v>
      </c>
    </row>
    <row r="5" spans="1:9" x14ac:dyDescent="0.3">
      <c r="A5" t="s">
        <v>109</v>
      </c>
      <c r="B5">
        <v>32.804766052166357</v>
      </c>
      <c r="C5">
        <v>17.228195317137065</v>
      </c>
      <c r="D5">
        <f>B5*$I$2+C5*$I$3</f>
        <v>25.433591155273241</v>
      </c>
      <c r="E5">
        <v>22</v>
      </c>
      <c r="F5">
        <f>ABS(D5-E5)</f>
        <v>3.4335911552732412</v>
      </c>
      <c r="H5" t="s">
        <v>12</v>
      </c>
      <c r="I5" cm="1">
        <f t="array" ref="I5">(SUM(TableWOL[PP]-TableWOL[AP]))^2</f>
        <v>2.8398992587956425E-29</v>
      </c>
    </row>
    <row r="7" spans="1:9" x14ac:dyDescent="0.3">
      <c r="H7" t="s">
        <v>15</v>
      </c>
      <c r="I7">
        <f>AVERAGE(TableWOL[DIFF])/5</f>
        <v>0.67615649855487703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ARS</vt:lpstr>
      <vt:lpstr>AVL</vt:lpstr>
      <vt:lpstr>BOU</vt:lpstr>
      <vt:lpstr>BRE</vt:lpstr>
      <vt:lpstr>BHA</vt:lpstr>
      <vt:lpstr>CHE</vt:lpstr>
      <vt:lpstr>CRY</vt:lpstr>
      <vt:lpstr>EVE</vt:lpstr>
      <vt:lpstr>FUL</vt:lpstr>
      <vt:lpstr>LEE</vt:lpstr>
      <vt:lpstr>LEI</vt:lpstr>
      <vt:lpstr>LIV</vt:lpstr>
      <vt:lpstr>MCI</vt:lpstr>
      <vt:lpstr>MUN</vt:lpstr>
      <vt:lpstr>NEW</vt:lpstr>
      <vt:lpstr>NFO</vt:lpstr>
      <vt:lpstr>TOT</vt:lpstr>
      <vt:lpstr>WHU</vt:lpstr>
      <vt:lpstr>WOL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2023-04-28T20:25:01Z</dcterms:created>
  <dcterms:modified xsi:type="dcterms:W3CDTF">2023-04-28T20:33:03Z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fff9772a-4ee1-476b-bf26-1685880a7d30</vt:lpwstr>
  </property>
</Properties>
</file>