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filterPrivacy="1"/>
  <xr:revisionPtr revIDLastSave="0" documentId="13_ncr:1_{946292C5-F19B-4301-8930-8767E3F088B5}" xr6:coauthVersionLast="47" xr6:coauthVersionMax="47" xr10:uidLastSave="{00000000-0000-0000-0000-000000000000}"/>
  <bookViews>
    <workbookView xWindow="-108" yWindow="-108" windowWidth="23256" windowHeight="12576" firstSheet="4" activeTab="17" xr2:uid="{00000000-000D-0000-FFFF-FFFF00000000}"/>
  </bookViews>
  <sheets>
    <sheet name="ARS" sheetId="1" r:id="rId1"/>
    <sheet name="AVL" sheetId="2" r:id="rId2"/>
    <sheet name="BOU" sheetId="3" r:id="rId3"/>
    <sheet name="BRE" sheetId="4" r:id="rId4"/>
    <sheet name="BHA" sheetId="5" r:id="rId5"/>
    <sheet name="CHE" sheetId="6" r:id="rId6"/>
    <sheet name="CRY" sheetId="7" r:id="rId7"/>
    <sheet name="EVE" sheetId="8" r:id="rId8"/>
    <sheet name="FUL" sheetId="9" r:id="rId9"/>
    <sheet name="LIV" sheetId="10" r:id="rId10"/>
    <sheet name="MCI" sheetId="11" r:id="rId11"/>
    <sheet name="MUN" sheetId="12" r:id="rId12"/>
    <sheet name="NEW" sheetId="13" r:id="rId13"/>
    <sheet name="NFO" sheetId="14" r:id="rId14"/>
    <sheet name="SHU" sheetId="15" r:id="rId15"/>
    <sheet name="TOT" sheetId="16" r:id="rId16"/>
    <sheet name="WHU" sheetId="17" r:id="rId17"/>
    <sheet name="WOL" sheetId="18" r:id="rId18"/>
  </sheets>
  <definedNames>
    <definedName name="solver_adj" localSheetId="0" hidden="1">ARS!$I$2:$I$3</definedName>
    <definedName name="solver_adj" localSheetId="1" hidden="1">AVL!$I$2:$I$3</definedName>
    <definedName name="solver_adj" localSheetId="4" hidden="1">BHA!$I$2:$I$3</definedName>
    <definedName name="solver_adj" localSheetId="2" hidden="1">BOU!$I$2:$I$3</definedName>
    <definedName name="solver_adj" localSheetId="3" hidden="1">BRE!$I$2:$I$3</definedName>
    <definedName name="solver_adj" localSheetId="5" hidden="1">CHE!$I$2:$I$3</definedName>
    <definedName name="solver_adj" localSheetId="6" hidden="1">CRY!$I$2:$I$3</definedName>
    <definedName name="solver_adj" localSheetId="7" hidden="1">EVE!$I$2:$I$3</definedName>
    <definedName name="solver_adj" localSheetId="8" hidden="1">FUL!$I$2:$I$3</definedName>
    <definedName name="solver_adj" localSheetId="9" hidden="1">LIV!$I$2:$I$3</definedName>
    <definedName name="solver_adj" localSheetId="10" hidden="1">MCI!$I$2:$I$3</definedName>
    <definedName name="solver_adj" localSheetId="11" hidden="1">MUN!$I$2:$I$3</definedName>
    <definedName name="solver_adj" localSheetId="12" hidden="1">NEW!$I$2:$I$3</definedName>
    <definedName name="solver_adj" localSheetId="13" hidden="1">NFO!$I$2:$I$3</definedName>
    <definedName name="solver_adj" localSheetId="14" hidden="1">SHU!$I$2:$I$3</definedName>
    <definedName name="solver_adj" localSheetId="15" hidden="1">TOT!$I$2:$I$3</definedName>
    <definedName name="solver_adj" localSheetId="16" hidden="1">WHU!$I$2:$I$3</definedName>
    <definedName name="solver_adj" localSheetId="17" hidden="1">WOL!$I$2:$I$3</definedName>
    <definedName name="solver_cvg" localSheetId="0" hidden="1">0.0001</definedName>
    <definedName name="solver_cvg" localSheetId="1" hidden="1">0.0001</definedName>
    <definedName name="solver_cvg" localSheetId="4" hidden="1">0.0001</definedName>
    <definedName name="solver_cvg" localSheetId="2" hidden="1">0.0001</definedName>
    <definedName name="solver_cvg" localSheetId="3" hidden="1">0.0001</definedName>
    <definedName name="solver_cvg" localSheetId="5" hidden="1">0.0001</definedName>
    <definedName name="solver_cvg" localSheetId="6" hidden="1">0.0001</definedName>
    <definedName name="solver_cvg" localSheetId="7" hidden="1">0.0001</definedName>
    <definedName name="solver_cvg" localSheetId="8" hidden="1">0.0001</definedName>
    <definedName name="solver_cvg" localSheetId="9" hidden="1">0.0001</definedName>
    <definedName name="solver_cvg" localSheetId="10" hidden="1">0.0001</definedName>
    <definedName name="solver_cvg" localSheetId="11" hidden="1">0.0001</definedName>
    <definedName name="solver_cvg" localSheetId="12" hidden="1">0.0001</definedName>
    <definedName name="solver_cvg" localSheetId="13" hidden="1">0.0001</definedName>
    <definedName name="solver_cvg" localSheetId="14" hidden="1">0.0001</definedName>
    <definedName name="solver_cvg" localSheetId="15" hidden="1">0.0001</definedName>
    <definedName name="solver_cvg" localSheetId="16" hidden="1">0.0001</definedName>
    <definedName name="solver_cvg" localSheetId="17" hidden="1">0.0001</definedName>
    <definedName name="solver_drv" localSheetId="0" hidden="1">1</definedName>
    <definedName name="solver_drv" localSheetId="1" hidden="1">1</definedName>
    <definedName name="solver_drv" localSheetId="4" hidden="1">1</definedName>
    <definedName name="solver_drv" localSheetId="2" hidden="1">1</definedName>
    <definedName name="solver_drv" localSheetId="3" hidden="1">1</definedName>
    <definedName name="solver_drv" localSheetId="5" hidden="1">1</definedName>
    <definedName name="solver_drv" localSheetId="6" hidden="1">1</definedName>
    <definedName name="solver_drv" localSheetId="7" hidden="1">1</definedName>
    <definedName name="solver_drv" localSheetId="8" hidden="1">1</definedName>
    <definedName name="solver_drv" localSheetId="9" hidden="1">1</definedName>
    <definedName name="solver_drv" localSheetId="10" hidden="1">1</definedName>
    <definedName name="solver_drv" localSheetId="11" hidden="1">1</definedName>
    <definedName name="solver_drv" localSheetId="12" hidden="1">1</definedName>
    <definedName name="solver_drv" localSheetId="13" hidden="1">1</definedName>
    <definedName name="solver_drv" localSheetId="14" hidden="1">1</definedName>
    <definedName name="solver_drv" localSheetId="15" hidden="1">1</definedName>
    <definedName name="solver_drv" localSheetId="16" hidden="1">1</definedName>
    <definedName name="solver_drv" localSheetId="17" hidden="1">1</definedName>
    <definedName name="solver_eng" localSheetId="0" hidden="1">1</definedName>
    <definedName name="solver_eng" localSheetId="1" hidden="1">1</definedName>
    <definedName name="solver_eng" localSheetId="4" hidden="1">1</definedName>
    <definedName name="solver_eng" localSheetId="2" hidden="1">1</definedName>
    <definedName name="solver_eng" localSheetId="3" hidden="1">1</definedName>
    <definedName name="solver_eng" localSheetId="5" hidden="1">1</definedName>
    <definedName name="solver_eng" localSheetId="6" hidden="1">1</definedName>
    <definedName name="solver_eng" localSheetId="7" hidden="1">1</definedName>
    <definedName name="solver_eng" localSheetId="8" hidden="1">1</definedName>
    <definedName name="solver_eng" localSheetId="9" hidden="1">1</definedName>
    <definedName name="solver_eng" localSheetId="10" hidden="1">1</definedName>
    <definedName name="solver_eng" localSheetId="11" hidden="1">1</definedName>
    <definedName name="solver_eng" localSheetId="12" hidden="1">1</definedName>
    <definedName name="solver_eng" localSheetId="13" hidden="1">1</definedName>
    <definedName name="solver_eng" localSheetId="14" hidden="1">1</definedName>
    <definedName name="solver_eng" localSheetId="15" hidden="1">1</definedName>
    <definedName name="solver_eng" localSheetId="16" hidden="1">1</definedName>
    <definedName name="solver_eng" localSheetId="17" hidden="1">1</definedName>
    <definedName name="solver_est" localSheetId="0" hidden="1">1</definedName>
    <definedName name="solver_est" localSheetId="1" hidden="1">1</definedName>
    <definedName name="solver_est" localSheetId="4" hidden="1">1</definedName>
    <definedName name="solver_est" localSheetId="2" hidden="1">1</definedName>
    <definedName name="solver_est" localSheetId="3" hidden="1">1</definedName>
    <definedName name="solver_est" localSheetId="5" hidden="1">1</definedName>
    <definedName name="solver_est" localSheetId="6" hidden="1">1</definedName>
    <definedName name="solver_est" localSheetId="7" hidden="1">1</definedName>
    <definedName name="solver_est" localSheetId="8" hidden="1">1</definedName>
    <definedName name="solver_est" localSheetId="9" hidden="1">1</definedName>
    <definedName name="solver_est" localSheetId="10" hidden="1">1</definedName>
    <definedName name="solver_est" localSheetId="11" hidden="1">1</definedName>
    <definedName name="solver_est" localSheetId="12" hidden="1">1</definedName>
    <definedName name="solver_est" localSheetId="13" hidden="1">1</definedName>
    <definedName name="solver_est" localSheetId="14" hidden="1">1</definedName>
    <definedName name="solver_est" localSheetId="15" hidden="1">1</definedName>
    <definedName name="solver_est" localSheetId="16" hidden="1">1</definedName>
    <definedName name="solver_est" localSheetId="17" hidden="1">1</definedName>
    <definedName name="solver_itr" localSheetId="0" hidden="1">2147483647</definedName>
    <definedName name="solver_itr" localSheetId="1" hidden="1">2147483647</definedName>
    <definedName name="solver_itr" localSheetId="4" hidden="1">2147483647</definedName>
    <definedName name="solver_itr" localSheetId="2" hidden="1">2147483647</definedName>
    <definedName name="solver_itr" localSheetId="3" hidden="1">2147483647</definedName>
    <definedName name="solver_itr" localSheetId="5" hidden="1">2147483647</definedName>
    <definedName name="solver_itr" localSheetId="6" hidden="1">2147483647</definedName>
    <definedName name="solver_itr" localSheetId="7" hidden="1">2147483647</definedName>
    <definedName name="solver_itr" localSheetId="8" hidden="1">2147483647</definedName>
    <definedName name="solver_itr" localSheetId="9" hidden="1">2147483647</definedName>
    <definedName name="solver_itr" localSheetId="10" hidden="1">2147483647</definedName>
    <definedName name="solver_itr" localSheetId="11" hidden="1">2147483647</definedName>
    <definedName name="solver_itr" localSheetId="12" hidden="1">2147483647</definedName>
    <definedName name="solver_itr" localSheetId="13" hidden="1">2147483647</definedName>
    <definedName name="solver_itr" localSheetId="14" hidden="1">2147483647</definedName>
    <definedName name="solver_itr" localSheetId="15" hidden="1">2147483647</definedName>
    <definedName name="solver_itr" localSheetId="16" hidden="1">2147483647</definedName>
    <definedName name="solver_itr" localSheetId="17" hidden="1">2147483647</definedName>
    <definedName name="solver_mip" localSheetId="0" hidden="1">2147483647</definedName>
    <definedName name="solver_mip" localSheetId="1" hidden="1">2147483647</definedName>
    <definedName name="solver_mip" localSheetId="4" hidden="1">2147483647</definedName>
    <definedName name="solver_mip" localSheetId="2" hidden="1">2147483647</definedName>
    <definedName name="solver_mip" localSheetId="3" hidden="1">2147483647</definedName>
    <definedName name="solver_mip" localSheetId="5" hidden="1">2147483647</definedName>
    <definedName name="solver_mip" localSheetId="6" hidden="1">2147483647</definedName>
    <definedName name="solver_mip" localSheetId="7" hidden="1">2147483647</definedName>
    <definedName name="solver_mip" localSheetId="8" hidden="1">2147483647</definedName>
    <definedName name="solver_mip" localSheetId="9" hidden="1">2147483647</definedName>
    <definedName name="solver_mip" localSheetId="10" hidden="1">2147483647</definedName>
    <definedName name="solver_mip" localSheetId="11" hidden="1">2147483647</definedName>
    <definedName name="solver_mip" localSheetId="12" hidden="1">2147483647</definedName>
    <definedName name="solver_mip" localSheetId="13" hidden="1">2147483647</definedName>
    <definedName name="solver_mip" localSheetId="14" hidden="1">2147483647</definedName>
    <definedName name="solver_mip" localSheetId="15" hidden="1">2147483647</definedName>
    <definedName name="solver_mip" localSheetId="16" hidden="1">2147483647</definedName>
    <definedName name="solver_mip" localSheetId="17" hidden="1">2147483647</definedName>
    <definedName name="solver_mni" localSheetId="0" hidden="1">30</definedName>
    <definedName name="solver_mni" localSheetId="1" hidden="1">30</definedName>
    <definedName name="solver_mni" localSheetId="4" hidden="1">30</definedName>
    <definedName name="solver_mni" localSheetId="2" hidden="1">30</definedName>
    <definedName name="solver_mni" localSheetId="3" hidden="1">30</definedName>
    <definedName name="solver_mni" localSheetId="5" hidden="1">30</definedName>
    <definedName name="solver_mni" localSheetId="6" hidden="1">30</definedName>
    <definedName name="solver_mni" localSheetId="7" hidden="1">30</definedName>
    <definedName name="solver_mni" localSheetId="8" hidden="1">30</definedName>
    <definedName name="solver_mni" localSheetId="9" hidden="1">30</definedName>
    <definedName name="solver_mni" localSheetId="10" hidden="1">30</definedName>
    <definedName name="solver_mni" localSheetId="11" hidden="1">30</definedName>
    <definedName name="solver_mni" localSheetId="12" hidden="1">30</definedName>
    <definedName name="solver_mni" localSheetId="13" hidden="1">30</definedName>
    <definedName name="solver_mni" localSheetId="14" hidden="1">30</definedName>
    <definedName name="solver_mni" localSheetId="15" hidden="1">30</definedName>
    <definedName name="solver_mni" localSheetId="16" hidden="1">30</definedName>
    <definedName name="solver_mni" localSheetId="17" hidden="1">30</definedName>
    <definedName name="solver_mrt" localSheetId="0" hidden="1">0.075</definedName>
    <definedName name="solver_mrt" localSheetId="1" hidden="1">0.075</definedName>
    <definedName name="solver_mrt" localSheetId="4" hidden="1">0.075</definedName>
    <definedName name="solver_mrt" localSheetId="2" hidden="1">0.075</definedName>
    <definedName name="solver_mrt" localSheetId="3" hidden="1">0.075</definedName>
    <definedName name="solver_mrt" localSheetId="5" hidden="1">0.075</definedName>
    <definedName name="solver_mrt" localSheetId="6" hidden="1">0.075</definedName>
    <definedName name="solver_mrt" localSheetId="7" hidden="1">0.075</definedName>
    <definedName name="solver_mrt" localSheetId="8" hidden="1">0.075</definedName>
    <definedName name="solver_mrt" localSheetId="9" hidden="1">0.075</definedName>
    <definedName name="solver_mrt" localSheetId="10" hidden="1">0.075</definedName>
    <definedName name="solver_mrt" localSheetId="11" hidden="1">0.075</definedName>
    <definedName name="solver_mrt" localSheetId="12" hidden="1">0.075</definedName>
    <definedName name="solver_mrt" localSheetId="13" hidden="1">0.075</definedName>
    <definedName name="solver_mrt" localSheetId="14" hidden="1">0.075</definedName>
    <definedName name="solver_mrt" localSheetId="15" hidden="1">0.075</definedName>
    <definedName name="solver_mrt" localSheetId="16" hidden="1">0.075</definedName>
    <definedName name="solver_mrt" localSheetId="17" hidden="1">0.075</definedName>
    <definedName name="solver_msl" localSheetId="0" hidden="1">2</definedName>
    <definedName name="solver_msl" localSheetId="1" hidden="1">2</definedName>
    <definedName name="solver_msl" localSheetId="4" hidden="1">2</definedName>
    <definedName name="solver_msl" localSheetId="2" hidden="1">2</definedName>
    <definedName name="solver_msl" localSheetId="3" hidden="1">2</definedName>
    <definedName name="solver_msl" localSheetId="5" hidden="1">2</definedName>
    <definedName name="solver_msl" localSheetId="6" hidden="1">2</definedName>
    <definedName name="solver_msl" localSheetId="7" hidden="1">2</definedName>
    <definedName name="solver_msl" localSheetId="8" hidden="1">2</definedName>
    <definedName name="solver_msl" localSheetId="9" hidden="1">2</definedName>
    <definedName name="solver_msl" localSheetId="10" hidden="1">2</definedName>
    <definedName name="solver_msl" localSheetId="11" hidden="1">2</definedName>
    <definedName name="solver_msl" localSheetId="12" hidden="1">2</definedName>
    <definedName name="solver_msl" localSheetId="13" hidden="1">2</definedName>
    <definedName name="solver_msl" localSheetId="14" hidden="1">2</definedName>
    <definedName name="solver_msl" localSheetId="15" hidden="1">2</definedName>
    <definedName name="solver_msl" localSheetId="16" hidden="1">2</definedName>
    <definedName name="solver_msl" localSheetId="17" hidden="1">2</definedName>
    <definedName name="solver_neg" localSheetId="0" hidden="1">1</definedName>
    <definedName name="solver_neg" localSheetId="1" hidden="1">1</definedName>
    <definedName name="solver_neg" localSheetId="4" hidden="1">1</definedName>
    <definedName name="solver_neg" localSheetId="2" hidden="1">1</definedName>
    <definedName name="solver_neg" localSheetId="3" hidden="1">1</definedName>
    <definedName name="solver_neg" localSheetId="5" hidden="1">1</definedName>
    <definedName name="solver_neg" localSheetId="6" hidden="1">1</definedName>
    <definedName name="solver_neg" localSheetId="7" hidden="1">1</definedName>
    <definedName name="solver_neg" localSheetId="8" hidden="1">1</definedName>
    <definedName name="solver_neg" localSheetId="9" hidden="1">1</definedName>
    <definedName name="solver_neg" localSheetId="10" hidden="1">1</definedName>
    <definedName name="solver_neg" localSheetId="11" hidden="1">1</definedName>
    <definedName name="solver_neg" localSheetId="12" hidden="1">1</definedName>
    <definedName name="solver_neg" localSheetId="13" hidden="1">1</definedName>
    <definedName name="solver_neg" localSheetId="14" hidden="1">1</definedName>
    <definedName name="solver_neg" localSheetId="15" hidden="1">1</definedName>
    <definedName name="solver_neg" localSheetId="16" hidden="1">1</definedName>
    <definedName name="solver_neg" localSheetId="17" hidden="1">1</definedName>
    <definedName name="solver_nod" localSheetId="0" hidden="1">2147483647</definedName>
    <definedName name="solver_nod" localSheetId="1" hidden="1">2147483647</definedName>
    <definedName name="solver_nod" localSheetId="4" hidden="1">2147483647</definedName>
    <definedName name="solver_nod" localSheetId="2" hidden="1">2147483647</definedName>
    <definedName name="solver_nod" localSheetId="3" hidden="1">2147483647</definedName>
    <definedName name="solver_nod" localSheetId="5" hidden="1">2147483647</definedName>
    <definedName name="solver_nod" localSheetId="6" hidden="1">2147483647</definedName>
    <definedName name="solver_nod" localSheetId="7" hidden="1">2147483647</definedName>
    <definedName name="solver_nod" localSheetId="8" hidden="1">2147483647</definedName>
    <definedName name="solver_nod" localSheetId="9" hidden="1">2147483647</definedName>
    <definedName name="solver_nod" localSheetId="10" hidden="1">2147483647</definedName>
    <definedName name="solver_nod" localSheetId="11" hidden="1">2147483647</definedName>
    <definedName name="solver_nod" localSheetId="12" hidden="1">2147483647</definedName>
    <definedName name="solver_nod" localSheetId="13" hidden="1">2147483647</definedName>
    <definedName name="solver_nod" localSheetId="14" hidden="1">2147483647</definedName>
    <definedName name="solver_nod" localSheetId="15" hidden="1">2147483647</definedName>
    <definedName name="solver_nod" localSheetId="16" hidden="1">2147483647</definedName>
    <definedName name="solver_nod" localSheetId="17" hidden="1">2147483647</definedName>
    <definedName name="solver_num" localSheetId="0" hidden="1">0</definedName>
    <definedName name="solver_num" localSheetId="1" hidden="1">0</definedName>
    <definedName name="solver_num" localSheetId="4" hidden="1">0</definedName>
    <definedName name="solver_num" localSheetId="2" hidden="1">0</definedName>
    <definedName name="solver_num" localSheetId="3" hidden="1">0</definedName>
    <definedName name="solver_num" localSheetId="5" hidden="1">0</definedName>
    <definedName name="solver_num" localSheetId="6" hidden="1">0</definedName>
    <definedName name="solver_num" localSheetId="7" hidden="1">0</definedName>
    <definedName name="solver_num" localSheetId="8" hidden="1">0</definedName>
    <definedName name="solver_num" localSheetId="9" hidden="1">0</definedName>
    <definedName name="solver_num" localSheetId="10" hidden="1">0</definedName>
    <definedName name="solver_num" localSheetId="11" hidden="1">0</definedName>
    <definedName name="solver_num" localSheetId="12" hidden="1">0</definedName>
    <definedName name="solver_num" localSheetId="13" hidden="1">0</definedName>
    <definedName name="solver_num" localSheetId="14" hidden="1">0</definedName>
    <definedName name="solver_num" localSheetId="15" hidden="1">0</definedName>
    <definedName name="solver_num" localSheetId="16" hidden="1">0</definedName>
    <definedName name="solver_num" localSheetId="17" hidden="1">0</definedName>
    <definedName name="solver_nwt" localSheetId="0" hidden="1">1</definedName>
    <definedName name="solver_nwt" localSheetId="1" hidden="1">1</definedName>
    <definedName name="solver_nwt" localSheetId="4" hidden="1">1</definedName>
    <definedName name="solver_nwt" localSheetId="2" hidden="1">1</definedName>
    <definedName name="solver_nwt" localSheetId="3" hidden="1">1</definedName>
    <definedName name="solver_nwt" localSheetId="5" hidden="1">1</definedName>
    <definedName name="solver_nwt" localSheetId="6" hidden="1">1</definedName>
    <definedName name="solver_nwt" localSheetId="7" hidden="1">1</definedName>
    <definedName name="solver_nwt" localSheetId="8" hidden="1">1</definedName>
    <definedName name="solver_nwt" localSheetId="9" hidden="1">1</definedName>
    <definedName name="solver_nwt" localSheetId="10" hidden="1">1</definedName>
    <definedName name="solver_nwt" localSheetId="11" hidden="1">1</definedName>
    <definedName name="solver_nwt" localSheetId="12" hidden="1">1</definedName>
    <definedName name="solver_nwt" localSheetId="13" hidden="1">1</definedName>
    <definedName name="solver_nwt" localSheetId="14" hidden="1">1</definedName>
    <definedName name="solver_nwt" localSheetId="15" hidden="1">1</definedName>
    <definedName name="solver_nwt" localSheetId="16" hidden="1">1</definedName>
    <definedName name="solver_nwt" localSheetId="17" hidden="1">1</definedName>
    <definedName name="solver_opt" localSheetId="0" hidden="1">ARS!$I$5</definedName>
    <definedName name="solver_opt" localSheetId="1" hidden="1">AVL!$I$5</definedName>
    <definedName name="solver_opt" localSheetId="4" hidden="1">BHA!$I$5</definedName>
    <definedName name="solver_opt" localSheetId="2" hidden="1">BOU!$I$5</definedName>
    <definedName name="solver_opt" localSheetId="3" hidden="1">BRE!$I$5</definedName>
    <definedName name="solver_opt" localSheetId="5" hidden="1">CHE!$I$5</definedName>
    <definedName name="solver_opt" localSheetId="6" hidden="1">CRY!$I$5</definedName>
    <definedName name="solver_opt" localSheetId="7" hidden="1">EVE!$I$5</definedName>
    <definedName name="solver_opt" localSheetId="8" hidden="1">FUL!$I$5</definedName>
    <definedName name="solver_opt" localSheetId="9" hidden="1">LIV!$I$5</definedName>
    <definedName name="solver_opt" localSheetId="10" hidden="1">MCI!$I$5</definedName>
    <definedName name="solver_opt" localSheetId="11" hidden="1">MUN!$I$5</definedName>
    <definedName name="solver_opt" localSheetId="12" hidden="1">NEW!$I$5</definedName>
    <definedName name="solver_opt" localSheetId="13" hidden="1">NFO!$I$5</definedName>
    <definedName name="solver_opt" localSheetId="14" hidden="1">SHU!$I$5</definedName>
    <definedName name="solver_opt" localSheetId="15" hidden="1">TOT!$I$5</definedName>
    <definedName name="solver_opt" localSheetId="16" hidden="1">WHU!$I$5</definedName>
    <definedName name="solver_opt" localSheetId="17" hidden="1">WOL!$I$5</definedName>
    <definedName name="solver_pre" localSheetId="0" hidden="1">0.000001</definedName>
    <definedName name="solver_pre" localSheetId="1" hidden="1">0.000001</definedName>
    <definedName name="solver_pre" localSheetId="4" hidden="1">0.000001</definedName>
    <definedName name="solver_pre" localSheetId="2" hidden="1">0.000001</definedName>
    <definedName name="solver_pre" localSheetId="3" hidden="1">0.000001</definedName>
    <definedName name="solver_pre" localSheetId="5" hidden="1">0.000001</definedName>
    <definedName name="solver_pre" localSheetId="6" hidden="1">0.000001</definedName>
    <definedName name="solver_pre" localSheetId="7" hidden="1">0.000001</definedName>
    <definedName name="solver_pre" localSheetId="8" hidden="1">0.000001</definedName>
    <definedName name="solver_pre" localSheetId="9" hidden="1">0.000001</definedName>
    <definedName name="solver_pre" localSheetId="10" hidden="1">0.000001</definedName>
    <definedName name="solver_pre" localSheetId="11" hidden="1">0.000001</definedName>
    <definedName name="solver_pre" localSheetId="12" hidden="1">0.000001</definedName>
    <definedName name="solver_pre" localSheetId="13" hidden="1">0.000001</definedName>
    <definedName name="solver_pre" localSheetId="14" hidden="1">0.000001</definedName>
    <definedName name="solver_pre" localSheetId="15" hidden="1">0.000001</definedName>
    <definedName name="solver_pre" localSheetId="16" hidden="1">0.000001</definedName>
    <definedName name="solver_pre" localSheetId="17" hidden="1">0.000001</definedName>
    <definedName name="solver_rbv" localSheetId="0" hidden="1">1</definedName>
    <definedName name="solver_rbv" localSheetId="1" hidden="1">1</definedName>
    <definedName name="solver_rbv" localSheetId="4" hidden="1">1</definedName>
    <definedName name="solver_rbv" localSheetId="2" hidden="1">1</definedName>
    <definedName name="solver_rbv" localSheetId="3" hidden="1">1</definedName>
    <definedName name="solver_rbv" localSheetId="5" hidden="1">1</definedName>
    <definedName name="solver_rbv" localSheetId="6" hidden="1">1</definedName>
    <definedName name="solver_rbv" localSheetId="7" hidden="1">1</definedName>
    <definedName name="solver_rbv" localSheetId="8" hidden="1">1</definedName>
    <definedName name="solver_rbv" localSheetId="9" hidden="1">1</definedName>
    <definedName name="solver_rbv" localSheetId="10" hidden="1">1</definedName>
    <definedName name="solver_rbv" localSheetId="11" hidden="1">1</definedName>
    <definedName name="solver_rbv" localSheetId="12" hidden="1">1</definedName>
    <definedName name="solver_rbv" localSheetId="13" hidden="1">1</definedName>
    <definedName name="solver_rbv" localSheetId="14" hidden="1">1</definedName>
    <definedName name="solver_rbv" localSheetId="15" hidden="1">1</definedName>
    <definedName name="solver_rbv" localSheetId="16" hidden="1">1</definedName>
    <definedName name="solver_rbv" localSheetId="17" hidden="1">1</definedName>
    <definedName name="solver_rlx" localSheetId="0" hidden="1">2</definedName>
    <definedName name="solver_rlx" localSheetId="1" hidden="1">2</definedName>
    <definedName name="solver_rlx" localSheetId="4" hidden="1">2</definedName>
    <definedName name="solver_rlx" localSheetId="2" hidden="1">2</definedName>
    <definedName name="solver_rlx" localSheetId="3" hidden="1">2</definedName>
    <definedName name="solver_rlx" localSheetId="5" hidden="1">2</definedName>
    <definedName name="solver_rlx" localSheetId="6" hidden="1">2</definedName>
    <definedName name="solver_rlx" localSheetId="7" hidden="1">2</definedName>
    <definedName name="solver_rlx" localSheetId="8" hidden="1">2</definedName>
    <definedName name="solver_rlx" localSheetId="9" hidden="1">2</definedName>
    <definedName name="solver_rlx" localSheetId="10" hidden="1">2</definedName>
    <definedName name="solver_rlx" localSheetId="11" hidden="1">2</definedName>
    <definedName name="solver_rlx" localSheetId="12" hidden="1">2</definedName>
    <definedName name="solver_rlx" localSheetId="13" hidden="1">2</definedName>
    <definedName name="solver_rlx" localSheetId="14" hidden="1">2</definedName>
    <definedName name="solver_rlx" localSheetId="15" hidden="1">2</definedName>
    <definedName name="solver_rlx" localSheetId="16" hidden="1">2</definedName>
    <definedName name="solver_rlx" localSheetId="17" hidden="1">2</definedName>
    <definedName name="solver_rsd" localSheetId="0" hidden="1">0</definedName>
    <definedName name="solver_rsd" localSheetId="1" hidden="1">0</definedName>
    <definedName name="solver_rsd" localSheetId="4" hidden="1">0</definedName>
    <definedName name="solver_rsd" localSheetId="2" hidden="1">0</definedName>
    <definedName name="solver_rsd" localSheetId="3" hidden="1">0</definedName>
    <definedName name="solver_rsd" localSheetId="5" hidden="1">0</definedName>
    <definedName name="solver_rsd" localSheetId="6" hidden="1">0</definedName>
    <definedName name="solver_rsd" localSheetId="7" hidden="1">0</definedName>
    <definedName name="solver_rsd" localSheetId="8" hidden="1">0</definedName>
    <definedName name="solver_rsd" localSheetId="9" hidden="1">0</definedName>
    <definedName name="solver_rsd" localSheetId="10" hidden="1">0</definedName>
    <definedName name="solver_rsd" localSheetId="11" hidden="1">0</definedName>
    <definedName name="solver_rsd" localSheetId="12" hidden="1">0</definedName>
    <definedName name="solver_rsd" localSheetId="13" hidden="1">0</definedName>
    <definedName name="solver_rsd" localSheetId="14" hidden="1">0</definedName>
    <definedName name="solver_rsd" localSheetId="15" hidden="1">0</definedName>
    <definedName name="solver_rsd" localSheetId="16" hidden="1">0</definedName>
    <definedName name="solver_rsd" localSheetId="17" hidden="1">0</definedName>
    <definedName name="solver_scl" localSheetId="0" hidden="1">1</definedName>
    <definedName name="solver_scl" localSheetId="1" hidden="1">1</definedName>
    <definedName name="solver_scl" localSheetId="4" hidden="1">1</definedName>
    <definedName name="solver_scl" localSheetId="2" hidden="1">1</definedName>
    <definedName name="solver_scl" localSheetId="3" hidden="1">1</definedName>
    <definedName name="solver_scl" localSheetId="5" hidden="1">1</definedName>
    <definedName name="solver_scl" localSheetId="6" hidden="1">1</definedName>
    <definedName name="solver_scl" localSheetId="7" hidden="1">1</definedName>
    <definedName name="solver_scl" localSheetId="8" hidden="1">1</definedName>
    <definedName name="solver_scl" localSheetId="9" hidden="1">1</definedName>
    <definedName name="solver_scl" localSheetId="10" hidden="1">1</definedName>
    <definedName name="solver_scl" localSheetId="11" hidden="1">1</definedName>
    <definedName name="solver_scl" localSheetId="12" hidden="1">1</definedName>
    <definedName name="solver_scl" localSheetId="13" hidden="1">1</definedName>
    <definedName name="solver_scl" localSheetId="14" hidden="1">1</definedName>
    <definedName name="solver_scl" localSheetId="15" hidden="1">1</definedName>
    <definedName name="solver_scl" localSheetId="16" hidden="1">1</definedName>
    <definedName name="solver_scl" localSheetId="17" hidden="1">1</definedName>
    <definedName name="solver_sho" localSheetId="0" hidden="1">2</definedName>
    <definedName name="solver_sho" localSheetId="1" hidden="1">2</definedName>
    <definedName name="solver_sho" localSheetId="4" hidden="1">2</definedName>
    <definedName name="solver_sho" localSheetId="2" hidden="1">2</definedName>
    <definedName name="solver_sho" localSheetId="3" hidden="1">2</definedName>
    <definedName name="solver_sho" localSheetId="5" hidden="1">2</definedName>
    <definedName name="solver_sho" localSheetId="6" hidden="1">2</definedName>
    <definedName name="solver_sho" localSheetId="7" hidden="1">2</definedName>
    <definedName name="solver_sho" localSheetId="8" hidden="1">2</definedName>
    <definedName name="solver_sho" localSheetId="9" hidden="1">2</definedName>
    <definedName name="solver_sho" localSheetId="10" hidden="1">2</definedName>
    <definedName name="solver_sho" localSheetId="11" hidden="1">2</definedName>
    <definedName name="solver_sho" localSheetId="12" hidden="1">2</definedName>
    <definedName name="solver_sho" localSheetId="13" hidden="1">2</definedName>
    <definedName name="solver_sho" localSheetId="14" hidden="1">2</definedName>
    <definedName name="solver_sho" localSheetId="15" hidden="1">2</definedName>
    <definedName name="solver_sho" localSheetId="16" hidden="1">2</definedName>
    <definedName name="solver_sho" localSheetId="17" hidden="1">2</definedName>
    <definedName name="solver_ssz" localSheetId="0" hidden="1">100</definedName>
    <definedName name="solver_ssz" localSheetId="1" hidden="1">100</definedName>
    <definedName name="solver_ssz" localSheetId="4" hidden="1">100</definedName>
    <definedName name="solver_ssz" localSheetId="2" hidden="1">100</definedName>
    <definedName name="solver_ssz" localSheetId="3" hidden="1">100</definedName>
    <definedName name="solver_ssz" localSheetId="5" hidden="1">100</definedName>
    <definedName name="solver_ssz" localSheetId="6" hidden="1">100</definedName>
    <definedName name="solver_ssz" localSheetId="7" hidden="1">100</definedName>
    <definedName name="solver_ssz" localSheetId="8" hidden="1">100</definedName>
    <definedName name="solver_ssz" localSheetId="9" hidden="1">100</definedName>
    <definedName name="solver_ssz" localSheetId="10" hidden="1">100</definedName>
    <definedName name="solver_ssz" localSheetId="11" hidden="1">100</definedName>
    <definedName name="solver_ssz" localSheetId="12" hidden="1">100</definedName>
    <definedName name="solver_ssz" localSheetId="13" hidden="1">100</definedName>
    <definedName name="solver_ssz" localSheetId="14" hidden="1">100</definedName>
    <definedName name="solver_ssz" localSheetId="15" hidden="1">100</definedName>
    <definedName name="solver_ssz" localSheetId="16" hidden="1">100</definedName>
    <definedName name="solver_ssz" localSheetId="17" hidden="1">100</definedName>
    <definedName name="solver_tim" localSheetId="0" hidden="1">2147483647</definedName>
    <definedName name="solver_tim" localSheetId="1" hidden="1">2147483647</definedName>
    <definedName name="solver_tim" localSheetId="4" hidden="1">2147483647</definedName>
    <definedName name="solver_tim" localSheetId="2" hidden="1">2147483647</definedName>
    <definedName name="solver_tim" localSheetId="3" hidden="1">2147483647</definedName>
    <definedName name="solver_tim" localSheetId="5" hidden="1">2147483647</definedName>
    <definedName name="solver_tim" localSheetId="6" hidden="1">2147483647</definedName>
    <definedName name="solver_tim" localSheetId="7" hidden="1">2147483647</definedName>
    <definedName name="solver_tim" localSheetId="8" hidden="1">2147483647</definedName>
    <definedName name="solver_tim" localSheetId="9" hidden="1">2147483647</definedName>
    <definedName name="solver_tim" localSheetId="10" hidden="1">2147483647</definedName>
    <definedName name="solver_tim" localSheetId="11" hidden="1">2147483647</definedName>
    <definedName name="solver_tim" localSheetId="12" hidden="1">2147483647</definedName>
    <definedName name="solver_tim" localSheetId="13" hidden="1">2147483647</definedName>
    <definedName name="solver_tim" localSheetId="14" hidden="1">2147483647</definedName>
    <definedName name="solver_tim" localSheetId="15" hidden="1">2147483647</definedName>
    <definedName name="solver_tim" localSheetId="16" hidden="1">2147483647</definedName>
    <definedName name="solver_tim" localSheetId="17" hidden="1">2147483647</definedName>
    <definedName name="solver_tol" localSheetId="0" hidden="1">0.01</definedName>
    <definedName name="solver_tol" localSheetId="1" hidden="1">0.01</definedName>
    <definedName name="solver_tol" localSheetId="4" hidden="1">0.01</definedName>
    <definedName name="solver_tol" localSheetId="2" hidden="1">0.01</definedName>
    <definedName name="solver_tol" localSheetId="3" hidden="1">0.01</definedName>
    <definedName name="solver_tol" localSheetId="5" hidden="1">0.01</definedName>
    <definedName name="solver_tol" localSheetId="6" hidden="1">0.01</definedName>
    <definedName name="solver_tol" localSheetId="7" hidden="1">0.01</definedName>
    <definedName name="solver_tol" localSheetId="8" hidden="1">0.01</definedName>
    <definedName name="solver_tol" localSheetId="9" hidden="1">0.01</definedName>
    <definedName name="solver_tol" localSheetId="10" hidden="1">0.01</definedName>
    <definedName name="solver_tol" localSheetId="11" hidden="1">0.01</definedName>
    <definedName name="solver_tol" localSheetId="12" hidden="1">0.01</definedName>
    <definedName name="solver_tol" localSheetId="13" hidden="1">0.01</definedName>
    <definedName name="solver_tol" localSheetId="14" hidden="1">0.01</definedName>
    <definedName name="solver_tol" localSheetId="15" hidden="1">0.01</definedName>
    <definedName name="solver_tol" localSheetId="16" hidden="1">0.01</definedName>
    <definedName name="solver_tol" localSheetId="17" hidden="1">0.01</definedName>
    <definedName name="solver_typ" localSheetId="0" hidden="1">2</definedName>
    <definedName name="solver_typ" localSheetId="1" hidden="1">2</definedName>
    <definedName name="solver_typ" localSheetId="4" hidden="1">2</definedName>
    <definedName name="solver_typ" localSheetId="2" hidden="1">2</definedName>
    <definedName name="solver_typ" localSheetId="3" hidden="1">2</definedName>
    <definedName name="solver_typ" localSheetId="5" hidden="1">2</definedName>
    <definedName name="solver_typ" localSheetId="6" hidden="1">2</definedName>
    <definedName name="solver_typ" localSheetId="7" hidden="1">2</definedName>
    <definedName name="solver_typ" localSheetId="8" hidden="1">2</definedName>
    <definedName name="solver_typ" localSheetId="9" hidden="1">2</definedName>
    <definedName name="solver_typ" localSheetId="10" hidden="1">2</definedName>
    <definedName name="solver_typ" localSheetId="11" hidden="1">2</definedName>
    <definedName name="solver_typ" localSheetId="12" hidden="1">2</definedName>
    <definedName name="solver_typ" localSheetId="13" hidden="1">2</definedName>
    <definedName name="solver_typ" localSheetId="14" hidden="1">2</definedName>
    <definedName name="solver_typ" localSheetId="15" hidden="1">2</definedName>
    <definedName name="solver_typ" localSheetId="16" hidden="1">2</definedName>
    <definedName name="solver_typ" localSheetId="17" hidden="1">2</definedName>
    <definedName name="solver_val" localSheetId="0" hidden="1">0</definedName>
    <definedName name="solver_val" localSheetId="1" hidden="1">0</definedName>
    <definedName name="solver_val" localSheetId="4" hidden="1">0</definedName>
    <definedName name="solver_val" localSheetId="2" hidden="1">0</definedName>
    <definedName name="solver_val" localSheetId="3" hidden="1">0</definedName>
    <definedName name="solver_val" localSheetId="5" hidden="1">0</definedName>
    <definedName name="solver_val" localSheetId="6" hidden="1">0</definedName>
    <definedName name="solver_val" localSheetId="7" hidden="1">0</definedName>
    <definedName name="solver_val" localSheetId="8" hidden="1">0</definedName>
    <definedName name="solver_val" localSheetId="9" hidden="1">0</definedName>
    <definedName name="solver_val" localSheetId="10" hidden="1">0</definedName>
    <definedName name="solver_val" localSheetId="11" hidden="1">0</definedName>
    <definedName name="solver_val" localSheetId="12" hidden="1">0</definedName>
    <definedName name="solver_val" localSheetId="13" hidden="1">0</definedName>
    <definedName name="solver_val" localSheetId="14" hidden="1">0</definedName>
    <definedName name="solver_val" localSheetId="15" hidden="1">0</definedName>
    <definedName name="solver_val" localSheetId="16" hidden="1">0</definedName>
    <definedName name="solver_val" localSheetId="17" hidden="1">0</definedName>
    <definedName name="solver_ver" localSheetId="0" hidden="1">3</definedName>
    <definedName name="solver_ver" localSheetId="1" hidden="1">3</definedName>
    <definedName name="solver_ver" localSheetId="4" hidden="1">3</definedName>
    <definedName name="solver_ver" localSheetId="2" hidden="1">3</definedName>
    <definedName name="solver_ver" localSheetId="3" hidden="1">3</definedName>
    <definedName name="solver_ver" localSheetId="5" hidden="1">3</definedName>
    <definedName name="solver_ver" localSheetId="6" hidden="1">3</definedName>
    <definedName name="solver_ver" localSheetId="7" hidden="1">3</definedName>
    <definedName name="solver_ver" localSheetId="8" hidden="1">3</definedName>
    <definedName name="solver_ver" localSheetId="9" hidden="1">3</definedName>
    <definedName name="solver_ver" localSheetId="10" hidden="1">3</definedName>
    <definedName name="solver_ver" localSheetId="11" hidden="1">3</definedName>
    <definedName name="solver_ver" localSheetId="12" hidden="1">3</definedName>
    <definedName name="solver_ver" localSheetId="13" hidden="1">3</definedName>
    <definedName name="solver_ver" localSheetId="14" hidden="1">3</definedName>
    <definedName name="solver_ver" localSheetId="15" hidden="1">3</definedName>
    <definedName name="solver_ver" localSheetId="16" hidden="1">3</definedName>
    <definedName name="solver_ver" localSheetId="17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6" i="18" l="1"/>
  <c r="F6" i="18" s="1"/>
  <c r="D5" i="18"/>
  <c r="F5" i="18" s="1"/>
  <c r="D4" i="18"/>
  <c r="F4" i="18" s="1"/>
  <c r="D3" i="18"/>
  <c r="F3" i="18" s="1"/>
  <c r="D2" i="18"/>
  <c r="D5" i="17"/>
  <c r="F5" i="17" s="1"/>
  <c r="D4" i="17"/>
  <c r="F4" i="17" s="1"/>
  <c r="D3" i="17"/>
  <c r="F3" i="17" s="1"/>
  <c r="D2" i="17"/>
  <c r="F2" i="17" s="1"/>
  <c r="D6" i="16"/>
  <c r="F6" i="16" s="1"/>
  <c r="D5" i="16"/>
  <c r="F5" i="16" s="1"/>
  <c r="D4" i="16"/>
  <c r="F4" i="16" s="1"/>
  <c r="D3" i="16"/>
  <c r="F3" i="16" s="1"/>
  <c r="D2" i="16"/>
  <c r="D5" i="15"/>
  <c r="F5" i="15" s="1"/>
  <c r="D4" i="15"/>
  <c r="F4" i="15" s="1"/>
  <c r="D3" i="15"/>
  <c r="F3" i="15" s="1"/>
  <c r="D2" i="15"/>
  <c r="D4" i="14"/>
  <c r="F4" i="14" s="1"/>
  <c r="D3" i="14"/>
  <c r="F3" i="14" s="1"/>
  <c r="D2" i="14"/>
  <c r="I5" i="14" s="1" a="1"/>
  <c r="I5" i="14" s="1"/>
  <c r="D12" i="13"/>
  <c r="F12" i="13" s="1"/>
  <c r="D11" i="13"/>
  <c r="F11" i="13" s="1"/>
  <c r="D10" i="13"/>
  <c r="F10" i="13" s="1"/>
  <c r="D9" i="13"/>
  <c r="F9" i="13" s="1"/>
  <c r="D8" i="13"/>
  <c r="F8" i="13" s="1"/>
  <c r="D7" i="13"/>
  <c r="F7" i="13" s="1"/>
  <c r="D6" i="13"/>
  <c r="F6" i="13" s="1"/>
  <c r="D5" i="13"/>
  <c r="D4" i="13"/>
  <c r="F4" i="13" s="1"/>
  <c r="D3" i="13"/>
  <c r="F3" i="13" s="1"/>
  <c r="D2" i="13"/>
  <c r="F2" i="13" s="1"/>
  <c r="D9" i="12"/>
  <c r="F9" i="12" s="1"/>
  <c r="D8" i="12"/>
  <c r="F8" i="12" s="1"/>
  <c r="D7" i="12"/>
  <c r="F7" i="12" s="1"/>
  <c r="D6" i="12"/>
  <c r="F6" i="12" s="1"/>
  <c r="D5" i="12"/>
  <c r="F5" i="12" s="1"/>
  <c r="D4" i="12"/>
  <c r="F4" i="12" s="1"/>
  <c r="D3" i="12"/>
  <c r="F3" i="12" s="1"/>
  <c r="D2" i="12"/>
  <c r="F2" i="12" s="1"/>
  <c r="D10" i="11"/>
  <c r="F10" i="11" s="1"/>
  <c r="D9" i="11"/>
  <c r="F9" i="11" s="1"/>
  <c r="D8" i="11"/>
  <c r="F8" i="11" s="1"/>
  <c r="D7" i="11"/>
  <c r="F7" i="11" s="1"/>
  <c r="D6" i="11"/>
  <c r="F6" i="11" s="1"/>
  <c r="D5" i="11"/>
  <c r="F5" i="11" s="1"/>
  <c r="D4" i="11"/>
  <c r="F4" i="11" s="1"/>
  <c r="D3" i="11"/>
  <c r="F3" i="11" s="1"/>
  <c r="D2" i="11"/>
  <c r="F2" i="11" s="1"/>
  <c r="D8" i="10"/>
  <c r="F8" i="10" s="1"/>
  <c r="D7" i="10"/>
  <c r="F7" i="10" s="1"/>
  <c r="D6" i="10"/>
  <c r="F6" i="10" s="1"/>
  <c r="D5" i="10"/>
  <c r="F5" i="10" s="1"/>
  <c r="D4" i="10"/>
  <c r="F4" i="10" s="1"/>
  <c r="D3" i="10"/>
  <c r="F3" i="10" s="1"/>
  <c r="D2" i="10"/>
  <c r="F2" i="10" s="1"/>
  <c r="D9" i="9"/>
  <c r="F9" i="9" s="1"/>
  <c r="D8" i="9"/>
  <c r="F8" i="9" s="1"/>
  <c r="D7" i="9"/>
  <c r="F7" i="9" s="1"/>
  <c r="D6" i="9"/>
  <c r="F6" i="9" s="1"/>
  <c r="D5" i="9"/>
  <c r="D4" i="9"/>
  <c r="F4" i="9" s="1"/>
  <c r="D3" i="9"/>
  <c r="F3" i="9" s="1"/>
  <c r="D2" i="9"/>
  <c r="F2" i="9" s="1"/>
  <c r="D6" i="8"/>
  <c r="F6" i="8" s="1"/>
  <c r="D5" i="8"/>
  <c r="F5" i="8" s="1"/>
  <c r="D4" i="8"/>
  <c r="F4" i="8" s="1"/>
  <c r="D3" i="8"/>
  <c r="F3" i="8" s="1"/>
  <c r="D2" i="8"/>
  <c r="F2" i="8" s="1"/>
  <c r="D12" i="7"/>
  <c r="F12" i="7" s="1"/>
  <c r="D11" i="7"/>
  <c r="F11" i="7" s="1"/>
  <c r="D10" i="7"/>
  <c r="F10" i="7" s="1"/>
  <c r="D9" i="7"/>
  <c r="F9" i="7" s="1"/>
  <c r="D8" i="7"/>
  <c r="F8" i="7" s="1"/>
  <c r="D7" i="7"/>
  <c r="F7" i="7" s="1"/>
  <c r="D6" i="7"/>
  <c r="F6" i="7" s="1"/>
  <c r="D5" i="7"/>
  <c r="D4" i="7"/>
  <c r="F4" i="7" s="1"/>
  <c r="D3" i="7"/>
  <c r="F3" i="7" s="1"/>
  <c r="D2" i="7"/>
  <c r="D7" i="6"/>
  <c r="F7" i="6" s="1"/>
  <c r="D6" i="6"/>
  <c r="F6" i="6" s="1"/>
  <c r="D5" i="6"/>
  <c r="F5" i="6" s="1"/>
  <c r="D4" i="6"/>
  <c r="F4" i="6" s="1"/>
  <c r="D3" i="6"/>
  <c r="F3" i="6" s="1"/>
  <c r="D2" i="6"/>
  <c r="D9" i="5"/>
  <c r="F9" i="5" s="1"/>
  <c r="D8" i="5"/>
  <c r="F8" i="5" s="1"/>
  <c r="D7" i="5"/>
  <c r="F7" i="5" s="1"/>
  <c r="D6" i="5"/>
  <c r="F6" i="5" s="1"/>
  <c r="D5" i="5"/>
  <c r="F5" i="5" s="1"/>
  <c r="D4" i="5"/>
  <c r="F4" i="5" s="1"/>
  <c r="D3" i="5"/>
  <c r="F3" i="5" s="1"/>
  <c r="D2" i="5"/>
  <c r="D6" i="4"/>
  <c r="F6" i="4" s="1"/>
  <c r="D5" i="4"/>
  <c r="F5" i="4" s="1"/>
  <c r="D4" i="4"/>
  <c r="F4" i="4" s="1"/>
  <c r="D3" i="4"/>
  <c r="F3" i="4" s="1"/>
  <c r="D2" i="4"/>
  <c r="F2" i="4" s="1"/>
  <c r="D5" i="3"/>
  <c r="F5" i="3" s="1"/>
  <c r="D4" i="3"/>
  <c r="F4" i="3" s="1"/>
  <c r="D3" i="3"/>
  <c r="F3" i="3" s="1"/>
  <c r="D2" i="3"/>
  <c r="F2" i="3" s="1"/>
  <c r="D3" i="2"/>
  <c r="F3" i="2" s="1"/>
  <c r="D2" i="2"/>
  <c r="F2" i="2" s="1"/>
  <c r="D9" i="1"/>
  <c r="F9" i="1" s="1"/>
  <c r="D8" i="1"/>
  <c r="F8" i="1" s="1"/>
  <c r="D7" i="1"/>
  <c r="F7" i="1" s="1"/>
  <c r="D6" i="1"/>
  <c r="F6" i="1" s="1"/>
  <c r="D5" i="1"/>
  <c r="F5" i="1" s="1"/>
  <c r="D4" i="1"/>
  <c r="F4" i="1" s="1"/>
  <c r="D3" i="1"/>
  <c r="F3" i="1" s="1"/>
  <c r="D2" i="1"/>
  <c r="F2" i="1" s="1"/>
  <c r="I5" i="18" l="1" a="1"/>
  <c r="I5" i="18" s="1"/>
  <c r="F2" i="18"/>
  <c r="I7" i="18" s="1"/>
  <c r="I5" i="17" a="1"/>
  <c r="I5" i="17" s="1"/>
  <c r="I5" i="16" a="1"/>
  <c r="I5" i="16" s="1"/>
  <c r="F2" i="16"/>
  <c r="I7" i="16" s="1"/>
  <c r="I5" i="15" a="1"/>
  <c r="I5" i="15" s="1"/>
  <c r="F2" i="15"/>
  <c r="I7" i="15" s="1"/>
  <c r="F2" i="14"/>
  <c r="I7" i="14" s="1"/>
  <c r="I5" i="13" a="1"/>
  <c r="I5" i="13" s="1"/>
  <c r="I5" i="12" a="1"/>
  <c r="I5" i="12" s="1"/>
  <c r="I5" i="11" a="1"/>
  <c r="I5" i="11" s="1"/>
  <c r="I5" i="10" a="1"/>
  <c r="I5" i="10" s="1"/>
  <c r="I5" i="9" a="1"/>
  <c r="I5" i="9" s="1"/>
  <c r="I5" i="8" a="1"/>
  <c r="I5" i="8" s="1"/>
  <c r="I5" i="7" a="1"/>
  <c r="I5" i="7" s="1"/>
  <c r="F2" i="7"/>
  <c r="I5" i="6" a="1"/>
  <c r="I5" i="6" s="1"/>
  <c r="F2" i="6"/>
  <c r="I7" i="6" s="1"/>
  <c r="I5" i="5" a="1"/>
  <c r="I5" i="5" s="1"/>
  <c r="F2" i="5"/>
  <c r="I7" i="5" s="1"/>
  <c r="I7" i="4"/>
  <c r="I5" i="4" a="1"/>
  <c r="I5" i="4" s="1"/>
  <c r="I7" i="3"/>
  <c r="I5" i="3" a="1"/>
  <c r="I5" i="3" s="1"/>
  <c r="I7" i="2"/>
  <c r="I5" i="2" a="1"/>
  <c r="I5" i="2" s="1"/>
  <c r="I5" i="1" a="1"/>
  <c r="I5" i="1" s="1"/>
  <c r="I7" i="10"/>
  <c r="I7" i="11"/>
  <c r="I7" i="12"/>
  <c r="I7" i="17"/>
  <c r="I7" i="8"/>
  <c r="I7" i="1"/>
  <c r="F5" i="7"/>
  <c r="F5" i="9"/>
  <c r="I7" i="9" s="1"/>
  <c r="F5" i="13"/>
  <c r="I7" i="13" s="1"/>
  <c r="I7" i="7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<sst xmlns="http://schemas.openxmlformats.org/spreadsheetml/2006/main" count="293" uniqueCount="122">
  <si>
    <t>Name</t>
  </si>
  <si>
    <t>ARIMAPP</t>
  </si>
  <si>
    <t>LSTMPP</t>
  </si>
  <si>
    <t>PP</t>
  </si>
  <si>
    <t>AP</t>
  </si>
  <si>
    <t>DIFF</t>
  </si>
  <si>
    <t>Havertz</t>
  </si>
  <si>
    <t>ARIMA</t>
  </si>
  <si>
    <t>Martinelli</t>
  </si>
  <si>
    <t>LSTM</t>
  </si>
  <si>
    <t>Nketiah</t>
  </si>
  <si>
    <t>Ødegaard</t>
  </si>
  <si>
    <t>OFF</t>
  </si>
  <si>
    <t>Ramsdale</t>
  </si>
  <si>
    <t>Saka</t>
  </si>
  <si>
    <t>AVG</t>
  </si>
  <si>
    <t>Saliba</t>
  </si>
  <si>
    <t>Rice</t>
  </si>
  <si>
    <t>McGinn</t>
  </si>
  <si>
    <t>Watkins</t>
  </si>
  <si>
    <t>Billing</t>
  </si>
  <si>
    <t>Christie</t>
  </si>
  <si>
    <t>Neto</t>
  </si>
  <si>
    <t>Solanke</t>
  </si>
  <si>
    <t>Henry</t>
  </si>
  <si>
    <t>Jensen</t>
  </si>
  <si>
    <t>Mbeumo</t>
  </si>
  <si>
    <t>Nørgaard</t>
  </si>
  <si>
    <t>Wissa</t>
  </si>
  <si>
    <t>Dunk</t>
  </si>
  <si>
    <t>Estupiñan</t>
  </si>
  <si>
    <t>Ferguson</t>
  </si>
  <si>
    <t>Gross</t>
  </si>
  <si>
    <t>João Pedro</t>
  </si>
  <si>
    <t>March</t>
  </si>
  <si>
    <t>Mitoma</t>
  </si>
  <si>
    <t>Welbeck</t>
  </si>
  <si>
    <t>Sanchez</t>
  </si>
  <si>
    <t>Chilwell</t>
  </si>
  <si>
    <t>Gallagher</t>
  </si>
  <si>
    <t>James</t>
  </si>
  <si>
    <t>Sterling</t>
  </si>
  <si>
    <t>T.Silva</t>
  </si>
  <si>
    <t>Andersen</t>
  </si>
  <si>
    <t>J.Ayew</t>
  </si>
  <si>
    <t>C.Doucouré</t>
  </si>
  <si>
    <t>Edouard</t>
  </si>
  <si>
    <t>Eze</t>
  </si>
  <si>
    <t>Guéhi</t>
  </si>
  <si>
    <t>Johnstone</t>
  </si>
  <si>
    <t>Lerma</t>
  </si>
  <si>
    <t>Mitchell</t>
  </si>
  <si>
    <t>Schlupp</t>
  </si>
  <si>
    <t>Ward</t>
  </si>
  <si>
    <t>A.Doucoure</t>
  </si>
  <si>
    <t>Iwobi</t>
  </si>
  <si>
    <t>Keane</t>
  </si>
  <si>
    <t>Pickford</t>
  </si>
  <si>
    <t>Tarkowski</t>
  </si>
  <si>
    <t>Andreas</t>
  </si>
  <si>
    <t>Diop</t>
  </si>
  <si>
    <t>Leno</t>
  </si>
  <si>
    <t>Ream</t>
  </si>
  <si>
    <t>Reed</t>
  </si>
  <si>
    <t>Robinson</t>
  </si>
  <si>
    <t>Tete</t>
  </si>
  <si>
    <t>Wilson</t>
  </si>
  <si>
    <t>A.Becker</t>
  </si>
  <si>
    <t>Gakpo</t>
  </si>
  <si>
    <t>Konaté</t>
  </si>
  <si>
    <t>Luis Díaz</t>
  </si>
  <si>
    <t>Robertson</t>
  </si>
  <si>
    <t>Salah</t>
  </si>
  <si>
    <t>Virgil</t>
  </si>
  <si>
    <t>Akanji</t>
  </si>
  <si>
    <t>Aké</t>
  </si>
  <si>
    <t>J.Alvarez</t>
  </si>
  <si>
    <t>Bernardo</t>
  </si>
  <si>
    <t>Ederson M.</t>
  </si>
  <si>
    <t>Foden</t>
  </si>
  <si>
    <t>Haaland</t>
  </si>
  <si>
    <t>Rodrigo</t>
  </si>
  <si>
    <t>Walker</t>
  </si>
  <si>
    <t>Mount</t>
  </si>
  <si>
    <t>Antony</t>
  </si>
  <si>
    <t>B.Fernandes</t>
  </si>
  <si>
    <t>Garnacho</t>
  </si>
  <si>
    <t>R.Varane</t>
  </si>
  <si>
    <t>Rashford</t>
  </si>
  <si>
    <t>Shaw</t>
  </si>
  <si>
    <t>Wan-Bissaka</t>
  </si>
  <si>
    <t>Almirón</t>
  </si>
  <si>
    <t>Botman</t>
  </si>
  <si>
    <t>Burn</t>
  </si>
  <si>
    <t>Isak</t>
  </si>
  <si>
    <t>Joelinton</t>
  </si>
  <si>
    <t>J.Murphy</t>
  </si>
  <si>
    <t>Pope</t>
  </si>
  <si>
    <t>Schär</t>
  </si>
  <si>
    <t>Trippier</t>
  </si>
  <si>
    <t>Barnes</t>
  </si>
  <si>
    <t>Awoniyi</t>
  </si>
  <si>
    <t>Gibbs-White</t>
  </si>
  <si>
    <t>Johnson</t>
  </si>
  <si>
    <t>Baldock</t>
  </si>
  <si>
    <t>Egan</t>
  </si>
  <si>
    <t>Norwood</t>
  </si>
  <si>
    <t>Osborn</t>
  </si>
  <si>
    <t>E.Royal</t>
  </si>
  <si>
    <t>Maddison</t>
  </si>
  <si>
    <t>Richarlison</t>
  </si>
  <si>
    <t>Romero</t>
  </si>
  <si>
    <t>Son</t>
  </si>
  <si>
    <t>N.Aguerd</t>
  </si>
  <si>
    <t>Benrahma</t>
  </si>
  <si>
    <t>Bowen</t>
  </si>
  <si>
    <t>Zouma</t>
  </si>
  <si>
    <t>Dawson</t>
  </si>
  <si>
    <t>Kilman</t>
  </si>
  <si>
    <t>Matheus N.</t>
  </si>
  <si>
    <t>José Sá</t>
  </si>
  <si>
    <t>N.Semedo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</si>
</sst>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eetMetadata" Target="metadata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ARS" displayName="TableARS" ref="A1:F9">
  <autoFilter ref="A1:F9" xr:uid="{00000000-0009-0000-0100-000001000000}"/>
  <tableColumns count="6">
    <tableColumn id="1" xr3:uid="{00000000-0010-0000-0000-000001000000}" name="Name" totalsRowLabel="Total"/>
    <tableColumn id="2" xr3:uid="{00000000-0010-0000-0000-000002000000}" name="ARIMAPP"/>
    <tableColumn id="3" xr3:uid="{00000000-0010-0000-0000-000003000000}" name="LSTMPP"/>
    <tableColumn id="4" xr3:uid="{00000000-0010-0000-0000-000004000000}" name="PP"/>
    <tableColumn id="5" xr3:uid="{00000000-0010-0000-0000-000005000000}" name="AP"/>
    <tableColumn id="6" xr3:uid="{00000000-0010-0000-0000-000006000000}" name="DIFF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AVL" displayName="TableAVL" ref="A1:F3">
  <autoFilter ref="A1:F3" xr:uid="{00000000-0009-0000-0100-000002000000}"/>
  <tableColumns count="6">
    <tableColumn id="1" xr3:uid="{00000000-0010-0000-0100-000001000000}" name="Name" totalsRowLabel="Total"/>
    <tableColumn id="2" xr3:uid="{00000000-0010-0000-0100-000002000000}" name="ARIMAPP"/>
    <tableColumn id="3" xr3:uid="{00000000-0010-0000-0100-000003000000}" name="LSTMPP"/>
    <tableColumn id="4" xr3:uid="{00000000-0010-0000-0100-000004000000}" name="PP"/>
    <tableColumn id="5" xr3:uid="{00000000-0010-0000-0100-000005000000}" name="AP"/>
    <tableColumn id="6" xr3:uid="{00000000-0010-0000-0100-000006000000}" name="DIFF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BOU" displayName="TableBOU" ref="A1:F5">
  <autoFilter ref="A1:F5" xr:uid="{00000000-0009-0000-0100-000003000000}"/>
  <tableColumns count="6">
    <tableColumn id="1" xr3:uid="{00000000-0010-0000-0200-000001000000}" name="Name" totalsRowLabel="Total"/>
    <tableColumn id="2" xr3:uid="{00000000-0010-0000-0200-000002000000}" name="ARIMAPP"/>
    <tableColumn id="3" xr3:uid="{00000000-0010-0000-0200-000003000000}" name="LSTMPP"/>
    <tableColumn id="4" xr3:uid="{00000000-0010-0000-0200-000004000000}" name="PP"/>
    <tableColumn id="5" xr3:uid="{00000000-0010-0000-0200-000005000000}" name="AP"/>
    <tableColumn id="6" xr3:uid="{00000000-0010-0000-0200-000006000000}" name="DIFF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BRE" displayName="TableBRE" ref="A1:F6">
  <autoFilter ref="A1:F6" xr:uid="{00000000-0009-0000-0100-000004000000}"/>
  <tableColumns count="6">
    <tableColumn id="1" xr3:uid="{00000000-0010-0000-0300-000001000000}" name="Name" totalsRowLabel="Total"/>
    <tableColumn id="2" xr3:uid="{00000000-0010-0000-0300-000002000000}" name="ARIMAPP"/>
    <tableColumn id="3" xr3:uid="{00000000-0010-0000-0300-000003000000}" name="LSTMPP"/>
    <tableColumn id="4" xr3:uid="{00000000-0010-0000-0300-000004000000}" name="PP"/>
    <tableColumn id="5" xr3:uid="{00000000-0010-0000-0300-000005000000}" name="AP"/>
    <tableColumn id="6" xr3:uid="{00000000-0010-0000-0300-000006000000}" name="DIFF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BHA" displayName="TableBHA" ref="A1:F9">
  <autoFilter ref="A1:F9" xr:uid="{00000000-0009-0000-0100-000005000000}"/>
  <tableColumns count="6">
    <tableColumn id="1" xr3:uid="{00000000-0010-0000-0400-000001000000}" name="Name" totalsRowLabel="Total"/>
    <tableColumn id="2" xr3:uid="{00000000-0010-0000-0400-000002000000}" name="ARIMAPP"/>
    <tableColumn id="3" xr3:uid="{00000000-0010-0000-0400-000003000000}" name="LSTMPP"/>
    <tableColumn id="4" xr3:uid="{00000000-0010-0000-0400-000004000000}" name="PP"/>
    <tableColumn id="5" xr3:uid="{00000000-0010-0000-0400-000005000000}" name="AP"/>
    <tableColumn id="6" xr3:uid="{00000000-0010-0000-0400-000006000000}" name="DIFF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CHE" displayName="TableCHE" ref="A1:F7">
  <autoFilter ref="A1:F7" xr:uid="{00000000-0009-0000-0100-000006000000}"/>
  <tableColumns count="6">
    <tableColumn id="1" xr3:uid="{00000000-0010-0000-0500-000001000000}" name="Name" totalsRowLabel="Total"/>
    <tableColumn id="2" xr3:uid="{00000000-0010-0000-0500-000002000000}" name="ARIMAPP"/>
    <tableColumn id="3" xr3:uid="{00000000-0010-0000-0500-000003000000}" name="LSTMPP"/>
    <tableColumn id="4" xr3:uid="{00000000-0010-0000-0500-000004000000}" name="PP"/>
    <tableColumn id="5" xr3:uid="{00000000-0010-0000-0500-000005000000}" name="AP"/>
    <tableColumn id="6" xr3:uid="{00000000-0010-0000-0500-000006000000}" name="DIFF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ableCRY" displayName="TableCRY" ref="A1:F12">
  <autoFilter ref="A1:F12" xr:uid="{00000000-0009-0000-0100-000007000000}"/>
  <tableColumns count="6">
    <tableColumn id="1" xr3:uid="{00000000-0010-0000-0600-000001000000}" name="Name" totalsRowLabel="Total"/>
    <tableColumn id="2" xr3:uid="{00000000-0010-0000-0600-000002000000}" name="ARIMAPP"/>
    <tableColumn id="3" xr3:uid="{00000000-0010-0000-0600-000003000000}" name="LSTMPP"/>
    <tableColumn id="4" xr3:uid="{00000000-0010-0000-0600-000004000000}" name="PP"/>
    <tableColumn id="5" xr3:uid="{00000000-0010-0000-0600-000005000000}" name="AP"/>
    <tableColumn id="6" xr3:uid="{00000000-0010-0000-0600-000006000000}" name="DIFF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TableEVE" displayName="TableEVE" ref="A1:F6">
  <autoFilter ref="A1:F6" xr:uid="{00000000-0009-0000-0100-000008000000}"/>
  <tableColumns count="6">
    <tableColumn id="1" xr3:uid="{00000000-0010-0000-0700-000001000000}" name="Name" totalsRowLabel="Total"/>
    <tableColumn id="2" xr3:uid="{00000000-0010-0000-0700-000002000000}" name="ARIMAPP"/>
    <tableColumn id="3" xr3:uid="{00000000-0010-0000-0700-000003000000}" name="LSTMPP"/>
    <tableColumn id="4" xr3:uid="{00000000-0010-0000-0700-000004000000}" name="PP"/>
    <tableColumn id="5" xr3:uid="{00000000-0010-0000-0700-000005000000}" name="AP"/>
    <tableColumn id="6" xr3:uid="{00000000-0010-0000-0700-000006000000}" name="DIFF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TableFUL" displayName="TableFUL" ref="A1:F9">
  <autoFilter ref="A1:F9" xr:uid="{00000000-0009-0000-0100-000009000000}"/>
  <tableColumns count="6">
    <tableColumn id="1" xr3:uid="{00000000-0010-0000-0800-000001000000}" name="Name" totalsRowLabel="Total"/>
    <tableColumn id="2" xr3:uid="{00000000-0010-0000-0800-000002000000}" name="ARIMAPP"/>
    <tableColumn id="3" xr3:uid="{00000000-0010-0000-0800-000003000000}" name="LSTMPP"/>
    <tableColumn id="4" xr3:uid="{00000000-0010-0000-0800-000004000000}" name="PP"/>
    <tableColumn id="5" xr3:uid="{00000000-0010-0000-0800-000005000000}" name="AP"/>
    <tableColumn id="6" xr3:uid="{00000000-0010-0000-0800-000006000000}" name="DIFF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9000000}" name="TableLIV" displayName="TableLIV" ref="A1:F8">
  <autoFilter ref="A1:F8" xr:uid="{00000000-0009-0000-0100-00000A000000}"/>
  <tableColumns count="6">
    <tableColumn id="1" xr3:uid="{00000000-0010-0000-0900-000001000000}" name="Name" totalsRowLabel="Total"/>
    <tableColumn id="2" xr3:uid="{00000000-0010-0000-0900-000002000000}" name="ARIMAPP"/>
    <tableColumn id="3" xr3:uid="{00000000-0010-0000-0900-000003000000}" name="LSTMPP"/>
    <tableColumn id="4" xr3:uid="{00000000-0010-0000-0900-000004000000}" name="PP"/>
    <tableColumn id="5" xr3:uid="{00000000-0010-0000-0900-000005000000}" name="AP"/>
    <tableColumn id="6" xr3:uid="{00000000-0010-0000-0900-000006000000}" name="DIFF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A000000}" name="TableMCI" displayName="TableMCI" ref="A1:F10">
  <autoFilter ref="A1:F10" xr:uid="{00000000-0009-0000-0100-00000B000000}"/>
  <tableColumns count="6">
    <tableColumn id="1" xr3:uid="{00000000-0010-0000-0A00-000001000000}" name="Name" totalsRowLabel="Total"/>
    <tableColumn id="2" xr3:uid="{00000000-0010-0000-0A00-000002000000}" name="ARIMAPP"/>
    <tableColumn id="3" xr3:uid="{00000000-0010-0000-0A00-000003000000}" name="LSTMPP"/>
    <tableColumn id="4" xr3:uid="{00000000-0010-0000-0A00-000004000000}" name="PP"/>
    <tableColumn id="5" xr3:uid="{00000000-0010-0000-0A00-000005000000}" name="AP"/>
    <tableColumn id="6" xr3:uid="{00000000-0010-0000-0A00-000006000000}" name="DIFF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B000000}" name="TableMUN" displayName="TableMUN" ref="A1:F9">
  <autoFilter ref="A1:F9" xr:uid="{00000000-0009-0000-0100-00000C000000}"/>
  <tableColumns count="6">
    <tableColumn id="1" xr3:uid="{00000000-0010-0000-0B00-000001000000}" name="Name" totalsRowLabel="Total"/>
    <tableColumn id="2" xr3:uid="{00000000-0010-0000-0B00-000002000000}" name="ARIMAPP"/>
    <tableColumn id="3" xr3:uid="{00000000-0010-0000-0B00-000003000000}" name="LSTMPP"/>
    <tableColumn id="4" xr3:uid="{00000000-0010-0000-0B00-000004000000}" name="PP"/>
    <tableColumn id="5" xr3:uid="{00000000-0010-0000-0B00-000005000000}" name="AP"/>
    <tableColumn id="6" xr3:uid="{00000000-0010-0000-0B00-000006000000}" name="DIFF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C000000}" name="TableNEW" displayName="TableNEW" ref="A1:F12">
  <autoFilter ref="A1:F12" xr:uid="{00000000-0009-0000-0100-00000D000000}"/>
  <tableColumns count="6">
    <tableColumn id="1" xr3:uid="{00000000-0010-0000-0C00-000001000000}" name="Name" totalsRowLabel="Total"/>
    <tableColumn id="2" xr3:uid="{00000000-0010-0000-0C00-000002000000}" name="ARIMAPP"/>
    <tableColumn id="3" xr3:uid="{00000000-0010-0000-0C00-000003000000}" name="LSTMPP"/>
    <tableColumn id="4" xr3:uid="{00000000-0010-0000-0C00-000004000000}" name="PP"/>
    <tableColumn id="5" xr3:uid="{00000000-0010-0000-0C00-000005000000}" name="AP"/>
    <tableColumn id="6" xr3:uid="{00000000-0010-0000-0C00-000006000000}" name="DIFF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D000000}" name="TableNFO" displayName="TableNFO" ref="A1:F4">
  <autoFilter ref="A1:F4" xr:uid="{00000000-0009-0000-0100-00000E000000}"/>
  <tableColumns count="6">
    <tableColumn id="1" xr3:uid="{00000000-0010-0000-0D00-000001000000}" name="Name" totalsRowLabel="Total"/>
    <tableColumn id="2" xr3:uid="{00000000-0010-0000-0D00-000002000000}" name="ARIMAPP"/>
    <tableColumn id="3" xr3:uid="{00000000-0010-0000-0D00-000003000000}" name="LSTMPP"/>
    <tableColumn id="4" xr3:uid="{00000000-0010-0000-0D00-000004000000}" name="PP"/>
    <tableColumn id="5" xr3:uid="{00000000-0010-0000-0D00-000005000000}" name="AP"/>
    <tableColumn id="6" xr3:uid="{00000000-0010-0000-0D00-000006000000}" name="DIFF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E000000}" name="TableSHU" displayName="TableSHU" ref="A1:F5">
  <autoFilter ref="A1:F5" xr:uid="{00000000-0009-0000-0100-00000F000000}"/>
  <tableColumns count="6">
    <tableColumn id="1" xr3:uid="{00000000-0010-0000-0E00-000001000000}" name="Name" totalsRowLabel="Total"/>
    <tableColumn id="2" xr3:uid="{00000000-0010-0000-0E00-000002000000}" name="ARIMAPP"/>
    <tableColumn id="3" xr3:uid="{00000000-0010-0000-0E00-000003000000}" name="LSTMPP"/>
    <tableColumn id="4" xr3:uid="{00000000-0010-0000-0E00-000004000000}" name="PP"/>
    <tableColumn id="5" xr3:uid="{00000000-0010-0000-0E00-000005000000}" name="AP"/>
    <tableColumn id="6" xr3:uid="{00000000-0010-0000-0E00-000006000000}" name="DIFF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F000000}" name="TableTOT" displayName="TableTOT" ref="A1:F6">
  <autoFilter ref="A1:F6" xr:uid="{00000000-0009-0000-0100-000010000000}"/>
  <tableColumns count="6">
    <tableColumn id="1" xr3:uid="{00000000-0010-0000-0F00-000001000000}" name="Name" totalsRowLabel="Total"/>
    <tableColumn id="2" xr3:uid="{00000000-0010-0000-0F00-000002000000}" name="ARIMAPP"/>
    <tableColumn id="3" xr3:uid="{00000000-0010-0000-0F00-000003000000}" name="LSTMPP"/>
    <tableColumn id="4" xr3:uid="{00000000-0010-0000-0F00-000004000000}" name="PP"/>
    <tableColumn id="5" xr3:uid="{00000000-0010-0000-0F00-000005000000}" name="AP"/>
    <tableColumn id="6" xr3:uid="{00000000-0010-0000-0F00-000006000000}" name="DIFF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10000000}" name="TableWHU" displayName="TableWHU" ref="A1:F5">
  <autoFilter ref="A1:F5" xr:uid="{00000000-0009-0000-0100-000011000000}"/>
  <tableColumns count="6">
    <tableColumn id="1" xr3:uid="{00000000-0010-0000-1000-000001000000}" name="Name" totalsRowLabel="Total"/>
    <tableColumn id="2" xr3:uid="{00000000-0010-0000-1000-000002000000}" name="ARIMAPP"/>
    <tableColumn id="3" xr3:uid="{00000000-0010-0000-1000-000003000000}" name="LSTMPP"/>
    <tableColumn id="4" xr3:uid="{00000000-0010-0000-1000-000004000000}" name="PP"/>
    <tableColumn id="5" xr3:uid="{00000000-0010-0000-1000-000005000000}" name="AP"/>
    <tableColumn id="6" xr3:uid="{00000000-0010-0000-1000-000006000000}" name="DIFF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11000000}" name="TableWOL" displayName="TableWOL" ref="A1:F6">
  <autoFilter ref="A1:F6" xr:uid="{00000000-0009-0000-0100-000012000000}"/>
  <tableColumns count="6">
    <tableColumn id="1" xr3:uid="{00000000-0010-0000-1100-000001000000}" name="Name" totalsRowLabel="Total"/>
    <tableColumn id="2" xr3:uid="{00000000-0010-0000-1100-000002000000}" name="ARIMAPP"/>
    <tableColumn id="3" xr3:uid="{00000000-0010-0000-1100-000003000000}" name="LSTMPP"/>
    <tableColumn id="4" xr3:uid="{00000000-0010-0000-1100-000004000000}" name="PP"/>
    <tableColumn id="5" xr3:uid="{00000000-0010-0000-1100-000005000000}" name="AP"/>
    <tableColumn id="6" xr3:uid="{00000000-0010-0000-1100-000006000000}" name="DIFF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workbookViewId="0">
      <selection activeCell="I3" sqref="I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">
      <c r="A2" t="s">
        <v>6</v>
      </c>
      <c r="B2">
        <v>52.424657494715703</v>
      </c>
      <c r="C2">
        <v>31.680702072413606</v>
      </c>
      <c r="D2">
        <f t="shared" ref="D2:D9" si="0">B2*$I$2+C2*$I$3</f>
        <v>37.543144724874175</v>
      </c>
      <c r="E2">
        <v>30</v>
      </c>
      <c r="F2">
        <f t="shared" ref="F2:F9" si="1">ABS(D2-E2)</f>
        <v>7.5431447248741748</v>
      </c>
      <c r="H2" t="s">
        <v>7</v>
      </c>
      <c r="I2">
        <v>0.43693577545092083</v>
      </c>
    </row>
    <row r="3" spans="1:9" x14ac:dyDescent="0.3">
      <c r="A3" t="s">
        <v>8</v>
      </c>
      <c r="B3">
        <v>49.729165960224172</v>
      </c>
      <c r="C3">
        <v>56.529783214566244</v>
      </c>
      <c r="D3">
        <f t="shared" si="0"/>
        <v>47.846018053400037</v>
      </c>
      <c r="E3">
        <v>53</v>
      </c>
      <c r="F3">
        <f t="shared" si="1"/>
        <v>5.1539819465999628</v>
      </c>
      <c r="H3" t="s">
        <v>9</v>
      </c>
      <c r="I3">
        <v>0.46201426711489918</v>
      </c>
    </row>
    <row r="4" spans="1:9" x14ac:dyDescent="0.3">
      <c r="A4" t="s">
        <v>10</v>
      </c>
      <c r="B4">
        <v>19.010955061099583</v>
      </c>
      <c r="C4">
        <v>38.268826275139176</v>
      </c>
      <c r="D4">
        <f t="shared" si="0"/>
        <v>25.987310116539977</v>
      </c>
      <c r="E4">
        <v>24</v>
      </c>
      <c r="F4">
        <f t="shared" si="1"/>
        <v>1.9873101165399767</v>
      </c>
    </row>
    <row r="5" spans="1:9" x14ac:dyDescent="0.3">
      <c r="A5" t="s">
        <v>11</v>
      </c>
      <c r="B5">
        <v>42.294761848882416</v>
      </c>
      <c r="C5">
        <v>53.812574116966196</v>
      </c>
      <c r="D5">
        <f t="shared" si="0"/>
        <v>43.342271558169791</v>
      </c>
      <c r="E5">
        <v>58</v>
      </c>
      <c r="F5">
        <f t="shared" si="1"/>
        <v>14.657728441830209</v>
      </c>
      <c r="H5" t="s">
        <v>12</v>
      </c>
      <c r="I5" cm="1">
        <f t="array" ref="I5">(SUM(TableARS[PP]-TableARS[AP]))^2</f>
        <v>1.135959703518257E-28</v>
      </c>
    </row>
    <row r="6" spans="1:9" x14ac:dyDescent="0.3">
      <c r="A6" t="s">
        <v>13</v>
      </c>
      <c r="B6">
        <v>50.252747137794842</v>
      </c>
      <c r="C6">
        <v>37.740592510266893</v>
      </c>
      <c r="D6">
        <f t="shared" si="0"/>
        <v>39.393915228304436</v>
      </c>
      <c r="E6">
        <v>28</v>
      </c>
      <c r="F6">
        <f t="shared" si="1"/>
        <v>11.393915228304436</v>
      </c>
    </row>
    <row r="7" spans="1:9" x14ac:dyDescent="0.3">
      <c r="A7" t="s">
        <v>14</v>
      </c>
      <c r="B7">
        <v>45.617553497881254</v>
      </c>
      <c r="C7">
        <v>53.347328431176287</v>
      </c>
      <c r="D7">
        <f t="shared" si="0"/>
        <v>44.579167959438351</v>
      </c>
      <c r="E7">
        <v>52</v>
      </c>
      <c r="F7">
        <f t="shared" si="1"/>
        <v>7.420832040561649</v>
      </c>
      <c r="H7" t="s">
        <v>15</v>
      </c>
      <c r="I7">
        <f>AVERAGE(TableARS[DIFF])/10</f>
        <v>0.76542989996064725</v>
      </c>
    </row>
    <row r="8" spans="1:9" x14ac:dyDescent="0.3">
      <c r="A8" t="s">
        <v>16</v>
      </c>
      <c r="B8">
        <v>52.175438689406576</v>
      </c>
      <c r="C8">
        <v>51.720286290459626</v>
      </c>
      <c r="D8">
        <f t="shared" si="0"/>
        <v>46.692825928707308</v>
      </c>
      <c r="E8">
        <v>37</v>
      </c>
      <c r="F8">
        <f t="shared" si="1"/>
        <v>9.6928259287073075</v>
      </c>
    </row>
    <row r="9" spans="1:9" x14ac:dyDescent="0.3">
      <c r="A9" t="s">
        <v>17</v>
      </c>
      <c r="B9">
        <v>22.379862151042595</v>
      </c>
      <c r="C9">
        <v>29.948824077491807</v>
      </c>
      <c r="D9">
        <f t="shared" si="0"/>
        <v>23.615346430565936</v>
      </c>
      <c r="E9">
        <v>27</v>
      </c>
      <c r="F9">
        <f t="shared" si="1"/>
        <v>3.3846535694340645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7"/>
  <sheetViews>
    <sheetView workbookViewId="0">
      <selection activeCell="I3" sqref="I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">
      <c r="A2" t="s">
        <v>18</v>
      </c>
      <c r="B2">
        <v>28.197081896784571</v>
      </c>
      <c r="C2">
        <v>32.979633037321868</v>
      </c>
      <c r="D2">
        <f>B2*$I$2+C2*$I$3</f>
        <v>22.361228411368792</v>
      </c>
      <c r="E2">
        <v>25</v>
      </c>
      <c r="F2">
        <f>ABS(D2-E2)</f>
        <v>2.638771588631208</v>
      </c>
      <c r="H2" t="s">
        <v>7</v>
      </c>
      <c r="I2">
        <v>0.44255120022444167</v>
      </c>
    </row>
    <row r="3" spans="1:9" x14ac:dyDescent="0.3">
      <c r="A3" t="s">
        <v>19</v>
      </c>
      <c r="B3">
        <v>92.648351642618621</v>
      </c>
      <c r="C3">
        <v>48.846298324338456</v>
      </c>
      <c r="D3">
        <f>B3*$I$2+C3*$I$3</f>
        <v>55.638771588631208</v>
      </c>
      <c r="E3">
        <v>53</v>
      </c>
      <c r="F3">
        <f>ABS(D3-E3)</f>
        <v>2.638771588631208</v>
      </c>
      <c r="H3" t="s">
        <v>9</v>
      </c>
      <c r="I3">
        <v>0.29965694172327961</v>
      </c>
    </row>
    <row r="5" spans="1:9" x14ac:dyDescent="0.3">
      <c r="H5" t="s">
        <v>12</v>
      </c>
      <c r="I5" cm="1">
        <f t="array" ref="I5">(SUM(TableAVL[PP]-TableAVL[AP]))^2</f>
        <v>0</v>
      </c>
    </row>
    <row r="7" spans="1:9" x14ac:dyDescent="0.3">
      <c r="H7" t="s">
        <v>15</v>
      </c>
      <c r="I7">
        <f>AVERAGE(TableAVL[DIFF])/10</f>
        <v>0.2638771588631208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7"/>
  <sheetViews>
    <sheetView workbookViewId="0">
      <selection activeCell="I3" sqref="I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">
      <c r="A2" t="s">
        <v>20</v>
      </c>
      <c r="B2">
        <v>38.92560049142444</v>
      </c>
      <c r="C2">
        <v>43.153458799312972</v>
      </c>
      <c r="D2">
        <f>B2*$I$2+C2*$I$3</f>
        <v>36.023799979420644</v>
      </c>
      <c r="E2">
        <v>31</v>
      </c>
      <c r="F2">
        <f>ABS(D2-E2)</f>
        <v>5.0237999794206445</v>
      </c>
      <c r="H2" t="s">
        <v>7</v>
      </c>
      <c r="I2">
        <v>0.37393005914121841</v>
      </c>
    </row>
    <row r="3" spans="1:9" x14ac:dyDescent="0.3">
      <c r="A3" t="s">
        <v>21</v>
      </c>
      <c r="B3">
        <v>20.888026150319885</v>
      </c>
      <c r="C3">
        <v>32.62618078812153</v>
      </c>
      <c r="D3">
        <f>B3*$I$2+C3*$I$3</f>
        <v>24.041809383304077</v>
      </c>
      <c r="E3">
        <v>21</v>
      </c>
      <c r="F3">
        <f>ABS(D3-E3)</f>
        <v>3.0418093833040771</v>
      </c>
      <c r="H3" t="s">
        <v>9</v>
      </c>
      <c r="I3">
        <v>0.49748846286909104</v>
      </c>
    </row>
    <row r="4" spans="1:9" x14ac:dyDescent="0.3">
      <c r="A4" t="s">
        <v>22</v>
      </c>
      <c r="B4">
        <v>30.802462053723019</v>
      </c>
      <c r="C4">
        <v>50.411484926537433</v>
      </c>
      <c r="D4">
        <f>B4*$I$2+C4*$I$3</f>
        <v>36.597098604495244</v>
      </c>
      <c r="E4">
        <v>33</v>
      </c>
      <c r="F4">
        <f>ABS(D4-E4)</f>
        <v>3.597098604495244</v>
      </c>
    </row>
    <row r="5" spans="1:9" x14ac:dyDescent="0.3">
      <c r="A5" t="s">
        <v>23</v>
      </c>
      <c r="B5">
        <v>36.821062176445274</v>
      </c>
      <c r="C5">
        <v>43.355357330517577</v>
      </c>
      <c r="D5">
        <f>B5*$I$2+C5*$I$3</f>
        <v>35.337292032780027</v>
      </c>
      <c r="E5">
        <v>47</v>
      </c>
      <c r="F5">
        <f>ABS(D5-E5)</f>
        <v>11.662707967219973</v>
      </c>
      <c r="H5" t="s">
        <v>12</v>
      </c>
      <c r="I5" cm="1">
        <f t="array" ref="I5">(SUM(TableBOU[PP]-TableBOU[AP]))^2</f>
        <v>5.0487097934144756E-29</v>
      </c>
    </row>
    <row r="7" spans="1:9" x14ac:dyDescent="0.3">
      <c r="H7" t="s">
        <v>15</v>
      </c>
      <c r="I7">
        <f>AVERAGE(TableBOU[DIFF])/10</f>
        <v>0.58313539836099848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7"/>
  <sheetViews>
    <sheetView workbookViewId="0">
      <selection activeCell="I3" sqref="I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">
      <c r="A2" t="s">
        <v>24</v>
      </c>
      <c r="B2">
        <v>43.966592590096894</v>
      </c>
      <c r="C2">
        <v>34.170067494604424</v>
      </c>
      <c r="D2">
        <f>B2*$I$2+C2*$I$3</f>
        <v>34.393917057130956</v>
      </c>
      <c r="E2">
        <v>28</v>
      </c>
      <c r="F2">
        <f>ABS(D2-E2)</f>
        <v>6.393917057130956</v>
      </c>
      <c r="H2" t="s">
        <v>7</v>
      </c>
      <c r="I2">
        <v>0.4540410816335711</v>
      </c>
    </row>
    <row r="3" spans="1:9" x14ac:dyDescent="0.3">
      <c r="A3" t="s">
        <v>25</v>
      </c>
      <c r="B3">
        <v>26.804159725633479</v>
      </c>
      <c r="C3">
        <v>34.269268754884997</v>
      </c>
      <c r="D3">
        <f>B3*$I$2+C3*$I$3</f>
        <v>26.643363821148903</v>
      </c>
      <c r="E3">
        <v>33</v>
      </c>
      <c r="F3">
        <f>ABS(D3-E3)</f>
        <v>6.3566361788510974</v>
      </c>
      <c r="H3" t="s">
        <v>9</v>
      </c>
      <c r="I3">
        <v>0.42233682459244659</v>
      </c>
    </row>
    <row r="4" spans="1:9" x14ac:dyDescent="0.3">
      <c r="A4" t="s">
        <v>26</v>
      </c>
      <c r="B4">
        <v>32.521575440470031</v>
      </c>
      <c r="C4">
        <v>36.710292188786461</v>
      </c>
      <c r="D4">
        <f>B4*$I$2+C4*$I$3</f>
        <v>30.270239522291764</v>
      </c>
      <c r="E4">
        <v>39</v>
      </c>
      <c r="F4">
        <f>ABS(D4-E4)</f>
        <v>8.7297604777082363</v>
      </c>
    </row>
    <row r="5" spans="1:9" x14ac:dyDescent="0.3">
      <c r="A5" t="s">
        <v>27</v>
      </c>
      <c r="B5">
        <v>32.493131642606841</v>
      </c>
      <c r="C5">
        <v>33.683950706646598</v>
      </c>
      <c r="D5">
        <f>B5*$I$2+C5*$I$3</f>
        <v>28.979189417844847</v>
      </c>
      <c r="E5">
        <v>28</v>
      </c>
      <c r="F5">
        <f>ABS(D5-E5)</f>
        <v>0.97918941784484659</v>
      </c>
      <c r="H5" t="s">
        <v>12</v>
      </c>
      <c r="I5" cm="1">
        <f t="array" ref="I5">(SUM(TableBRE[PP]-TableBRE[AP]))^2</f>
        <v>0</v>
      </c>
    </row>
    <row r="6" spans="1:9" x14ac:dyDescent="0.3">
      <c r="A6" t="s">
        <v>28</v>
      </c>
      <c r="B6">
        <v>48.418474280406706</v>
      </c>
      <c r="C6">
        <v>32.507972189044054</v>
      </c>
      <c r="D6">
        <f>B6*$I$2+C6*$I$3</f>
        <v>35.713290181583531</v>
      </c>
      <c r="E6">
        <v>28</v>
      </c>
      <c r="F6">
        <f>ABS(D6-E6)</f>
        <v>7.7132901815835311</v>
      </c>
    </row>
    <row r="7" spans="1:9" x14ac:dyDescent="0.3">
      <c r="H7" t="s">
        <v>15</v>
      </c>
      <c r="I7">
        <f>AVERAGE(TableBRE[DIFF])/10</f>
        <v>0.60345586626237335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9"/>
  <sheetViews>
    <sheetView workbookViewId="0">
      <selection activeCell="I3" sqref="I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">
      <c r="A2" t="s">
        <v>29</v>
      </c>
      <c r="B2">
        <v>42.46306689090629</v>
      </c>
      <c r="C2">
        <v>34.341563292708521</v>
      </c>
      <c r="D2">
        <f t="shared" ref="D2:D9" si="0">B2*$I$2+C2*$I$3</f>
        <v>26.725576076545554</v>
      </c>
      <c r="E2">
        <v>36</v>
      </c>
      <c r="F2">
        <f t="shared" ref="F2:F9" si="1">ABS(D2-E2)</f>
        <v>9.2744239234544459</v>
      </c>
      <c r="H2" t="s">
        <v>7</v>
      </c>
      <c r="I2">
        <v>0.32265023223559092</v>
      </c>
    </row>
    <row r="3" spans="1:9" x14ac:dyDescent="0.3">
      <c r="A3" t="s">
        <v>30</v>
      </c>
      <c r="B3">
        <v>37.696486860225384</v>
      </c>
      <c r="C3">
        <v>56.471128418986204</v>
      </c>
      <c r="D3">
        <f t="shared" si="0"/>
        <v>33.580803775214378</v>
      </c>
      <c r="E3">
        <v>38</v>
      </c>
      <c r="F3">
        <f t="shared" si="1"/>
        <v>4.4191962247856225</v>
      </c>
      <c r="H3" t="s">
        <v>9</v>
      </c>
      <c r="I3">
        <v>0.37927387206407914</v>
      </c>
    </row>
    <row r="4" spans="1:9" x14ac:dyDescent="0.3">
      <c r="A4" t="s">
        <v>31</v>
      </c>
      <c r="B4">
        <v>60.333333308062116</v>
      </c>
      <c r="C4">
        <v>87.433174279938157</v>
      </c>
      <c r="D4">
        <f t="shared" si="0"/>
        <v>52.627682559399148</v>
      </c>
      <c r="E4">
        <v>22</v>
      </c>
      <c r="F4">
        <f t="shared" si="1"/>
        <v>30.627682559399148</v>
      </c>
    </row>
    <row r="5" spans="1:9" x14ac:dyDescent="0.3">
      <c r="A5" t="s">
        <v>32</v>
      </c>
      <c r="B5">
        <v>48.711224208298233</v>
      </c>
      <c r="C5">
        <v>41.981782584423513</v>
      </c>
      <c r="D5">
        <f t="shared" si="0"/>
        <v>31.639281040233993</v>
      </c>
      <c r="E5">
        <v>40</v>
      </c>
      <c r="F5">
        <f t="shared" si="1"/>
        <v>8.3607189597660074</v>
      </c>
      <c r="H5" t="s">
        <v>12</v>
      </c>
      <c r="I5" cm="1">
        <f t="array" ref="I5">(SUM(TableBHA[PP]-TableBHA[AP]))^2</f>
        <v>5.0487097934144756E-29</v>
      </c>
    </row>
    <row r="6" spans="1:9" x14ac:dyDescent="0.3">
      <c r="A6" t="s">
        <v>33</v>
      </c>
      <c r="B6">
        <v>21.862683541214555</v>
      </c>
      <c r="C6">
        <v>40.85699480436466</v>
      </c>
      <c r="D6">
        <f t="shared" si="0"/>
        <v>22.549990542219454</v>
      </c>
      <c r="E6">
        <v>28</v>
      </c>
      <c r="F6">
        <f t="shared" si="1"/>
        <v>5.4500094577805456</v>
      </c>
    </row>
    <row r="7" spans="1:9" x14ac:dyDescent="0.3">
      <c r="A7" t="s">
        <v>34</v>
      </c>
      <c r="B7">
        <v>49.845262901520513</v>
      </c>
      <c r="C7">
        <v>61.256947950582159</v>
      </c>
      <c r="D7">
        <f t="shared" si="0"/>
        <v>39.315745491064732</v>
      </c>
      <c r="E7">
        <v>45</v>
      </c>
      <c r="F7">
        <f t="shared" si="1"/>
        <v>5.6842545089352683</v>
      </c>
      <c r="H7" t="s">
        <v>15</v>
      </c>
      <c r="I7">
        <f>AVERAGE(TableBHA[DIFF])/10</f>
        <v>1.0457777710522405</v>
      </c>
    </row>
    <row r="8" spans="1:9" x14ac:dyDescent="0.3">
      <c r="A8" t="s">
        <v>35</v>
      </c>
      <c r="B8">
        <v>41.338668084493534</v>
      </c>
      <c r="C8">
        <v>65.967004894640638</v>
      </c>
      <c r="D8">
        <f t="shared" si="0"/>
        <v>38.357492232632268</v>
      </c>
      <c r="E8">
        <v>47</v>
      </c>
      <c r="F8">
        <f t="shared" si="1"/>
        <v>8.6425077673677322</v>
      </c>
    </row>
    <row r="9" spans="1:9" x14ac:dyDescent="0.3">
      <c r="A9" t="s">
        <v>36</v>
      </c>
      <c r="B9">
        <v>59.500000160748641</v>
      </c>
      <c r="C9">
        <v>36.927772895573774</v>
      </c>
      <c r="D9">
        <f t="shared" si="0"/>
        <v>33.203428282690467</v>
      </c>
      <c r="E9">
        <v>22</v>
      </c>
      <c r="F9">
        <f t="shared" si="1"/>
        <v>11.203428282690467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7"/>
  <sheetViews>
    <sheetView workbookViewId="0">
      <selection activeCell="I3" sqref="I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">
      <c r="A2" t="s">
        <v>37</v>
      </c>
      <c r="B2">
        <v>63.277777693298745</v>
      </c>
      <c r="C2">
        <v>33.94425420915168</v>
      </c>
      <c r="D2">
        <f t="shared" ref="D2:D7" si="0">B2*$I$2+C2*$I$3</f>
        <v>37.180066460654039</v>
      </c>
      <c r="E2">
        <v>36</v>
      </c>
      <c r="F2">
        <f t="shared" ref="F2:F7" si="1">ABS(D2-E2)</f>
        <v>1.1800664606540394</v>
      </c>
      <c r="H2" t="s">
        <v>7</v>
      </c>
      <c r="I2">
        <v>0.41741983022131762</v>
      </c>
    </row>
    <row r="3" spans="1:9" x14ac:dyDescent="0.3">
      <c r="A3" t="s">
        <v>38</v>
      </c>
      <c r="B3">
        <v>28.343073246882597</v>
      </c>
      <c r="C3">
        <v>35.092383932180567</v>
      </c>
      <c r="D3">
        <f t="shared" si="0"/>
        <v>22.961799582523792</v>
      </c>
      <c r="E3">
        <v>40</v>
      </c>
      <c r="F3">
        <f t="shared" si="1"/>
        <v>17.038200417476208</v>
      </c>
      <c r="H3" t="s">
        <v>9</v>
      </c>
      <c r="I3">
        <v>0.31718673719548701</v>
      </c>
    </row>
    <row r="4" spans="1:9" x14ac:dyDescent="0.3">
      <c r="A4" t="s">
        <v>39</v>
      </c>
      <c r="B4">
        <v>27.835065671595743</v>
      </c>
      <c r="C4">
        <v>22.676942254664265</v>
      </c>
      <c r="D4">
        <f t="shared" si="0"/>
        <v>18.811733710164152</v>
      </c>
      <c r="E4">
        <v>26</v>
      </c>
      <c r="F4">
        <f t="shared" si="1"/>
        <v>7.1882662898358483</v>
      </c>
    </row>
    <row r="5" spans="1:9" x14ac:dyDescent="0.3">
      <c r="A5" t="s">
        <v>40</v>
      </c>
      <c r="B5">
        <v>45.022687854292549</v>
      </c>
      <c r="C5">
        <v>46.021878705721598</v>
      </c>
      <c r="D5">
        <f t="shared" si="0"/>
        <v>33.390892266520474</v>
      </c>
      <c r="E5">
        <v>20</v>
      </c>
      <c r="F5">
        <f t="shared" si="1"/>
        <v>13.390892266520474</v>
      </c>
      <c r="H5" t="s">
        <v>12</v>
      </c>
      <c r="I5" cm="1">
        <f t="array" ref="I5">(SUM(TableCHE[PP]-TableCHE[AP]))^2</f>
        <v>5.0487097934144756E-29</v>
      </c>
    </row>
    <row r="6" spans="1:9" x14ac:dyDescent="0.3">
      <c r="A6" t="s">
        <v>41</v>
      </c>
      <c r="B6">
        <v>46.759654500257817</v>
      </c>
      <c r="C6">
        <v>41.560167182120253</v>
      </c>
      <c r="D6">
        <f t="shared" si="0"/>
        <v>32.700740868500773</v>
      </c>
      <c r="E6">
        <v>33</v>
      </c>
      <c r="F6">
        <f t="shared" si="1"/>
        <v>0.29925913149922678</v>
      </c>
    </row>
    <row r="7" spans="1:9" x14ac:dyDescent="0.3">
      <c r="A7" t="s">
        <v>42</v>
      </c>
      <c r="B7">
        <v>68.209302293415632</v>
      </c>
      <c r="C7">
        <v>33.049464241450785</v>
      </c>
      <c r="D7">
        <f t="shared" si="0"/>
        <v>38.954767111636777</v>
      </c>
      <c r="E7">
        <v>29</v>
      </c>
      <c r="F7">
        <f t="shared" si="1"/>
        <v>9.9547671116367766</v>
      </c>
      <c r="H7" t="s">
        <v>15</v>
      </c>
      <c r="I7">
        <f>AVERAGE(TableCHE[DIFF])/10</f>
        <v>0.81752419462704284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2"/>
  <sheetViews>
    <sheetView workbookViewId="0">
      <selection activeCell="I3" sqref="I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">
      <c r="A2" t="s">
        <v>43</v>
      </c>
      <c r="B2">
        <v>44.102991743248189</v>
      </c>
      <c r="C2">
        <v>30.794624614244764</v>
      </c>
      <c r="D2">
        <f t="shared" ref="D2:D12" si="0">B2*$I$2+C2*$I$3</f>
        <v>45.064016835340816</v>
      </c>
      <c r="E2">
        <v>33</v>
      </c>
      <c r="F2">
        <f t="shared" ref="F2:F12" si="1">ABS(D2-E2)</f>
        <v>12.064016835340816</v>
      </c>
      <c r="H2" t="s">
        <v>7</v>
      </c>
      <c r="I2">
        <v>0.62892764431024029</v>
      </c>
    </row>
    <row r="3" spans="1:9" x14ac:dyDescent="0.3">
      <c r="A3" t="s">
        <v>44</v>
      </c>
      <c r="B3">
        <v>32.12919384208017</v>
      </c>
      <c r="C3">
        <v>23.102269248090195</v>
      </c>
      <c r="D3">
        <f t="shared" si="0"/>
        <v>33.205302898478202</v>
      </c>
      <c r="E3">
        <v>46</v>
      </c>
      <c r="F3">
        <f t="shared" si="1"/>
        <v>12.794697101521798</v>
      </c>
      <c r="H3" t="s">
        <v>9</v>
      </c>
      <c r="I3">
        <v>0.56264449878083644</v>
      </c>
    </row>
    <row r="4" spans="1:9" x14ac:dyDescent="0.3">
      <c r="A4" t="s">
        <v>45</v>
      </c>
      <c r="B4">
        <v>22.434607939588243</v>
      </c>
      <c r="C4">
        <v>33.589783970802024</v>
      </c>
      <c r="D4">
        <f t="shared" si="0"/>
        <v>33.008852288877527</v>
      </c>
      <c r="E4">
        <v>25</v>
      </c>
      <c r="F4">
        <f t="shared" si="1"/>
        <v>8.0088522888775273</v>
      </c>
    </row>
    <row r="5" spans="1:9" x14ac:dyDescent="0.3">
      <c r="A5" t="s">
        <v>46</v>
      </c>
      <c r="B5">
        <v>28.227174672299263</v>
      </c>
      <c r="C5">
        <v>25.176294569907128</v>
      </c>
      <c r="D5">
        <f t="shared" si="0"/>
        <v>31.918154111626944</v>
      </c>
      <c r="E5">
        <v>25</v>
      </c>
      <c r="F5">
        <f t="shared" si="1"/>
        <v>6.9181541116269436</v>
      </c>
      <c r="H5" t="s">
        <v>12</v>
      </c>
      <c r="I5" cm="1">
        <f t="array" ref="I5">(SUM(TableCRY[PP]-TableCRY[AP]))^2</f>
        <v>4.543838814073028E-28</v>
      </c>
    </row>
    <row r="6" spans="1:9" x14ac:dyDescent="0.3">
      <c r="A6" t="s">
        <v>47</v>
      </c>
      <c r="B6">
        <v>59.088235168514075</v>
      </c>
      <c r="C6">
        <v>32.567717988155145</v>
      </c>
      <c r="D6">
        <f t="shared" si="0"/>
        <v>55.486271914864233</v>
      </c>
      <c r="E6">
        <v>64</v>
      </c>
      <c r="F6">
        <f t="shared" si="1"/>
        <v>8.5137280851357673</v>
      </c>
    </row>
    <row r="7" spans="1:9" x14ac:dyDescent="0.3">
      <c r="A7" t="s">
        <v>48</v>
      </c>
      <c r="B7">
        <v>29.696110819248574</v>
      </c>
      <c r="C7">
        <v>27.886519040890285</v>
      </c>
      <c r="D7">
        <f t="shared" si="0"/>
        <v>34.366901551229809</v>
      </c>
      <c r="E7">
        <v>38</v>
      </c>
      <c r="F7">
        <f t="shared" si="1"/>
        <v>3.6330984487701912</v>
      </c>
      <c r="H7" t="s">
        <v>15</v>
      </c>
      <c r="I7">
        <f>AVERAGE(TableCRY[DIFF])/10</f>
        <v>0.68287826498079018</v>
      </c>
    </row>
    <row r="8" spans="1:9" x14ac:dyDescent="0.3">
      <c r="A8" t="s">
        <v>49</v>
      </c>
      <c r="B8">
        <v>38.613092203582681</v>
      </c>
      <c r="C8">
        <v>42.583310081462436</v>
      </c>
      <c r="D8">
        <f t="shared" si="0"/>
        <v>48.244106276346734</v>
      </c>
      <c r="E8">
        <v>43</v>
      </c>
      <c r="F8">
        <f t="shared" si="1"/>
        <v>5.2441062763467343</v>
      </c>
    </row>
    <row r="9" spans="1:9" x14ac:dyDescent="0.3">
      <c r="A9" t="s">
        <v>50</v>
      </c>
      <c r="B9">
        <v>22.05032619952626</v>
      </c>
      <c r="C9">
        <v>31.088066960318166</v>
      </c>
      <c r="D9">
        <f t="shared" si="0"/>
        <v>31.359589565893721</v>
      </c>
      <c r="E9">
        <v>33</v>
      </c>
      <c r="F9">
        <f t="shared" si="1"/>
        <v>1.6404104341062791</v>
      </c>
    </row>
    <row r="10" spans="1:9" x14ac:dyDescent="0.3">
      <c r="A10" t="s">
        <v>51</v>
      </c>
      <c r="B10">
        <v>39.630136936987327</v>
      </c>
      <c r="C10">
        <v>27.368411897114999</v>
      </c>
      <c r="D10">
        <f t="shared" si="0"/>
        <v>40.323175061751428</v>
      </c>
      <c r="E10">
        <v>35</v>
      </c>
      <c r="F10">
        <f t="shared" si="1"/>
        <v>5.323175061751428</v>
      </c>
    </row>
    <row r="11" spans="1:9" x14ac:dyDescent="0.3">
      <c r="A11" t="s">
        <v>52</v>
      </c>
      <c r="B11">
        <v>24.456014536544433</v>
      </c>
      <c r="C11">
        <v>24.685766976053792</v>
      </c>
      <c r="D11">
        <f t="shared" si="0"/>
        <v>29.270374598948194</v>
      </c>
      <c r="E11">
        <v>35</v>
      </c>
      <c r="F11">
        <f t="shared" si="1"/>
        <v>5.7296254010518055</v>
      </c>
    </row>
    <row r="12" spans="1:9" x14ac:dyDescent="0.3">
      <c r="A12" t="s">
        <v>53</v>
      </c>
      <c r="B12">
        <v>20.791911771946275</v>
      </c>
      <c r="C12">
        <v>24.307794415196494</v>
      </c>
      <c r="D12">
        <f t="shared" si="0"/>
        <v>26.753254896642371</v>
      </c>
      <c r="E12">
        <v>32</v>
      </c>
      <c r="F12">
        <f t="shared" si="1"/>
        <v>5.2467451033576289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7"/>
  <sheetViews>
    <sheetView workbookViewId="0">
      <selection activeCell="I3" sqref="I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">
      <c r="A2" t="s">
        <v>54</v>
      </c>
      <c r="B2">
        <v>14.299960786015653</v>
      </c>
      <c r="C2">
        <v>22.857756447181053</v>
      </c>
      <c r="D2">
        <f>B2*$I$2+C2*$I$3</f>
        <v>21.490557798961419</v>
      </c>
      <c r="E2">
        <v>48</v>
      </c>
      <c r="F2">
        <f>ABS(D2-E2)</f>
        <v>26.509442201038581</v>
      </c>
      <c r="H2" t="s">
        <v>7</v>
      </c>
      <c r="I2">
        <v>0.56306525920786776</v>
      </c>
    </row>
    <row r="3" spans="1:9" x14ac:dyDescent="0.3">
      <c r="A3" t="s">
        <v>55</v>
      </c>
      <c r="B3">
        <v>31.210589940219499</v>
      </c>
      <c r="C3">
        <v>30.848724281725083</v>
      </c>
      <c r="D3">
        <f>B3*$I$2+C3*$I$3</f>
        <v>35.710470385214506</v>
      </c>
      <c r="E3">
        <v>32</v>
      </c>
      <c r="F3">
        <f>ABS(D3-E3)</f>
        <v>3.7104703852145065</v>
      </c>
      <c r="H3" t="s">
        <v>9</v>
      </c>
      <c r="I3">
        <v>0.58792938420596896</v>
      </c>
    </row>
    <row r="4" spans="1:9" x14ac:dyDescent="0.3">
      <c r="A4" t="s">
        <v>56</v>
      </c>
      <c r="B4">
        <v>32.063492063492063</v>
      </c>
      <c r="C4">
        <v>29.836762765950827</v>
      </c>
      <c r="D4">
        <f>B4*$I$2+C4*$I$3</f>
        <v>35.595748029524621</v>
      </c>
      <c r="E4">
        <v>33</v>
      </c>
      <c r="F4">
        <f>ABS(D4-E4)</f>
        <v>2.5957480295246214</v>
      </c>
    </row>
    <row r="5" spans="1:9" x14ac:dyDescent="0.3">
      <c r="A5" t="s">
        <v>57</v>
      </c>
      <c r="B5">
        <v>36.424129492940189</v>
      </c>
      <c r="C5">
        <v>34.040728128390462</v>
      </c>
      <c r="D5">
        <f>B5*$I$2+C5*$I$3</f>
        <v>40.52270624081072</v>
      </c>
      <c r="E5">
        <v>33</v>
      </c>
      <c r="F5">
        <f>ABS(D5-E5)</f>
        <v>7.5227062408107201</v>
      </c>
      <c r="H5" t="s">
        <v>12</v>
      </c>
      <c r="I5" cm="1">
        <f t="array" ref="I5">(SUM(TableEVE[PP]-TableEVE[AP]))^2</f>
        <v>8.0779356694631609E-28</v>
      </c>
    </row>
    <row r="6" spans="1:9" x14ac:dyDescent="0.3">
      <c r="A6" t="s">
        <v>58</v>
      </c>
      <c r="B6">
        <v>27.043548128224071</v>
      </c>
      <c r="C6">
        <v>29.685937763327356</v>
      </c>
      <c r="D6">
        <f>B6*$I$2+C6*$I$3</f>
        <v>32.680517545488705</v>
      </c>
      <c r="E6">
        <v>20</v>
      </c>
      <c r="F6">
        <f>ABS(D6-E6)</f>
        <v>12.680517545488705</v>
      </c>
    </row>
    <row r="7" spans="1:9" x14ac:dyDescent="0.3">
      <c r="H7" t="s">
        <v>15</v>
      </c>
      <c r="I7">
        <f>AVERAGE(TableEVE[DIFF])/10</f>
        <v>1.0603776880415428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9"/>
  <sheetViews>
    <sheetView workbookViewId="0">
      <selection activeCell="I3" sqref="I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">
      <c r="A2" t="s">
        <v>59</v>
      </c>
      <c r="B2">
        <v>62.260869551454839</v>
      </c>
      <c r="C2">
        <v>44.609485433977525</v>
      </c>
      <c r="D2">
        <f t="shared" ref="D2:D9" si="0">B2*$I$2+C2*$I$3</f>
        <v>51.237303134339314</v>
      </c>
      <c r="E2">
        <v>38</v>
      </c>
      <c r="F2">
        <f t="shared" ref="F2:F9" si="1">ABS(D2-E2)</f>
        <v>13.237303134339314</v>
      </c>
      <c r="H2" t="s">
        <v>7</v>
      </c>
      <c r="I2">
        <v>0.47675504083168274</v>
      </c>
    </row>
    <row r="3" spans="1:9" x14ac:dyDescent="0.3">
      <c r="A3" t="s">
        <v>60</v>
      </c>
      <c r="B3">
        <v>23.500769221669916</v>
      </c>
      <c r="C3">
        <v>32.570164244991126</v>
      </c>
      <c r="D3">
        <f t="shared" si="0"/>
        <v>26.941149362219804</v>
      </c>
      <c r="E3">
        <v>44</v>
      </c>
      <c r="F3">
        <f t="shared" si="1"/>
        <v>17.058850637780196</v>
      </c>
      <c r="H3" t="s">
        <v>9</v>
      </c>
      <c r="I3">
        <v>0.48317346679597306</v>
      </c>
    </row>
    <row r="4" spans="1:9" x14ac:dyDescent="0.3">
      <c r="A4" t="s">
        <v>61</v>
      </c>
      <c r="B4">
        <v>38.509966797096915</v>
      </c>
      <c r="C4">
        <v>41.171274247506922</v>
      </c>
      <c r="D4">
        <f t="shared" si="0"/>
        <v>38.252688103352369</v>
      </c>
      <c r="E4">
        <v>45</v>
      </c>
      <c r="F4">
        <f t="shared" si="1"/>
        <v>6.7473118966476306</v>
      </c>
    </row>
    <row r="5" spans="1:9" x14ac:dyDescent="0.3">
      <c r="A5" t="s">
        <v>62</v>
      </c>
      <c r="B5">
        <v>26.657470741382468</v>
      </c>
      <c r="C5">
        <v>39.207165104894777</v>
      </c>
      <c r="D5">
        <f t="shared" si="0"/>
        <v>31.652945438751299</v>
      </c>
      <c r="E5">
        <v>21</v>
      </c>
      <c r="F5">
        <f t="shared" si="1"/>
        <v>10.652945438751299</v>
      </c>
      <c r="H5" t="s">
        <v>12</v>
      </c>
      <c r="I5" cm="1">
        <f t="array" ref="I5">(SUM(TableFUL[PP]-TableFUL[AP]))^2</f>
        <v>3.1554436208840472E-28</v>
      </c>
    </row>
    <row r="6" spans="1:9" x14ac:dyDescent="0.3">
      <c r="A6" t="s">
        <v>63</v>
      </c>
      <c r="B6">
        <v>43.038461538461533</v>
      </c>
      <c r="C6">
        <v>27.695450110501682</v>
      </c>
      <c r="D6">
        <f t="shared" si="0"/>
        <v>33.90051013246805</v>
      </c>
      <c r="E6">
        <v>35</v>
      </c>
      <c r="F6">
        <f t="shared" si="1"/>
        <v>1.0994898675319504</v>
      </c>
    </row>
    <row r="7" spans="1:9" x14ac:dyDescent="0.3">
      <c r="A7" t="s">
        <v>64</v>
      </c>
      <c r="B7">
        <v>24.217074737312064</v>
      </c>
      <c r="C7">
        <v>29.618428915261312</v>
      </c>
      <c r="D7">
        <f t="shared" si="0"/>
        <v>25.856451435248026</v>
      </c>
      <c r="E7">
        <v>27</v>
      </c>
      <c r="F7">
        <f t="shared" si="1"/>
        <v>1.1435485647519741</v>
      </c>
      <c r="H7" t="s">
        <v>15</v>
      </c>
      <c r="I7">
        <f>AVERAGE(TableFUL[DIFF])/10</f>
        <v>0.93348013309759226</v>
      </c>
    </row>
    <row r="8" spans="1:9" x14ac:dyDescent="0.3">
      <c r="A8" t="s">
        <v>65</v>
      </c>
      <c r="B8">
        <v>45.641025641025642</v>
      </c>
      <c r="C8">
        <v>30.401850923508619</v>
      </c>
      <c r="D8">
        <f t="shared" si="0"/>
        <v>36.448956750813068</v>
      </c>
      <c r="E8">
        <v>23</v>
      </c>
      <c r="F8">
        <f t="shared" si="1"/>
        <v>13.448956750813068</v>
      </c>
    </row>
    <row r="9" spans="1:9" x14ac:dyDescent="0.3">
      <c r="A9" t="s">
        <v>66</v>
      </c>
      <c r="B9">
        <v>14.517396874397553</v>
      </c>
      <c r="C9">
        <v>36.816494956037104</v>
      </c>
      <c r="D9">
        <f t="shared" si="0"/>
        <v>24.709995642808053</v>
      </c>
      <c r="E9">
        <v>36</v>
      </c>
      <c r="F9">
        <f t="shared" si="1"/>
        <v>11.290004357191947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8"/>
  <sheetViews>
    <sheetView workbookViewId="0">
      <selection activeCell="I3" sqref="I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">
      <c r="A2" t="s">
        <v>67</v>
      </c>
      <c r="B2">
        <v>40.831693319658243</v>
      </c>
      <c r="C2">
        <v>50.960811132435573</v>
      </c>
      <c r="D2">
        <f t="shared" ref="D2:D8" si="0">B2*$I$2+C2*$I$3</f>
        <v>32.232034885366147</v>
      </c>
      <c r="E2">
        <v>43</v>
      </c>
      <c r="F2">
        <f t="shared" ref="F2:F8" si="1">ABS(D2-E2)</f>
        <v>10.767965114633853</v>
      </c>
      <c r="H2" t="s">
        <v>7</v>
      </c>
      <c r="I2">
        <v>0.34617394206611979</v>
      </c>
    </row>
    <row r="3" spans="1:9" x14ac:dyDescent="0.3">
      <c r="A3" t="s">
        <v>68</v>
      </c>
      <c r="B3">
        <v>43.07145106001559</v>
      </c>
      <c r="C3">
        <v>67.020988079591561</v>
      </c>
      <c r="D3">
        <f t="shared" si="0"/>
        <v>38.710659154159771</v>
      </c>
      <c r="E3">
        <v>35</v>
      </c>
      <c r="F3">
        <f t="shared" si="1"/>
        <v>3.7106591541597709</v>
      </c>
      <c r="H3" t="s">
        <v>9</v>
      </c>
      <c r="I3">
        <v>0.35511928176799967</v>
      </c>
    </row>
    <row r="4" spans="1:9" x14ac:dyDescent="0.3">
      <c r="A4" t="s">
        <v>69</v>
      </c>
      <c r="B4">
        <v>27.24984979365712</v>
      </c>
      <c r="C4">
        <v>48.444905148686615</v>
      </c>
      <c r="D4">
        <f t="shared" si="0"/>
        <v>26.636907845500385</v>
      </c>
      <c r="E4">
        <v>35</v>
      </c>
      <c r="F4">
        <f t="shared" si="1"/>
        <v>8.3630921544996148</v>
      </c>
    </row>
    <row r="5" spans="1:9" x14ac:dyDescent="0.3">
      <c r="A5" t="s">
        <v>70</v>
      </c>
      <c r="B5">
        <v>72.714285714285708</v>
      </c>
      <c r="C5">
        <v>59.653993431919595</v>
      </c>
      <c r="D5">
        <f t="shared" si="0"/>
        <v>46.356074232372677</v>
      </c>
      <c r="E5">
        <v>28</v>
      </c>
      <c r="F5">
        <f t="shared" si="1"/>
        <v>18.356074232372677</v>
      </c>
      <c r="H5" t="s">
        <v>12</v>
      </c>
      <c r="I5" cm="1">
        <f t="array" ref="I5">(SUM(TableLIV[PP]-TableLIV[AP]))^2</f>
        <v>4.5564605885565642E-27</v>
      </c>
    </row>
    <row r="6" spans="1:9" x14ac:dyDescent="0.3">
      <c r="A6" t="s">
        <v>71</v>
      </c>
      <c r="B6">
        <v>79.678835835284929</v>
      </c>
      <c r="C6">
        <v>51.05975784694251</v>
      </c>
      <c r="D6">
        <f t="shared" si="0"/>
        <v>45.715041234194004</v>
      </c>
      <c r="E6">
        <v>30</v>
      </c>
      <c r="F6">
        <f t="shared" si="1"/>
        <v>15.715041234194004</v>
      </c>
    </row>
    <row r="7" spans="1:9" x14ac:dyDescent="0.3">
      <c r="A7" t="s">
        <v>72</v>
      </c>
      <c r="B7">
        <v>67.772540366917013</v>
      </c>
      <c r="C7">
        <v>61.676449649937972</v>
      </c>
      <c r="D7">
        <f t="shared" si="0"/>
        <v>45.36358396433706</v>
      </c>
      <c r="E7">
        <v>67</v>
      </c>
      <c r="F7">
        <f t="shared" si="1"/>
        <v>21.63641603566294</v>
      </c>
      <c r="H7" t="s">
        <v>15</v>
      </c>
      <c r="I7">
        <f>AVERAGE(TableLIV[DIFF])/10</f>
        <v>1.1647849515656106</v>
      </c>
    </row>
    <row r="8" spans="1:9" x14ac:dyDescent="0.3">
      <c r="A8" t="s">
        <v>73</v>
      </c>
      <c r="B8">
        <v>48.711622178860836</v>
      </c>
      <c r="C8">
        <v>51.033569114441953</v>
      </c>
      <c r="D8">
        <f t="shared" si="0"/>
        <v>34.985698684069888</v>
      </c>
      <c r="E8">
        <v>32</v>
      </c>
      <c r="F8">
        <f t="shared" si="1"/>
        <v>2.985698684069888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10"/>
  <sheetViews>
    <sheetView workbookViewId="0">
      <selection activeCell="I3" sqref="I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">
      <c r="A2" t="s">
        <v>74</v>
      </c>
      <c r="B2">
        <v>29.298055825100207</v>
      </c>
      <c r="C2">
        <v>51.185297471411246</v>
      </c>
      <c r="D2">
        <f t="shared" ref="D2:D10" si="0">B2*$I$2+C2*$I$3</f>
        <v>32.71779711325776</v>
      </c>
      <c r="E2">
        <v>37</v>
      </c>
      <c r="F2">
        <f t="shared" ref="F2:F10" si="1">ABS(D2-E2)</f>
        <v>4.2822028867422404</v>
      </c>
      <c r="H2" t="s">
        <v>7</v>
      </c>
      <c r="I2">
        <v>0.44670191195232045</v>
      </c>
    </row>
    <row r="3" spans="1:9" x14ac:dyDescent="0.3">
      <c r="A3" t="s">
        <v>75</v>
      </c>
      <c r="B3">
        <v>34.168311573661086</v>
      </c>
      <c r="C3">
        <v>36.359571840915869</v>
      </c>
      <c r="D3">
        <f t="shared" si="0"/>
        <v>29.207470134185563</v>
      </c>
      <c r="E3">
        <v>47</v>
      </c>
      <c r="F3">
        <f t="shared" si="1"/>
        <v>17.792529865814437</v>
      </c>
      <c r="H3" t="s">
        <v>9</v>
      </c>
      <c r="I3">
        <v>0.38351441780061696</v>
      </c>
    </row>
    <row r="4" spans="1:9" x14ac:dyDescent="0.3">
      <c r="A4" t="s">
        <v>76</v>
      </c>
      <c r="B4">
        <v>29.296490722654276</v>
      </c>
      <c r="C4">
        <v>42.962365406761613</v>
      </c>
      <c r="D4">
        <f t="shared" si="0"/>
        <v>29.563484975614628</v>
      </c>
      <c r="E4">
        <v>40</v>
      </c>
      <c r="F4">
        <f t="shared" si="1"/>
        <v>10.436515024385372</v>
      </c>
    </row>
    <row r="5" spans="1:9" x14ac:dyDescent="0.3">
      <c r="A5" t="s">
        <v>77</v>
      </c>
      <c r="B5">
        <v>72.571428571428598</v>
      </c>
      <c r="C5">
        <v>50.839080787566139</v>
      </c>
      <c r="D5">
        <f t="shared" si="0"/>
        <v>51.915316365730369</v>
      </c>
      <c r="E5">
        <v>22</v>
      </c>
      <c r="F5">
        <f t="shared" si="1"/>
        <v>29.915316365730369</v>
      </c>
      <c r="H5" t="s">
        <v>12</v>
      </c>
      <c r="I5" cm="1">
        <f t="array" ref="I5">(SUM(TableMCI[PP]-TableMCI[AP]))^2</f>
        <v>8.0779356694631609E-28</v>
      </c>
    </row>
    <row r="6" spans="1:9" x14ac:dyDescent="0.3">
      <c r="A6" t="s">
        <v>78</v>
      </c>
      <c r="B6">
        <v>45.6607738739065</v>
      </c>
      <c r="C6">
        <v>43.56647446838101</v>
      </c>
      <c r="D6">
        <f t="shared" si="0"/>
        <v>37.10512608206318</v>
      </c>
      <c r="E6">
        <v>39</v>
      </c>
      <c r="F6">
        <f t="shared" si="1"/>
        <v>1.8948739179368204</v>
      </c>
    </row>
    <row r="7" spans="1:9" x14ac:dyDescent="0.3">
      <c r="A7" t="s">
        <v>79</v>
      </c>
      <c r="B7">
        <v>69.456506906682876</v>
      </c>
      <c r="C7">
        <v>46.230362682952943</v>
      </c>
      <c r="D7">
        <f t="shared" si="0"/>
        <v>48.756365061808857</v>
      </c>
      <c r="E7">
        <v>49</v>
      </c>
      <c r="F7">
        <f t="shared" si="1"/>
        <v>0.24363493819114268</v>
      </c>
      <c r="H7" t="s">
        <v>15</v>
      </c>
      <c r="I7">
        <f>AVERAGE(TableMCI[DIFF])/10</f>
        <v>1.0641897216500293</v>
      </c>
    </row>
    <row r="8" spans="1:9" x14ac:dyDescent="0.3">
      <c r="A8" t="s">
        <v>80</v>
      </c>
      <c r="B8">
        <v>116.28571427591564</v>
      </c>
      <c r="C8">
        <v>88.724590987509146</v>
      </c>
      <c r="D8">
        <f t="shared" si="0"/>
        <v>85.972210756965197</v>
      </c>
      <c r="E8">
        <v>88</v>
      </c>
      <c r="F8">
        <f t="shared" si="1"/>
        <v>2.0277892430348032</v>
      </c>
    </row>
    <row r="9" spans="1:9" x14ac:dyDescent="0.3">
      <c r="A9" t="s">
        <v>81</v>
      </c>
      <c r="B9">
        <v>30.746495868833694</v>
      </c>
      <c r="C9">
        <v>36.646575093607183</v>
      </c>
      <c r="D9">
        <f t="shared" si="0"/>
        <v>27.789008401853479</v>
      </c>
      <c r="E9">
        <v>39</v>
      </c>
      <c r="F9">
        <f t="shared" si="1"/>
        <v>11.210991598146521</v>
      </c>
    </row>
    <row r="10" spans="1:9" x14ac:dyDescent="0.3">
      <c r="A10" t="s">
        <v>82</v>
      </c>
      <c r="B10">
        <v>78.981132075293345</v>
      </c>
      <c r="C10">
        <v>38.30937696315474</v>
      </c>
      <c r="D10">
        <f t="shared" si="0"/>
        <v>49.973221108520939</v>
      </c>
      <c r="E10">
        <v>32</v>
      </c>
      <c r="F10">
        <f t="shared" si="1"/>
        <v>17.973221108520939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9"/>
  <sheetViews>
    <sheetView workbookViewId="0">
      <selection activeCell="I3" sqref="I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">
      <c r="A2" t="s">
        <v>83</v>
      </c>
      <c r="B2">
        <v>46.22976482710898</v>
      </c>
      <c r="C2">
        <v>50.987035603665682</v>
      </c>
      <c r="D2">
        <f t="shared" ref="D2:D9" si="0">B2*$I$2+C2*$I$3</f>
        <v>43.567073718633374</v>
      </c>
      <c r="E2">
        <v>22</v>
      </c>
      <c r="F2">
        <f t="shared" ref="F2:F9" si="1">ABS(D2-E2)</f>
        <v>21.567073718633374</v>
      </c>
      <c r="H2" t="s">
        <v>7</v>
      </c>
      <c r="I2">
        <v>0.37511429909184507</v>
      </c>
    </row>
    <row r="3" spans="1:9" x14ac:dyDescent="0.3">
      <c r="A3" t="s">
        <v>84</v>
      </c>
      <c r="B3">
        <v>-1.0251324924549112</v>
      </c>
      <c r="C3">
        <v>48.749765013283785</v>
      </c>
      <c r="D3">
        <f t="shared" si="0"/>
        <v>24.690326328149052</v>
      </c>
      <c r="E3">
        <v>37</v>
      </c>
      <c r="F3">
        <f t="shared" si="1"/>
        <v>12.309673671850948</v>
      </c>
      <c r="H3" t="s">
        <v>9</v>
      </c>
      <c r="I3">
        <v>0.51435874978474094</v>
      </c>
    </row>
    <row r="4" spans="1:9" x14ac:dyDescent="0.3">
      <c r="A4" t="s">
        <v>85</v>
      </c>
      <c r="B4">
        <v>42.783369919768383</v>
      </c>
      <c r="C4">
        <v>59.611614736355961</v>
      </c>
      <c r="D4">
        <f t="shared" si="0"/>
        <v>46.710409448682739</v>
      </c>
      <c r="E4">
        <v>31</v>
      </c>
      <c r="F4">
        <f t="shared" si="1"/>
        <v>15.710409448682739</v>
      </c>
    </row>
    <row r="5" spans="1:9" x14ac:dyDescent="0.3">
      <c r="A5" t="s">
        <v>86</v>
      </c>
      <c r="B5">
        <v>21.190477732002293</v>
      </c>
      <c r="C5">
        <v>63.173443697643748</v>
      </c>
      <c r="D5">
        <f t="shared" si="0"/>
        <v>40.442664721778158</v>
      </c>
      <c r="E5">
        <v>24</v>
      </c>
      <c r="F5">
        <f t="shared" si="1"/>
        <v>16.442664721778158</v>
      </c>
      <c r="H5" t="s">
        <v>12</v>
      </c>
      <c r="I5" cm="1">
        <f t="array" ref="I5">(SUM(TableMUN[PP]-TableMUN[AP]))^2</f>
        <v>4.543838814073028E-28</v>
      </c>
    </row>
    <row r="6" spans="1:9" x14ac:dyDescent="0.3">
      <c r="A6" t="s">
        <v>87</v>
      </c>
      <c r="B6">
        <v>32.86384436385336</v>
      </c>
      <c r="C6">
        <v>40.433629243832499</v>
      </c>
      <c r="D6">
        <f t="shared" si="0"/>
        <v>33.125088931127763</v>
      </c>
      <c r="E6">
        <v>46</v>
      </c>
      <c r="F6">
        <f t="shared" si="1"/>
        <v>12.874911068872237</v>
      </c>
    </row>
    <row r="7" spans="1:9" x14ac:dyDescent="0.3">
      <c r="A7" t="s">
        <v>88</v>
      </c>
      <c r="B7">
        <v>73.153367406988579</v>
      </c>
      <c r="C7">
        <v>49.617117015557959</v>
      </c>
      <c r="D7">
        <f t="shared" si="0"/>
        <v>52.96187241712633</v>
      </c>
      <c r="E7">
        <v>63</v>
      </c>
      <c r="F7">
        <f t="shared" si="1"/>
        <v>10.03812758287367</v>
      </c>
      <c r="H7" t="s">
        <v>15</v>
      </c>
      <c r="I7">
        <f>AVERAGE(TableMUN[DIFF])/10</f>
        <v>1.3430036972273567</v>
      </c>
    </row>
    <row r="8" spans="1:9" x14ac:dyDescent="0.3">
      <c r="A8" t="s">
        <v>89</v>
      </c>
      <c r="B8">
        <v>32.864859960166392</v>
      </c>
      <c r="C8">
        <v>38.879242080407131</v>
      </c>
      <c r="D8">
        <f t="shared" si="0"/>
        <v>32.325957257765964</v>
      </c>
      <c r="E8">
        <v>39</v>
      </c>
      <c r="F8">
        <f t="shared" si="1"/>
        <v>6.674042742234036</v>
      </c>
    </row>
    <row r="9" spans="1:9" x14ac:dyDescent="0.3">
      <c r="A9" t="s">
        <v>90</v>
      </c>
      <c r="B9">
        <v>33.315188354331589</v>
      </c>
      <c r="C9">
        <v>34.372125788640055</v>
      </c>
      <c r="D9">
        <f t="shared" si="0"/>
        <v>30.176607176736645</v>
      </c>
      <c r="E9">
        <v>42</v>
      </c>
      <c r="F9">
        <f t="shared" si="1"/>
        <v>11.823392823263355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12"/>
  <sheetViews>
    <sheetView workbookViewId="0">
      <selection activeCell="I3" sqref="I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">
      <c r="A2" t="s">
        <v>91</v>
      </c>
      <c r="B2">
        <v>90.3636363437721</v>
      </c>
      <c r="C2">
        <v>61.994872006032907</v>
      </c>
      <c r="D2">
        <f t="shared" ref="D2:D12" si="0">B2*$I$2+C2*$I$3</f>
        <v>61.68816957497426</v>
      </c>
      <c r="E2">
        <v>29</v>
      </c>
      <c r="F2">
        <f t="shared" ref="F2:F12" si="1">ABS(D2-E2)</f>
        <v>32.68816957497426</v>
      </c>
      <c r="H2" t="s">
        <v>7</v>
      </c>
      <c r="I2">
        <v>0.42143078168132425</v>
      </c>
    </row>
    <row r="3" spans="1:9" x14ac:dyDescent="0.3">
      <c r="A3" t="s">
        <v>92</v>
      </c>
      <c r="B3">
        <v>61.999999981373549</v>
      </c>
      <c r="C3">
        <v>49.411476703151742</v>
      </c>
      <c r="D3">
        <f t="shared" si="0"/>
        <v>44.943406766106804</v>
      </c>
      <c r="E3">
        <v>23</v>
      </c>
      <c r="F3">
        <f t="shared" si="1"/>
        <v>21.943406766106804</v>
      </c>
      <c r="H3" t="s">
        <v>9</v>
      </c>
      <c r="I3">
        <v>0.38077587566846299</v>
      </c>
    </row>
    <row r="4" spans="1:9" x14ac:dyDescent="0.3">
      <c r="A4" t="s">
        <v>93</v>
      </c>
      <c r="B4">
        <v>30.889785177079133</v>
      </c>
      <c r="C4">
        <v>39.187188681047793</v>
      </c>
      <c r="D4">
        <f t="shared" si="0"/>
        <v>27.939442398155897</v>
      </c>
      <c r="E4">
        <v>21</v>
      </c>
      <c r="F4">
        <f t="shared" si="1"/>
        <v>6.9394423981558973</v>
      </c>
    </row>
    <row r="5" spans="1:9" x14ac:dyDescent="0.3">
      <c r="A5" t="s">
        <v>94</v>
      </c>
      <c r="B5">
        <v>40.484274805031134</v>
      </c>
      <c r="C5">
        <v>62.459745423479966</v>
      </c>
      <c r="D5">
        <f t="shared" si="0"/>
        <v>40.844483834540668</v>
      </c>
      <c r="E5">
        <v>64</v>
      </c>
      <c r="F5">
        <f t="shared" si="1"/>
        <v>23.155516165459332</v>
      </c>
      <c r="H5" t="s">
        <v>12</v>
      </c>
      <c r="I5" cm="1">
        <f t="array" ref="I5">(SUM(TableNEW[PP]-TableNEW[AP]))^2</f>
        <v>2.0194839173657902E-28</v>
      </c>
    </row>
    <row r="6" spans="1:9" x14ac:dyDescent="0.3">
      <c r="A6" t="s">
        <v>95</v>
      </c>
      <c r="B6">
        <v>21.819855086946077</v>
      </c>
      <c r="C6">
        <v>31.363842536052854</v>
      </c>
      <c r="D6">
        <f t="shared" si="0"/>
        <v>21.138153191458215</v>
      </c>
      <c r="E6">
        <v>51</v>
      </c>
      <c r="F6">
        <f t="shared" si="1"/>
        <v>29.861846808541785</v>
      </c>
    </row>
    <row r="7" spans="1:9" x14ac:dyDescent="0.3">
      <c r="A7" t="s">
        <v>96</v>
      </c>
      <c r="B7">
        <v>20.300245276508193</v>
      </c>
      <c r="C7">
        <v>20.8234756156399</v>
      </c>
      <c r="D7">
        <f t="shared" si="0"/>
        <v>16.484225397207627</v>
      </c>
      <c r="E7">
        <v>38</v>
      </c>
      <c r="F7">
        <f t="shared" si="1"/>
        <v>21.515774602792373</v>
      </c>
      <c r="H7" t="s">
        <v>15</v>
      </c>
      <c r="I7">
        <f>AVERAGE(TableNEW[DIFF])/10</f>
        <v>1.9625639815460445</v>
      </c>
    </row>
    <row r="8" spans="1:9" x14ac:dyDescent="0.3">
      <c r="A8" t="s">
        <v>97</v>
      </c>
      <c r="B8">
        <v>42.210491286213497</v>
      </c>
      <c r="C8">
        <v>42.337664563356412</v>
      </c>
      <c r="D8">
        <f t="shared" si="0"/>
        <v>33.909961635771374</v>
      </c>
      <c r="E8">
        <v>31</v>
      </c>
      <c r="F8">
        <f t="shared" si="1"/>
        <v>2.9099616357713742</v>
      </c>
    </row>
    <row r="9" spans="1:9" x14ac:dyDescent="0.3">
      <c r="A9" t="s">
        <v>98</v>
      </c>
      <c r="B9">
        <v>31.757357812634634</v>
      </c>
      <c r="C9">
        <v>42.61009689470896</v>
      </c>
      <c r="D9">
        <f t="shared" si="0"/>
        <v>29.60842508451298</v>
      </c>
      <c r="E9">
        <v>22</v>
      </c>
      <c r="F9">
        <f t="shared" si="1"/>
        <v>7.6084250845129802</v>
      </c>
    </row>
    <row r="10" spans="1:9" x14ac:dyDescent="0.3">
      <c r="A10" t="s">
        <v>99</v>
      </c>
      <c r="B10">
        <v>90.333333333333357</v>
      </c>
      <c r="C10">
        <v>62.457649674402916</v>
      </c>
      <c r="D10">
        <f t="shared" si="0"/>
        <v>61.851613525511162</v>
      </c>
      <c r="E10">
        <v>26</v>
      </c>
      <c r="F10">
        <f t="shared" si="1"/>
        <v>35.851613525511162</v>
      </c>
    </row>
    <row r="11" spans="1:9" x14ac:dyDescent="0.3">
      <c r="A11" t="s">
        <v>66</v>
      </c>
      <c r="B11">
        <v>82.638270005892423</v>
      </c>
      <c r="C11">
        <v>42.798225743963911</v>
      </c>
      <c r="D11">
        <f t="shared" si="0"/>
        <v>51.12284261008999</v>
      </c>
      <c r="E11">
        <v>68</v>
      </c>
      <c r="F11">
        <f t="shared" si="1"/>
        <v>16.87715738991001</v>
      </c>
    </row>
    <row r="12" spans="1:9" x14ac:dyDescent="0.3">
      <c r="A12" t="s">
        <v>100</v>
      </c>
      <c r="B12">
        <v>43.720930175453503</v>
      </c>
      <c r="C12">
        <v>47.387272553226808</v>
      </c>
      <c r="D12">
        <f t="shared" si="0"/>
        <v>36.469275981671032</v>
      </c>
      <c r="E12">
        <v>53</v>
      </c>
      <c r="F12">
        <f t="shared" si="1"/>
        <v>16.530724018328968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7"/>
  <sheetViews>
    <sheetView workbookViewId="0">
      <selection activeCell="I3" sqref="I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">
      <c r="A2" t="s">
        <v>101</v>
      </c>
      <c r="B2">
        <v>28.838234462482994</v>
      </c>
      <c r="C2">
        <v>48.958531955007359</v>
      </c>
      <c r="D2">
        <f>B2*$I$2+C2*$I$3</f>
        <v>36.986491980257803</v>
      </c>
      <c r="E2">
        <v>51</v>
      </c>
      <c r="F2">
        <f>ABS(D2-E2)</f>
        <v>14.013508019742197</v>
      </c>
      <c r="H2" t="s">
        <v>7</v>
      </c>
      <c r="I2">
        <v>0.44603287451955387</v>
      </c>
    </row>
    <row r="3" spans="1:9" x14ac:dyDescent="0.3">
      <c r="A3" t="s">
        <v>102</v>
      </c>
      <c r="B3">
        <v>48.540540496995717</v>
      </c>
      <c r="C3">
        <v>37.778012580365875</v>
      </c>
      <c r="D3">
        <f>B3*$I$2+C3*$I$3</f>
        <v>40.265310041088455</v>
      </c>
      <c r="E3">
        <v>46</v>
      </c>
      <c r="F3">
        <f>ABS(D3-E3)</f>
        <v>5.7346899589115452</v>
      </c>
      <c r="H3" t="s">
        <v>9</v>
      </c>
      <c r="I3">
        <v>0.49273722890745991</v>
      </c>
    </row>
    <row r="4" spans="1:9" x14ac:dyDescent="0.3">
      <c r="A4" t="s">
        <v>103</v>
      </c>
      <c r="B4">
        <v>41.769230735629151</v>
      </c>
      <c r="C4">
        <v>44.887511293213954</v>
      </c>
      <c r="D4">
        <f>B4*$I$2+C4*$I$3</f>
        <v>40.748197978653721</v>
      </c>
      <c r="E4">
        <v>21</v>
      </c>
      <c r="F4">
        <f>ABS(D4-E4)</f>
        <v>19.748197978653721</v>
      </c>
    </row>
    <row r="5" spans="1:9" x14ac:dyDescent="0.3">
      <c r="H5" t="s">
        <v>12</v>
      </c>
      <c r="I5" cm="1">
        <f t="array" ref="I5">(SUM(TableNFO[PP]-TableNFO[AP]))^2</f>
        <v>4.543838814073028E-28</v>
      </c>
    </row>
    <row r="7" spans="1:9" x14ac:dyDescent="0.3">
      <c r="H7" t="s">
        <v>15</v>
      </c>
      <c r="I7">
        <f>AVERAGE(TableNFO[DIFF])/10</f>
        <v>1.3165465319102487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I7"/>
  <sheetViews>
    <sheetView workbookViewId="0">
      <selection activeCell="I3" sqref="I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">
      <c r="A2" t="s">
        <v>104</v>
      </c>
      <c r="B2">
        <v>13.593475088957199</v>
      </c>
      <c r="C2">
        <v>34.023182205231244</v>
      </c>
      <c r="D2">
        <f>B2*$I$2+C2*$I$3</f>
        <v>23.036593073194691</v>
      </c>
      <c r="E2">
        <v>22</v>
      </c>
      <c r="F2">
        <f>ABS(D2-E2)</f>
        <v>1.0365930731946911</v>
      </c>
      <c r="H2" t="s">
        <v>7</v>
      </c>
      <c r="I2">
        <v>0.27663156759408053</v>
      </c>
    </row>
    <row r="3" spans="1:9" x14ac:dyDescent="0.3">
      <c r="A3" t="s">
        <v>105</v>
      </c>
      <c r="B3">
        <v>14.719282511668609</v>
      </c>
      <c r="C3">
        <v>33.817184758174292</v>
      </c>
      <c r="D3">
        <f>B3*$I$2+C3*$I$3</f>
        <v>23.231316822011223</v>
      </c>
      <c r="E3">
        <v>27</v>
      </c>
      <c r="F3">
        <f>ABS(D3-E3)</f>
        <v>3.7686831779887768</v>
      </c>
      <c r="H3" t="s">
        <v>9</v>
      </c>
      <c r="I3">
        <v>0.56656101813197113</v>
      </c>
    </row>
    <row r="4" spans="1:9" x14ac:dyDescent="0.3">
      <c r="A4" t="s">
        <v>106</v>
      </c>
      <c r="B4">
        <v>25.999999999109363</v>
      </c>
      <c r="C4">
        <v>29.934681513970137</v>
      </c>
      <c r="D4">
        <f>B4*$I$2+C4*$I$3</f>
        <v>24.152244393210932</v>
      </c>
      <c r="E4">
        <v>21</v>
      </c>
      <c r="F4">
        <f>ABS(D4-E4)</f>
        <v>3.1522443932109319</v>
      </c>
    </row>
    <row r="5" spans="1:9" x14ac:dyDescent="0.3">
      <c r="A5" t="s">
        <v>107</v>
      </c>
      <c r="B5">
        <v>15.277197514224548</v>
      </c>
      <c r="C5">
        <v>44.750150122176429</v>
      </c>
      <c r="D5">
        <f>B5*$I$2+C5*$I$3</f>
        <v>29.579845711583157</v>
      </c>
      <c r="E5">
        <v>30</v>
      </c>
      <c r="F5">
        <f>ABS(D5-E5)</f>
        <v>0.42015428841684255</v>
      </c>
      <c r="H5" t="s">
        <v>12</v>
      </c>
      <c r="I5" cm="1">
        <f t="array" ref="I5">(SUM(TableSHU[PP]-TableSHU[AP]))^2</f>
        <v>1.2621774483536189E-29</v>
      </c>
    </row>
    <row r="7" spans="1:9" x14ac:dyDescent="0.3">
      <c r="H7" t="s">
        <v>15</v>
      </c>
      <c r="I7">
        <f>AVERAGE(TableSHU[DIFF])/10</f>
        <v>0.20944187332028105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7"/>
  <sheetViews>
    <sheetView workbookViewId="0">
      <selection activeCell="I3" sqref="I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">
      <c r="A2" t="s">
        <v>108</v>
      </c>
      <c r="B2">
        <v>27.649033359447849</v>
      </c>
      <c r="C2">
        <v>39.766055533815042</v>
      </c>
      <c r="D2">
        <f>B2*$I$2+C2*$I$3</f>
        <v>29.982937858687613</v>
      </c>
      <c r="E2">
        <v>55</v>
      </c>
      <c r="F2">
        <f>ABS(D2-E2)</f>
        <v>25.017062141312387</v>
      </c>
      <c r="H2" t="s">
        <v>7</v>
      </c>
      <c r="I2">
        <v>0.45653307032455703</v>
      </c>
    </row>
    <row r="3" spans="1:9" x14ac:dyDescent="0.3">
      <c r="A3" t="s">
        <v>109</v>
      </c>
      <c r="B3">
        <v>57.783436603430999</v>
      </c>
      <c r="C3">
        <v>56.04836039104481</v>
      </c>
      <c r="D3">
        <f>B3*$I$2+C3*$I$3</f>
        <v>50.848480449792248</v>
      </c>
      <c r="E3">
        <v>40</v>
      </c>
      <c r="F3">
        <f>ABS(D3-E3)</f>
        <v>10.848480449792248</v>
      </c>
      <c r="H3" t="s">
        <v>9</v>
      </c>
      <c r="I3">
        <v>0.43655925976441184</v>
      </c>
    </row>
    <row r="4" spans="1:9" x14ac:dyDescent="0.3">
      <c r="A4" t="s">
        <v>110</v>
      </c>
      <c r="B4">
        <v>34.539653029477044</v>
      </c>
      <c r="C4">
        <v>31.498969110849174</v>
      </c>
      <c r="D4">
        <f>B4*$I$2+C4*$I$3</f>
        <v>29.519660483866431</v>
      </c>
      <c r="E4">
        <v>25</v>
      </c>
      <c r="F4">
        <f>ABS(D4-E4)</f>
        <v>4.5196604838664314</v>
      </c>
    </row>
    <row r="5" spans="1:9" x14ac:dyDescent="0.3">
      <c r="A5" t="s">
        <v>111</v>
      </c>
      <c r="B5">
        <v>30.270270227856109</v>
      </c>
      <c r="C5">
        <v>36.625135417235619</v>
      </c>
      <c r="D5">
        <f>B5*$I$2+C5*$I$3</f>
        <v>29.808421413196903</v>
      </c>
      <c r="E5">
        <v>23</v>
      </c>
      <c r="F5">
        <f>ABS(D5-E5)</f>
        <v>6.8084214131969034</v>
      </c>
      <c r="H5" t="s">
        <v>12</v>
      </c>
      <c r="I5" cm="1">
        <f t="array" ref="I5">(SUM(TableTOT[PP]-TableTOT[AP]))^2</f>
        <v>8.0779356694631609E-28</v>
      </c>
    </row>
    <row r="6" spans="1:9" x14ac:dyDescent="0.3">
      <c r="A6" t="s">
        <v>112</v>
      </c>
      <c r="B6">
        <v>70.583333333333329</v>
      </c>
      <c r="C6">
        <v>47.225831208286159</v>
      </c>
      <c r="D6">
        <f>B6*$I$2+C6*$I$3</f>
        <v>52.840499794456775</v>
      </c>
      <c r="E6">
        <v>50</v>
      </c>
      <c r="F6">
        <f>ABS(D6-E6)</f>
        <v>2.8404997944567754</v>
      </c>
    </row>
    <row r="7" spans="1:9" x14ac:dyDescent="0.3">
      <c r="H7" t="s">
        <v>15</v>
      </c>
      <c r="I7">
        <f>AVERAGE(TableTOT[DIFF])/10</f>
        <v>1.000682485652495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I7"/>
  <sheetViews>
    <sheetView workbookViewId="0">
      <selection activeCell="I3" sqref="I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">
      <c r="A2" t="s">
        <v>113</v>
      </c>
      <c r="B2">
        <v>20.857141863343415</v>
      </c>
      <c r="C2">
        <v>48.30338046110478</v>
      </c>
      <c r="D2">
        <f>B2*$I$2+C2*$I$3</f>
        <v>33.615970960682418</v>
      </c>
      <c r="E2">
        <v>31</v>
      </c>
      <c r="F2">
        <f>ABS(D2-E2)</f>
        <v>2.615970960682418</v>
      </c>
      <c r="H2" t="s">
        <v>7</v>
      </c>
      <c r="I2">
        <v>0.45765651337773028</v>
      </c>
    </row>
    <row r="3" spans="1:9" x14ac:dyDescent="0.3">
      <c r="A3" t="s">
        <v>114</v>
      </c>
      <c r="B3">
        <v>42.563030240599993</v>
      </c>
      <c r="C3">
        <v>33.999561128370665</v>
      </c>
      <c r="D3">
        <f>B3*$I$2+C3*$I$3</f>
        <v>36.421925921166775</v>
      </c>
      <c r="E3">
        <v>38</v>
      </c>
      <c r="F3">
        <f>ABS(D3-E3)</f>
        <v>1.5780740788332253</v>
      </c>
      <c r="H3" t="s">
        <v>9</v>
      </c>
      <c r="I3">
        <v>0.49832048827022074</v>
      </c>
    </row>
    <row r="4" spans="1:9" x14ac:dyDescent="0.3">
      <c r="A4" t="s">
        <v>115</v>
      </c>
      <c r="B4">
        <v>41.392229918749955</v>
      </c>
      <c r="C4">
        <v>43.676558124201435</v>
      </c>
      <c r="D4">
        <f>B4*$I$2+C4*$I$3</f>
        <v>40.708347395959208</v>
      </c>
      <c r="E4">
        <v>43</v>
      </c>
      <c r="F4">
        <f>ABS(D4-E4)</f>
        <v>2.2916526040407916</v>
      </c>
    </row>
    <row r="5" spans="1:9" x14ac:dyDescent="0.3">
      <c r="A5" t="s">
        <v>116</v>
      </c>
      <c r="B5">
        <v>43.149999966725268</v>
      </c>
      <c r="C5">
        <v>35.129756045025623</v>
      </c>
      <c r="D5">
        <f>B5*$I$2+C5*$I$3</f>
        <v>37.25375572219157</v>
      </c>
      <c r="E5">
        <v>36</v>
      </c>
      <c r="F5">
        <f>ABS(D5-E5)</f>
        <v>1.2537557221915705</v>
      </c>
      <c r="H5" t="s">
        <v>12</v>
      </c>
      <c r="I5" cm="1">
        <f t="array" ref="I5">(SUM(TableWHU[PP]-TableWHU[AP]))^2</f>
        <v>8.0779356694631609E-28</v>
      </c>
    </row>
    <row r="7" spans="1:9" x14ac:dyDescent="0.3">
      <c r="H7" t="s">
        <v>15</v>
      </c>
      <c r="I7">
        <f>AVERAGE(TableWHU[DIFF])/10</f>
        <v>0.19348633414370014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I7"/>
  <sheetViews>
    <sheetView tabSelected="1" workbookViewId="0">
      <selection activeCell="I3" sqref="I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">
      <c r="A2" t="s">
        <v>117</v>
      </c>
      <c r="B2">
        <v>23.485489081959631</v>
      </c>
      <c r="C2">
        <v>31.9143054784114</v>
      </c>
      <c r="D2">
        <f>B2*$I$2+C2*$I$3</f>
        <v>27.278313022213744</v>
      </c>
      <c r="E2">
        <v>31</v>
      </c>
      <c r="F2">
        <f>ABS(D2-E2)</f>
        <v>3.7216869777862556</v>
      </c>
      <c r="H2" t="s">
        <v>7</v>
      </c>
      <c r="I2">
        <v>0.46124902715959398</v>
      </c>
    </row>
    <row r="3" spans="1:9" x14ac:dyDescent="0.3">
      <c r="A3" t="s">
        <v>118</v>
      </c>
      <c r="B3">
        <v>33.332568771005796</v>
      </c>
      <c r="C3">
        <v>33.825083025354644</v>
      </c>
      <c r="D3">
        <f>B3*$I$2+C3*$I$3</f>
        <v>32.804905336993976</v>
      </c>
      <c r="E3">
        <v>31</v>
      </c>
      <c r="F3">
        <f>ABS(D3-E3)</f>
        <v>1.8049053369939756</v>
      </c>
      <c r="H3" t="s">
        <v>9</v>
      </c>
      <c r="I3">
        <v>0.51530665587936253</v>
      </c>
    </row>
    <row r="4" spans="1:9" x14ac:dyDescent="0.3">
      <c r="A4" t="s">
        <v>119</v>
      </c>
      <c r="B4">
        <v>30.63636366788533</v>
      </c>
      <c r="C4">
        <v>36.003716493310165</v>
      </c>
      <c r="D4">
        <f>B4*$I$2+C4*$I$3</f>
        <v>32.683947682915949</v>
      </c>
      <c r="E4">
        <v>30</v>
      </c>
      <c r="F4">
        <f>ABS(D4-E4)</f>
        <v>2.6839476829159494</v>
      </c>
    </row>
    <row r="5" spans="1:9" x14ac:dyDescent="0.3">
      <c r="A5" t="s">
        <v>120</v>
      </c>
      <c r="B5">
        <v>39.566925267657041</v>
      </c>
      <c r="C5">
        <v>44.194141279175248</v>
      </c>
      <c r="D5">
        <f>B5*$I$2+C5*$I$3</f>
        <v>41.023740939435058</v>
      </c>
      <c r="E5">
        <v>41</v>
      </c>
      <c r="F5">
        <f>ABS(D5-E5)</f>
        <v>2.374093943505784E-2</v>
      </c>
      <c r="H5" t="s">
        <v>12</v>
      </c>
      <c r="I5" cm="1">
        <f t="array" ref="I5">(SUM(TableWOL[PP]-TableWOL[AP]))^2</f>
        <v>2.0194839173657902E-28</v>
      </c>
    </row>
    <row r="6" spans="1:9" x14ac:dyDescent="0.3">
      <c r="A6" t="s">
        <v>121</v>
      </c>
      <c r="B6">
        <v>29.206231844468427</v>
      </c>
      <c r="C6">
        <v>28.599954658130539</v>
      </c>
      <c r="D6">
        <f>B6*$I$2+C6*$I$3</f>
        <v>28.209093018441258</v>
      </c>
      <c r="E6">
        <v>29</v>
      </c>
      <c r="F6">
        <f>ABS(D6-E6)</f>
        <v>0.79090698155874151</v>
      </c>
    </row>
    <row r="7" spans="1:9" x14ac:dyDescent="0.3">
      <c r="H7" t="s">
        <v>15</v>
      </c>
      <c r="I7">
        <f>AVERAGE(TableWOL[DIFF])/10</f>
        <v>0.18050375837379959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ARS</vt:lpstr>
      <vt:lpstr>AVL</vt:lpstr>
      <vt:lpstr>BOU</vt:lpstr>
      <vt:lpstr>BRE</vt:lpstr>
      <vt:lpstr>BHA</vt:lpstr>
      <vt:lpstr>CHE</vt:lpstr>
      <vt:lpstr>CRY</vt:lpstr>
      <vt:lpstr>EVE</vt:lpstr>
      <vt:lpstr>FUL</vt:lpstr>
      <vt:lpstr>LIV</vt:lpstr>
      <vt:lpstr>MCI</vt:lpstr>
      <vt:lpstr>MUN</vt:lpstr>
      <vt:lpstr>NEW</vt:lpstr>
      <vt:lpstr>NFO</vt:lpstr>
      <vt:lpstr>SHU</vt:lpstr>
      <vt:lpstr>TOT</vt:lpstr>
      <vt:lpstr>WHU</vt:lpstr>
      <vt:lpstr>WOL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2023-08-18T00:46:50Z</dcterms:created>
  <dcterms:modified xsi:type="dcterms:W3CDTF">2023-08-18T00:54:45Z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9b953d1e-8827-4a1a-826a-d7ae8a51db4c</vt:lpwstr>
  </property>
</Properties>
</file>