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983D19B5-BD78-4C2C-B2C2-6B4286327401}" xr6:coauthVersionLast="47" xr6:coauthVersionMax="47" xr10:uidLastSave="{00000000-0000-0000-0000-000000000000}"/>
  <bookViews>
    <workbookView xWindow="-108" yWindow="-108" windowWidth="23256" windowHeight="12576" firstSheet="3" activeTab="16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CHE" sheetId="6" r:id="rId6"/>
    <sheet name="CRY" sheetId="7" r:id="rId7"/>
    <sheet name="EVE" sheetId="8" r:id="rId8"/>
    <sheet name="FUL" sheetId="9" r:id="rId9"/>
    <sheet name="LIV" sheetId="10" r:id="rId10"/>
    <sheet name="MCI" sheetId="11" r:id="rId11"/>
    <sheet name="MUN" sheetId="12" r:id="rId12"/>
    <sheet name="NEW" sheetId="13" r:id="rId13"/>
    <sheet name="NFO" sheetId="14" r:id="rId14"/>
    <sheet name="TOT" sheetId="15" r:id="rId15"/>
    <sheet name="WHU" sheetId="16" r:id="rId16"/>
    <sheet name="WOL" sheetId="17" r:id="rId17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CHE!$I$2:$I$3</definedName>
    <definedName name="solver_adj" localSheetId="6" hidden="1">CRY!$I$2:$I$3</definedName>
    <definedName name="solver_adj" localSheetId="7" hidden="1">EVE!$I$2:$I$3</definedName>
    <definedName name="solver_adj" localSheetId="8" hidden="1">FUL!$I$2:$I$3</definedName>
    <definedName name="solver_adj" localSheetId="9" hidden="1">LIV!$I$2:$I$3</definedName>
    <definedName name="solver_adj" localSheetId="10" hidden="1">MCI!$I$2:$I$3</definedName>
    <definedName name="solver_adj" localSheetId="11" hidden="1">MUN!$I$2:$I$3</definedName>
    <definedName name="solver_adj" localSheetId="12" hidden="1">NEW!$I$2:$I$3</definedName>
    <definedName name="solver_adj" localSheetId="13" hidden="1">NFO!$I$2:$I$3</definedName>
    <definedName name="solver_adj" localSheetId="14" hidden="1">TOT!$I$2:$I$3</definedName>
    <definedName name="solver_adj" localSheetId="15" hidden="1">WHU!$I$2:$I$3</definedName>
    <definedName name="solver_adj" localSheetId="16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drv" localSheetId="0" hidden="1">2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st" localSheetId="0" hidden="1">1</definedName>
    <definedName name="solver_est" localSheetId="1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wt" localSheetId="0" hidden="1">1</definedName>
    <definedName name="solver_nwt" localSheetId="1" hidden="1">1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CHE!$I$5</definedName>
    <definedName name="solver_opt" localSheetId="6" hidden="1">CRY!$I$5</definedName>
    <definedName name="solver_opt" localSheetId="7" hidden="1">EVE!$I$5</definedName>
    <definedName name="solver_opt" localSheetId="8" hidden="1">FUL!$I$5</definedName>
    <definedName name="solver_opt" localSheetId="9" hidden="1">LIV!$I$5</definedName>
    <definedName name="solver_opt" localSheetId="10" hidden="1">MCI!$I$5</definedName>
    <definedName name="solver_opt" localSheetId="11" hidden="1">MUN!$I$5</definedName>
    <definedName name="solver_opt" localSheetId="12" hidden="1">NEW!$I$5</definedName>
    <definedName name="solver_opt" localSheetId="13" hidden="1">NFO!$I$5</definedName>
    <definedName name="solver_opt" localSheetId="14" hidden="1">TOT!$I$5</definedName>
    <definedName name="solver_opt" localSheetId="15" hidden="1">WHU!$I$5</definedName>
    <definedName name="solver_opt" localSheetId="16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rbv" localSheetId="0" hidden="1">2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2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scl" localSheetId="0" hidden="1">2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1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er" localSheetId="0" hidden="1">3</definedName>
    <definedName name="solver_ver" localSheetId="1" hidden="1">3</definedName>
    <definedName name="solver_ver" localSheetId="4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7" l="1"/>
  <c r="F5" i="17" s="1"/>
  <c r="D4" i="17"/>
  <c r="F4" i="17" s="1"/>
  <c r="D3" i="17"/>
  <c r="F3" i="17" s="1"/>
  <c r="D2" i="17"/>
  <c r="F2" i="17" s="1"/>
  <c r="D6" i="16"/>
  <c r="F6" i="16" s="1"/>
  <c r="D5" i="16"/>
  <c r="F5" i="16" s="1"/>
  <c r="D4" i="16"/>
  <c r="F4" i="16" s="1"/>
  <c r="D3" i="16"/>
  <c r="F3" i="16" s="1"/>
  <c r="D2" i="16"/>
  <c r="F2" i="16" s="1"/>
  <c r="D6" i="15"/>
  <c r="F6" i="15" s="1"/>
  <c r="D5" i="15"/>
  <c r="F5" i="15" s="1"/>
  <c r="D4" i="15"/>
  <c r="F4" i="15" s="1"/>
  <c r="D3" i="15"/>
  <c r="D2" i="15"/>
  <c r="F2" i="15" s="1"/>
  <c r="D4" i="14"/>
  <c r="F4" i="14" s="1"/>
  <c r="D3" i="14"/>
  <c r="F3" i="14" s="1"/>
  <c r="D2" i="14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F2" i="13" s="1"/>
  <c r="D6" i="12"/>
  <c r="F6" i="12" s="1"/>
  <c r="D5" i="12"/>
  <c r="F5" i="12" s="1"/>
  <c r="D4" i="12"/>
  <c r="F4" i="12" s="1"/>
  <c r="D3" i="12"/>
  <c r="F3" i="12" s="1"/>
  <c r="D2" i="12"/>
  <c r="F2" i="12" s="1"/>
  <c r="D7" i="11"/>
  <c r="F7" i="11" s="1"/>
  <c r="D6" i="11"/>
  <c r="F6" i="11" s="1"/>
  <c r="D5" i="11"/>
  <c r="F5" i="11" s="1"/>
  <c r="D4" i="11"/>
  <c r="F4" i="11" s="1"/>
  <c r="D3" i="11"/>
  <c r="F3" i="11" s="1"/>
  <c r="D2" i="11"/>
  <c r="F2" i="11" s="1"/>
  <c r="D8" i="10"/>
  <c r="F8" i="10" s="1"/>
  <c r="D7" i="10"/>
  <c r="F7" i="10" s="1"/>
  <c r="D6" i="10"/>
  <c r="F6" i="10" s="1"/>
  <c r="D5" i="10"/>
  <c r="D4" i="10"/>
  <c r="F4" i="10" s="1"/>
  <c r="D3" i="10"/>
  <c r="D2" i="10"/>
  <c r="F2" i="10" s="1"/>
  <c r="D7" i="9"/>
  <c r="F7" i="9" s="1"/>
  <c r="D6" i="9"/>
  <c r="F6" i="9" s="1"/>
  <c r="D5" i="9"/>
  <c r="F5" i="9" s="1"/>
  <c r="D4" i="9"/>
  <c r="F4" i="9" s="1"/>
  <c r="D3" i="9"/>
  <c r="F3" i="9" s="1"/>
  <c r="D2" i="9"/>
  <c r="F2" i="9" s="1"/>
  <c r="D2" i="8"/>
  <c r="F2" i="8" s="1"/>
  <c r="I7" i="8" s="1"/>
  <c r="D10" i="7"/>
  <c r="F10" i="7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D7" i="6"/>
  <c r="F7" i="6" s="1"/>
  <c r="D6" i="6"/>
  <c r="F6" i="6" s="1"/>
  <c r="D5" i="6"/>
  <c r="F5" i="6" s="1"/>
  <c r="D4" i="6"/>
  <c r="F4" i="6" s="1"/>
  <c r="D3" i="6"/>
  <c r="F3" i="6" s="1"/>
  <c r="D2" i="6"/>
  <c r="F2" i="6" s="1"/>
  <c r="D7" i="5"/>
  <c r="F7" i="5" s="1"/>
  <c r="D6" i="5"/>
  <c r="F6" i="5" s="1"/>
  <c r="D5" i="5"/>
  <c r="F5" i="5" s="1"/>
  <c r="D4" i="5"/>
  <c r="F4" i="5" s="1"/>
  <c r="D3" i="5"/>
  <c r="F3" i="5" s="1"/>
  <c r="D2" i="5"/>
  <c r="F2" i="5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2" i="4"/>
  <c r="D5" i="3"/>
  <c r="D4" i="3"/>
  <c r="F4" i="3" s="1"/>
  <c r="D3" i="3"/>
  <c r="F3" i="3" s="1"/>
  <c r="D2" i="3"/>
  <c r="F2" i="3" s="1"/>
  <c r="D6" i="2"/>
  <c r="F6" i="2" s="1"/>
  <c r="D5" i="2"/>
  <c r="D4" i="2"/>
  <c r="F4" i="2" s="1"/>
  <c r="D3" i="2"/>
  <c r="F3" i="2" s="1"/>
  <c r="D2" i="2"/>
  <c r="F2" i="2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I5" i="17" l="1" a="1"/>
  <c r="I5" i="17" s="1"/>
  <c r="I7" i="17"/>
  <c r="I5" i="16" a="1"/>
  <c r="I5" i="16" s="1"/>
  <c r="I7" i="16"/>
  <c r="I5" i="15" a="1"/>
  <c r="I5" i="15" s="1"/>
  <c r="F3" i="15"/>
  <c r="I7" i="15" s="1"/>
  <c r="I5" i="14" a="1"/>
  <c r="I5" i="14" s="1"/>
  <c r="F2" i="14"/>
  <c r="I7" i="14" s="1"/>
  <c r="I7" i="13"/>
  <c r="I5" i="13" a="1"/>
  <c r="I5" i="13" s="1"/>
  <c r="I5" i="12" a="1"/>
  <c r="I5" i="12" s="1"/>
  <c r="I7" i="12"/>
  <c r="I5" i="11" a="1"/>
  <c r="I5" i="11" s="1"/>
  <c r="I7" i="11"/>
  <c r="I5" i="10" a="1"/>
  <c r="I5" i="10" s="1"/>
  <c r="F3" i="10"/>
  <c r="I5" i="9" a="1"/>
  <c r="I5" i="9" s="1"/>
  <c r="I5" i="8"/>
  <c r="I5" i="7" a="1"/>
  <c r="I5" i="7" s="1"/>
  <c r="F2" i="7"/>
  <c r="I7" i="7" s="1"/>
  <c r="I5" i="6" a="1"/>
  <c r="I5" i="6" s="1"/>
  <c r="I7" i="6"/>
  <c r="I5" i="5" a="1"/>
  <c r="I5" i="5" s="1"/>
  <c r="I5" i="4" a="1"/>
  <c r="I5" i="4" s="1"/>
  <c r="F2" i="4"/>
  <c r="I7" i="4" s="1"/>
  <c r="I5" i="3" a="1"/>
  <c r="I5" i="3" s="1"/>
  <c r="I5" i="2" a="1"/>
  <c r="I5" i="2" s="1"/>
  <c r="I7" i="1"/>
  <c r="I5" i="1" a="1"/>
  <c r="I5" i="1" s="1"/>
  <c r="I7" i="5"/>
  <c r="I7" i="9"/>
  <c r="F5" i="10"/>
  <c r="F5" i="2"/>
  <c r="I7" i="2" s="1"/>
  <c r="F5" i="3"/>
  <c r="I7" i="3" s="1"/>
  <c r="I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<sst xmlns="http://schemas.openxmlformats.org/spreadsheetml/2006/main" count="266" uniqueCount="104">
  <si>
    <t>Name</t>
  </si>
  <si>
    <t>ARIMAPP</t>
  </si>
  <si>
    <t>LSTMPP</t>
  </si>
  <si>
    <t>PP</t>
  </si>
  <si>
    <t>AP</t>
  </si>
  <si>
    <t>DIFF</t>
  </si>
  <si>
    <t>Martinelli</t>
  </si>
  <si>
    <t>ARIMA</t>
  </si>
  <si>
    <t>Nketiah</t>
  </si>
  <si>
    <t>LSTM</t>
  </si>
  <si>
    <t>Ødegaard</t>
  </si>
  <si>
    <t>Saka</t>
  </si>
  <si>
    <t>OFF</t>
  </si>
  <si>
    <t>Saliba</t>
  </si>
  <si>
    <t>White</t>
  </si>
  <si>
    <t>AVG</t>
  </si>
  <si>
    <t>Rice</t>
  </si>
  <si>
    <t>Cash</t>
  </si>
  <si>
    <t>Digne</t>
  </si>
  <si>
    <t>Douglas Luiz</t>
  </si>
  <si>
    <t>Konsa</t>
  </si>
  <si>
    <t>McGinn</t>
  </si>
  <si>
    <t>Billing</t>
  </si>
  <si>
    <t>Christie</t>
  </si>
  <si>
    <t>Neto</t>
  </si>
  <si>
    <t>Solanke</t>
  </si>
  <si>
    <t>Henry</t>
  </si>
  <si>
    <t>Hickey</t>
  </si>
  <si>
    <t>Janelt</t>
  </si>
  <si>
    <t>Jensen</t>
  </si>
  <si>
    <t>Mbeumo</t>
  </si>
  <si>
    <t>Nørgaard</t>
  </si>
  <si>
    <t>Pinnock</t>
  </si>
  <si>
    <t>Schade</t>
  </si>
  <si>
    <t>Wissa</t>
  </si>
  <si>
    <t>Ferguson</t>
  </si>
  <si>
    <t>Gross</t>
  </si>
  <si>
    <t>João Pedro</t>
  </si>
  <si>
    <t>Mitoma</t>
  </si>
  <si>
    <t>Veltman</t>
  </si>
  <si>
    <t>Welbeck</t>
  </si>
  <si>
    <t>Sanchez</t>
  </si>
  <si>
    <t>Chilwell</t>
  </si>
  <si>
    <t>Colwill</t>
  </si>
  <si>
    <t>Gallagher</t>
  </si>
  <si>
    <t>Sterling</t>
  </si>
  <si>
    <t>T.Silva</t>
  </si>
  <si>
    <t>Andersen</t>
  </si>
  <si>
    <t>J.Ayew</t>
  </si>
  <si>
    <t>C.Doucouré</t>
  </si>
  <si>
    <t>Edouard</t>
  </si>
  <si>
    <t>Eze</t>
  </si>
  <si>
    <t>Johnstone</t>
  </si>
  <si>
    <t>Mitchell</t>
  </si>
  <si>
    <t>Schlupp</t>
  </si>
  <si>
    <t>Ward</t>
  </si>
  <si>
    <t>A.Doucoure</t>
  </si>
  <si>
    <t>Andreas</t>
  </si>
  <si>
    <t>Diop</t>
  </si>
  <si>
    <t>Leno</t>
  </si>
  <si>
    <t>Reed</t>
  </si>
  <si>
    <t>Tete</t>
  </si>
  <si>
    <t>Wilson</t>
  </si>
  <si>
    <t>A.Becker</t>
  </si>
  <si>
    <t>Darwin</t>
  </si>
  <si>
    <t>Diogo J.</t>
  </si>
  <si>
    <t>Gakpo</t>
  </si>
  <si>
    <t>Luis Díaz</t>
  </si>
  <si>
    <t>Robertson</t>
  </si>
  <si>
    <t>Salah</t>
  </si>
  <si>
    <t>J.Alvarez</t>
  </si>
  <si>
    <t>Ederson M.</t>
  </si>
  <si>
    <t>Foden</t>
  </si>
  <si>
    <t>Haaland</t>
  </si>
  <si>
    <t>Rodrigo</t>
  </si>
  <si>
    <t>Walker</t>
  </si>
  <si>
    <t>B.Fernandes</t>
  </si>
  <si>
    <t>Casemiro</t>
  </si>
  <si>
    <t>Eriksen</t>
  </si>
  <si>
    <t>Rashford</t>
  </si>
  <si>
    <t>Wan-Bissaka</t>
  </si>
  <si>
    <t>Botman</t>
  </si>
  <si>
    <t>Burn</t>
  </si>
  <si>
    <t>Gordon</t>
  </si>
  <si>
    <t>Pope</t>
  </si>
  <si>
    <t>Schär</t>
  </si>
  <si>
    <t>Trippier</t>
  </si>
  <si>
    <t>Barnes</t>
  </si>
  <si>
    <t>Awoniyi</t>
  </si>
  <si>
    <t>Gibbs-White</t>
  </si>
  <si>
    <t>Wood</t>
  </si>
  <si>
    <t>Kulusevski</t>
  </si>
  <si>
    <t>Maddison</t>
  </si>
  <si>
    <t>Richarlison</t>
  </si>
  <si>
    <t>Romero</t>
  </si>
  <si>
    <t>Son</t>
  </si>
  <si>
    <t>Antonio</t>
  </si>
  <si>
    <t>Areola</t>
  </si>
  <si>
    <t>Benrahma</t>
  </si>
  <si>
    <t>Bowen</t>
  </si>
  <si>
    <t>L.Paquetá</t>
  </si>
  <si>
    <t>Hee Chan</t>
  </si>
  <si>
    <t>Kilman</t>
  </si>
  <si>
    <t>José Sá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</si>
</sst>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8">
  <autoFilter ref="A1:F8" xr:uid="{00000000-0009-0000-0100-000001000000}"/>
  <tableColumns count="6">
    <tableColumn id="1" xr3:uid="{00000000-0010-0000-0000-000001000000}" name="Name" totalsRowLabel="Total"/>
    <tableColumn id="2" xr3:uid="{00000000-0010-0000-0000-000002000000}" name="ARIMAPP"/>
    <tableColumn id="3" xr3:uid="{00000000-0010-0000-0000-000003000000}" name="LSTMPP"/>
    <tableColumn id="4" xr3:uid="{00000000-0010-0000-0000-000004000000}" name="PP"/>
    <tableColumn id="5" xr3:uid="{00000000-0010-0000-0000-000005000000}" name="AP"/>
    <tableColumn id="6" xr3:uid="{00000000-0010-0000-0000-000006000000}" name="DIF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6">
  <autoFilter ref="A1:F6" xr:uid="{00000000-0009-0000-0100-000002000000}"/>
  <tableColumns count="6">
    <tableColumn id="1" xr3:uid="{00000000-0010-0000-0100-000001000000}" name="Name" totalsRowLabel="Total"/>
    <tableColumn id="2" xr3:uid="{00000000-0010-0000-0100-000002000000}" name="ARIMAPP"/>
    <tableColumn id="3" xr3:uid="{00000000-0010-0000-0100-000003000000}" name="LSTMPP"/>
    <tableColumn id="4" xr3:uid="{00000000-0010-0000-0100-000004000000}" name="PP"/>
    <tableColumn id="5" xr3:uid="{00000000-0010-0000-0100-000005000000}" name="AP"/>
    <tableColumn id="6" xr3:uid="{00000000-0010-0000-0100-000006000000}" name="DIF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5">
  <autoFilter ref="A1:F5" xr:uid="{00000000-0009-0000-0100-000003000000}"/>
  <tableColumns count="6">
    <tableColumn id="1" xr3:uid="{00000000-0010-0000-0200-000001000000}" name="Name" totalsRowLabel="Total"/>
    <tableColumn id="2" xr3:uid="{00000000-0010-0000-0200-000002000000}" name="ARIMAPP"/>
    <tableColumn id="3" xr3:uid="{00000000-0010-0000-0200-000003000000}" name="LSTMPP"/>
    <tableColumn id="4" xr3:uid="{00000000-0010-0000-0200-000004000000}" name="PP"/>
    <tableColumn id="5" xr3:uid="{00000000-0010-0000-0200-000005000000}" name="AP"/>
    <tableColumn id="6" xr3:uid="{00000000-0010-0000-0200-000006000000}" name="DIF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0">
  <autoFilter ref="A1:F10" xr:uid="{00000000-0009-0000-0100-000004000000}"/>
  <tableColumns count="6">
    <tableColumn id="1" xr3:uid="{00000000-0010-0000-0300-000001000000}" name="Name" totalsRowLabel="Total"/>
    <tableColumn id="2" xr3:uid="{00000000-0010-0000-0300-000002000000}" name="ARIMAPP"/>
    <tableColumn id="3" xr3:uid="{00000000-0010-0000-0300-000003000000}" name="LSTMPP"/>
    <tableColumn id="4" xr3:uid="{00000000-0010-0000-0300-000004000000}" name="PP"/>
    <tableColumn id="5" xr3:uid="{00000000-0010-0000-0300-000005000000}" name="AP"/>
    <tableColumn id="6" xr3:uid="{00000000-0010-0000-0300-000006000000}" name="DIF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>
  <autoFilter ref="A1:F7" xr:uid="{00000000-0009-0000-0100-000005000000}"/>
  <tableColumns count="6">
    <tableColumn id="1" xr3:uid="{00000000-0010-0000-0400-000001000000}" name="Name" totalsRowLabel="Total"/>
    <tableColumn id="2" xr3:uid="{00000000-0010-0000-0400-000002000000}" name="ARIMAPP"/>
    <tableColumn id="3" xr3:uid="{00000000-0010-0000-0400-000003000000}" name="LSTMPP"/>
    <tableColumn id="4" xr3:uid="{00000000-0010-0000-0400-000004000000}" name="PP"/>
    <tableColumn id="5" xr3:uid="{00000000-0010-0000-0400-000005000000}" name="AP"/>
    <tableColumn id="6" xr3:uid="{00000000-0010-0000-0400-000006000000}" name="DIF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CHE" displayName="TableCHE" ref="A1:F7">
  <autoFilter ref="A1:F7" xr:uid="{00000000-0009-0000-0100-000006000000}"/>
  <tableColumns count="6">
    <tableColumn id="1" xr3:uid="{00000000-0010-0000-0500-000001000000}" name="Name" totalsRowLabel="Total"/>
    <tableColumn id="2" xr3:uid="{00000000-0010-0000-0500-000002000000}" name="ARIMAPP"/>
    <tableColumn id="3" xr3:uid="{00000000-0010-0000-0500-000003000000}" name="LSTMPP"/>
    <tableColumn id="4" xr3:uid="{00000000-0010-0000-0500-000004000000}" name="PP"/>
    <tableColumn id="5" xr3:uid="{00000000-0010-0000-0500-000005000000}" name="AP"/>
    <tableColumn id="6" xr3:uid="{00000000-0010-0000-0500-000006000000}" name="DIF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RY" displayName="TableCRY" ref="A1:F10">
  <autoFilter ref="A1:F10" xr:uid="{00000000-0009-0000-0100-000007000000}"/>
  <tableColumns count="6">
    <tableColumn id="1" xr3:uid="{00000000-0010-0000-0600-000001000000}" name="Name" totalsRowLabel="Total"/>
    <tableColumn id="2" xr3:uid="{00000000-0010-0000-0600-000002000000}" name="ARIMAPP"/>
    <tableColumn id="3" xr3:uid="{00000000-0010-0000-0600-000003000000}" name="LSTMPP"/>
    <tableColumn id="4" xr3:uid="{00000000-0010-0000-0600-000004000000}" name="PP"/>
    <tableColumn id="5" xr3:uid="{00000000-0010-0000-0600-000005000000}" name="AP"/>
    <tableColumn id="6" xr3:uid="{00000000-0010-0000-0600-000006000000}" name="DIF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EVE" displayName="TableEVE" ref="A1:F2">
  <autoFilter ref="A1:F2" xr:uid="{00000000-0009-0000-0100-000008000000}"/>
  <tableColumns count="6">
    <tableColumn id="1" xr3:uid="{00000000-0010-0000-0700-000001000000}" name="Name" totalsRowLabel="Total"/>
    <tableColumn id="2" xr3:uid="{00000000-0010-0000-0700-000002000000}" name="ARIMAPP"/>
    <tableColumn id="3" xr3:uid="{00000000-0010-0000-0700-000003000000}" name="LSTMPP"/>
    <tableColumn id="4" xr3:uid="{00000000-0010-0000-0700-000004000000}" name="PP"/>
    <tableColumn id="5" xr3:uid="{00000000-0010-0000-0700-000005000000}" name="AP"/>
    <tableColumn id="6" xr3:uid="{00000000-0010-0000-0700-000006000000}" name="DIF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FUL" displayName="TableFUL" ref="A1:F7">
  <autoFilter ref="A1:F7" xr:uid="{00000000-0009-0000-0100-000009000000}"/>
  <tableColumns count="6">
    <tableColumn id="1" xr3:uid="{00000000-0010-0000-0800-000001000000}" name="Name" totalsRowLabel="Total"/>
    <tableColumn id="2" xr3:uid="{00000000-0010-0000-0800-000002000000}" name="ARIMAPP"/>
    <tableColumn id="3" xr3:uid="{00000000-0010-0000-0800-000003000000}" name="LSTMPP"/>
    <tableColumn id="4" xr3:uid="{00000000-0010-0000-0800-000004000000}" name="PP"/>
    <tableColumn id="5" xr3:uid="{00000000-0010-0000-0800-000005000000}" name="AP"/>
    <tableColumn id="6" xr3:uid="{00000000-0010-0000-0800-000006000000}" name="DIF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LIV" displayName="TableLIV" ref="A1:F8">
  <autoFilter ref="A1:F8" xr:uid="{00000000-0009-0000-0100-00000A000000}"/>
  <tableColumns count="6">
    <tableColumn id="1" xr3:uid="{00000000-0010-0000-0900-000001000000}" name="Name" totalsRowLabel="Total"/>
    <tableColumn id="2" xr3:uid="{00000000-0010-0000-0900-000002000000}" name="ARIMAPP"/>
    <tableColumn id="3" xr3:uid="{00000000-0010-0000-0900-000003000000}" name="LSTMPP"/>
    <tableColumn id="4" xr3:uid="{00000000-0010-0000-0900-000004000000}" name="PP"/>
    <tableColumn id="5" xr3:uid="{00000000-0010-0000-0900-000005000000}" name="AP"/>
    <tableColumn id="6" xr3:uid="{00000000-0010-0000-0900-000006000000}" name="DIF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MCI" displayName="TableMCI" ref="A1:F7">
  <autoFilter ref="A1:F7" xr:uid="{00000000-0009-0000-0100-00000B000000}"/>
  <tableColumns count="6">
    <tableColumn id="1" xr3:uid="{00000000-0010-0000-0A00-000001000000}" name="Name" totalsRowLabel="Total"/>
    <tableColumn id="2" xr3:uid="{00000000-0010-0000-0A00-000002000000}" name="ARIMAPP"/>
    <tableColumn id="3" xr3:uid="{00000000-0010-0000-0A00-000003000000}" name="LSTMPP"/>
    <tableColumn id="4" xr3:uid="{00000000-0010-0000-0A00-000004000000}" name="PP"/>
    <tableColumn id="5" xr3:uid="{00000000-0010-0000-0A00-000005000000}" name="AP"/>
    <tableColumn id="6" xr3:uid="{00000000-0010-0000-0A00-000006000000}" name="DIF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UN" displayName="TableMUN" ref="A1:F6">
  <autoFilter ref="A1:F6" xr:uid="{00000000-0009-0000-0100-00000C000000}"/>
  <tableColumns count="6">
    <tableColumn id="1" xr3:uid="{00000000-0010-0000-0B00-000001000000}" name="Name" totalsRowLabel="Total"/>
    <tableColumn id="2" xr3:uid="{00000000-0010-0000-0B00-000002000000}" name="ARIMAPP"/>
    <tableColumn id="3" xr3:uid="{00000000-0010-0000-0B00-000003000000}" name="LSTMPP"/>
    <tableColumn id="4" xr3:uid="{00000000-0010-0000-0B00-000004000000}" name="PP"/>
    <tableColumn id="5" xr3:uid="{00000000-0010-0000-0B00-000005000000}" name="AP"/>
    <tableColumn id="6" xr3:uid="{00000000-0010-0000-0B00-000006000000}" name="DIF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NEW" displayName="TableNEW" ref="A1:F9">
  <autoFilter ref="A1:F9" xr:uid="{00000000-0009-0000-0100-00000D000000}"/>
  <tableColumns count="6">
    <tableColumn id="1" xr3:uid="{00000000-0010-0000-0C00-000001000000}" name="Name" totalsRowLabel="Total"/>
    <tableColumn id="2" xr3:uid="{00000000-0010-0000-0C00-000002000000}" name="ARIMAPP"/>
    <tableColumn id="3" xr3:uid="{00000000-0010-0000-0C00-000003000000}" name="LSTMPP"/>
    <tableColumn id="4" xr3:uid="{00000000-0010-0000-0C00-000004000000}" name="PP"/>
    <tableColumn id="5" xr3:uid="{00000000-0010-0000-0C00-000005000000}" name="AP"/>
    <tableColumn id="6" xr3:uid="{00000000-0010-0000-0C00-000006000000}" name="DIF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FO" displayName="TableNFO" ref="A1:F4">
  <autoFilter ref="A1:F4" xr:uid="{00000000-0009-0000-0100-00000E000000}"/>
  <tableColumns count="6">
    <tableColumn id="1" xr3:uid="{00000000-0010-0000-0D00-000001000000}" name="Name" totalsRowLabel="Total"/>
    <tableColumn id="2" xr3:uid="{00000000-0010-0000-0D00-000002000000}" name="ARIMAPP"/>
    <tableColumn id="3" xr3:uid="{00000000-0010-0000-0D00-000003000000}" name="LSTMPP"/>
    <tableColumn id="4" xr3:uid="{00000000-0010-0000-0D00-000004000000}" name="PP"/>
    <tableColumn id="5" xr3:uid="{00000000-0010-0000-0D00-000005000000}" name="AP"/>
    <tableColumn id="6" xr3:uid="{00000000-0010-0000-0D00-000006000000}" name="DIF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TOT" displayName="TableTOT" ref="A1:F6">
  <autoFilter ref="A1:F6" xr:uid="{00000000-0009-0000-0100-00000F000000}"/>
  <tableColumns count="6">
    <tableColumn id="1" xr3:uid="{00000000-0010-0000-0E00-000001000000}" name="Name" totalsRowLabel="Total"/>
    <tableColumn id="2" xr3:uid="{00000000-0010-0000-0E00-000002000000}" name="ARIMAPP"/>
    <tableColumn id="3" xr3:uid="{00000000-0010-0000-0E00-000003000000}" name="LSTMPP"/>
    <tableColumn id="4" xr3:uid="{00000000-0010-0000-0E00-000004000000}" name="PP"/>
    <tableColumn id="5" xr3:uid="{00000000-0010-0000-0E00-000005000000}" name="AP"/>
    <tableColumn id="6" xr3:uid="{00000000-0010-0000-0E00-000006000000}" name="DIFF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WHU" displayName="TableWHU" ref="A1:F6">
  <autoFilter ref="A1:F6" xr:uid="{00000000-0009-0000-0100-000010000000}"/>
  <tableColumns count="6">
    <tableColumn id="1" xr3:uid="{00000000-0010-0000-0F00-000001000000}" name="Name" totalsRowLabel="Total"/>
    <tableColumn id="2" xr3:uid="{00000000-0010-0000-0F00-000002000000}" name="ARIMAPP"/>
    <tableColumn id="3" xr3:uid="{00000000-0010-0000-0F00-000003000000}" name="LSTMPP"/>
    <tableColumn id="4" xr3:uid="{00000000-0010-0000-0F00-000004000000}" name="PP"/>
    <tableColumn id="5" xr3:uid="{00000000-0010-0000-0F00-000005000000}" name="AP"/>
    <tableColumn id="6" xr3:uid="{00000000-0010-0000-0F00-000006000000}" name="DIFF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WOL" displayName="TableWOL" ref="A1:F5">
  <autoFilter ref="A1:F5" xr:uid="{00000000-0009-0000-0100-000011000000}"/>
  <tableColumns count="6">
    <tableColumn id="1" xr3:uid="{00000000-0010-0000-1000-000001000000}" name="Name" totalsRowLabel="Total"/>
    <tableColumn id="2" xr3:uid="{00000000-0010-0000-1000-000002000000}" name="ARIMAPP"/>
    <tableColumn id="3" xr3:uid="{00000000-0010-0000-1000-000003000000}" name="LSTMPP"/>
    <tableColumn id="4" xr3:uid="{00000000-0010-0000-1000-000004000000}" name="PP"/>
    <tableColumn id="5" xr3:uid="{00000000-0010-0000-1000-000005000000}" name="AP"/>
    <tableColumn id="6" xr3:uid="{00000000-0010-0000-1000-000006000000}" name="DI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</v>
      </c>
      <c r="B2">
        <v>47.55432459485565</v>
      </c>
      <c r="C2">
        <v>64.637067942785833</v>
      </c>
      <c r="D2">
        <f t="shared" ref="D2:D8" si="0">B2*$I$2+C2*$I$3</f>
        <v>48.743794774760282</v>
      </c>
      <c r="E2">
        <v>34</v>
      </c>
      <c r="F2">
        <f t="shared" ref="F2:F8" si="1">ABS(D2-E2)</f>
        <v>14.743794774760282</v>
      </c>
      <c r="H2" t="s">
        <v>7</v>
      </c>
      <c r="I2">
        <v>0.3846479393269211</v>
      </c>
    </row>
    <row r="3" spans="1:9" x14ac:dyDescent="0.3">
      <c r="A3" t="s">
        <v>8</v>
      </c>
      <c r="B3">
        <v>21.323309651439811</v>
      </c>
      <c r="C3">
        <v>42.56557383617799</v>
      </c>
      <c r="D3">
        <f t="shared" si="0"/>
        <v>28.255662013275721</v>
      </c>
      <c r="E3">
        <v>28</v>
      </c>
      <c r="F3">
        <f t="shared" si="1"/>
        <v>0.25566201327572102</v>
      </c>
      <c r="H3" t="s">
        <v>9</v>
      </c>
      <c r="I3">
        <v>0.47112473975800612</v>
      </c>
    </row>
    <row r="4" spans="1:9" x14ac:dyDescent="0.3">
      <c r="A4" t="s">
        <v>10</v>
      </c>
      <c r="B4">
        <v>42.100878080651377</v>
      </c>
      <c r="C4">
        <v>53.149628012499512</v>
      </c>
      <c r="D4">
        <f t="shared" si="0"/>
        <v>41.234120663200159</v>
      </c>
      <c r="E4">
        <v>64</v>
      </c>
      <c r="F4">
        <f t="shared" si="1"/>
        <v>22.765879336799841</v>
      </c>
    </row>
    <row r="5" spans="1:9" x14ac:dyDescent="0.3">
      <c r="A5" t="s">
        <v>11</v>
      </c>
      <c r="B5">
        <v>46.24905843474761</v>
      </c>
      <c r="C5">
        <v>58.2876090918828</v>
      </c>
      <c r="D5">
        <f t="shared" si="0"/>
        <v>45.250339687265701</v>
      </c>
      <c r="E5">
        <v>49</v>
      </c>
      <c r="F5">
        <f t="shared" si="1"/>
        <v>3.7496603127342993</v>
      </c>
      <c r="H5" t="s">
        <v>12</v>
      </c>
      <c r="I5" cm="1">
        <f t="array" ref="I5">(SUM(TableARS[PP]-TableARS[AP]))^2</f>
        <v>1.135959703518257E-28</v>
      </c>
    </row>
    <row r="6" spans="1:9" x14ac:dyDescent="0.3">
      <c r="A6" t="s">
        <v>13</v>
      </c>
      <c r="B6">
        <v>50.706551313606234</v>
      </c>
      <c r="C6">
        <v>55.7693136768697</v>
      </c>
      <c r="D6">
        <f t="shared" si="0"/>
        <v>45.778473865651272</v>
      </c>
      <c r="E6">
        <v>38</v>
      </c>
      <c r="F6">
        <f t="shared" si="1"/>
        <v>7.7784738656512715</v>
      </c>
    </row>
    <row r="7" spans="1:9" x14ac:dyDescent="0.3">
      <c r="A7" t="s">
        <v>14</v>
      </c>
      <c r="B7">
        <v>56.102119393019628</v>
      </c>
      <c r="C7">
        <v>47.755911878760884</v>
      </c>
      <c r="D7">
        <f t="shared" si="0"/>
        <v>44.078556172185387</v>
      </c>
      <c r="E7">
        <v>35</v>
      </c>
      <c r="F7">
        <f t="shared" si="1"/>
        <v>9.0785561721853867</v>
      </c>
      <c r="H7" t="s">
        <v>15</v>
      </c>
      <c r="I7">
        <f>AVERAGE(TableARS[DIFF])/10</f>
        <v>0.91018533788207612</v>
      </c>
    </row>
    <row r="8" spans="1:9" x14ac:dyDescent="0.3">
      <c r="A8" t="s">
        <v>16</v>
      </c>
      <c r="B8">
        <v>23.997966011147131</v>
      </c>
      <c r="C8">
        <v>30.625189958921162</v>
      </c>
      <c r="D8">
        <f t="shared" si="0"/>
        <v>23.659052823661469</v>
      </c>
      <c r="E8">
        <v>29</v>
      </c>
      <c r="F8">
        <f t="shared" si="1"/>
        <v>5.3409471763385312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17</v>
      </c>
      <c r="B2">
        <v>13.831618506446246</v>
      </c>
      <c r="C2">
        <v>36.289561116156996</v>
      </c>
      <c r="D2">
        <f>B2*$I$2+C2*$I$3</f>
        <v>33.398320338491132</v>
      </c>
      <c r="E2">
        <v>53</v>
      </c>
      <c r="F2">
        <f>ABS(D2-E2)</f>
        <v>19.601679661508868</v>
      </c>
      <c r="H2" t="s">
        <v>7</v>
      </c>
      <c r="I2">
        <v>0.55528981917349507</v>
      </c>
    </row>
    <row r="3" spans="1:9" x14ac:dyDescent="0.3">
      <c r="A3" t="s">
        <v>18</v>
      </c>
      <c r="B3">
        <v>30.877835654270058</v>
      </c>
      <c r="C3">
        <v>28.383090400613696</v>
      </c>
      <c r="D3">
        <f>B3*$I$2+C3*$I$3</f>
        <v>37.260736683743374</v>
      </c>
      <c r="E3">
        <v>25</v>
      </c>
      <c r="F3">
        <f>ABS(D3-E3)</f>
        <v>12.260736683743374</v>
      </c>
      <c r="H3" t="s">
        <v>9</v>
      </c>
      <c r="I3">
        <v>0.70868212808778375</v>
      </c>
    </row>
    <row r="4" spans="1:9" x14ac:dyDescent="0.3">
      <c r="A4" t="s">
        <v>19</v>
      </c>
      <c r="B4">
        <v>26.457820605992914</v>
      </c>
      <c r="C4">
        <v>34.468415361029834</v>
      </c>
      <c r="D4">
        <f>B4*$I$2+C4*$I$3</f>
        <v>39.118908369894854</v>
      </c>
      <c r="E4">
        <v>47</v>
      </c>
      <c r="F4">
        <f>ABS(D4-E4)</f>
        <v>7.8810916301051464</v>
      </c>
    </row>
    <row r="5" spans="1:9" x14ac:dyDescent="0.3">
      <c r="A5" t="s">
        <v>20</v>
      </c>
      <c r="B5">
        <v>27.601177961001383</v>
      </c>
      <c r="C5">
        <v>32.368357834033894</v>
      </c>
      <c r="D5">
        <f>B5*$I$2+C5*$I$3</f>
        <v>38.265529831469941</v>
      </c>
      <c r="E5">
        <v>32</v>
      </c>
      <c r="F5">
        <f>ABS(D5-E5)</f>
        <v>6.2655298314699408</v>
      </c>
      <c r="H5" t="s">
        <v>12</v>
      </c>
      <c r="I5" cm="1">
        <f t="array" ref="I5">(SUM(TableAVL[PP]-TableAVL[AP]))^2</f>
        <v>5.0487097934144756E-29</v>
      </c>
    </row>
    <row r="6" spans="1:9" x14ac:dyDescent="0.3">
      <c r="A6" t="s">
        <v>21</v>
      </c>
      <c r="B6">
        <v>30.021852266812495</v>
      </c>
      <c r="C6">
        <v>32.857715662648431</v>
      </c>
      <c r="D6">
        <f>B6*$I$2+C6*$I$3</f>
        <v>39.956504776400692</v>
      </c>
      <c r="E6">
        <v>31</v>
      </c>
      <c r="F6">
        <f>ABS(D6-E6)</f>
        <v>8.956504776400692</v>
      </c>
    </row>
    <row r="7" spans="1:9" x14ac:dyDescent="0.3">
      <c r="H7" t="s">
        <v>15</v>
      </c>
      <c r="I7">
        <f>AVERAGE(TableAVL[DIFF])/10</f>
        <v>1.0993108516645604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22</v>
      </c>
      <c r="B2">
        <v>49.315217284951949</v>
      </c>
      <c r="C2">
        <v>44.808314404551631</v>
      </c>
      <c r="D2">
        <f>B2*$I$2+C2*$I$3</f>
        <v>40.044120227710792</v>
      </c>
      <c r="E2">
        <v>24</v>
      </c>
      <c r="F2">
        <f>ABS(D2-E2)</f>
        <v>16.044120227710792</v>
      </c>
      <c r="H2" t="s">
        <v>7</v>
      </c>
      <c r="I2">
        <v>0.42629116975182857</v>
      </c>
    </row>
    <row r="3" spans="1:9" x14ac:dyDescent="0.3">
      <c r="A3" t="s">
        <v>23</v>
      </c>
      <c r="B3">
        <v>19.768642904976865</v>
      </c>
      <c r="C3">
        <v>29.778477315957971</v>
      </c>
      <c r="D3">
        <f>B3*$I$2+C3*$I$3</f>
        <v>21.068393532068537</v>
      </c>
      <c r="E3">
        <v>22</v>
      </c>
      <c r="F3">
        <f>ABS(D3-E3)</f>
        <v>0.93160646793146284</v>
      </c>
      <c r="H3" t="s">
        <v>9</v>
      </c>
      <c r="I3">
        <v>0.42450779096503638</v>
      </c>
    </row>
    <row r="4" spans="1:9" x14ac:dyDescent="0.3">
      <c r="A4" t="s">
        <v>24</v>
      </c>
      <c r="B4">
        <v>58.842105227873375</v>
      </c>
      <c r="C4">
        <v>48.568584894796921</v>
      </c>
      <c r="D4">
        <f>B4*$I$2+C4*$I$3</f>
        <v>45.701612552238402</v>
      </c>
      <c r="E4">
        <v>42</v>
      </c>
      <c r="F4">
        <f>ABS(D4-E4)</f>
        <v>3.7016125522384016</v>
      </c>
    </row>
    <row r="5" spans="1:9" x14ac:dyDescent="0.3">
      <c r="A5" t="s">
        <v>25</v>
      </c>
      <c r="B5">
        <v>34.613787605715501</v>
      </c>
      <c r="C5">
        <v>38.704405501367361</v>
      </c>
      <c r="D5">
        <f>B5*$I$2+C5*$I$3</f>
        <v>31.185873687982266</v>
      </c>
      <c r="E5">
        <v>50</v>
      </c>
      <c r="F5">
        <f>ABS(D5-E5)</f>
        <v>18.814126312017734</v>
      </c>
      <c r="H5" t="s">
        <v>12</v>
      </c>
      <c r="I5" cm="1">
        <f t="array" ref="I5">(SUM(TableBOU[PP]-TableBOU[AP]))^2</f>
        <v>1.2621774483536189E-29</v>
      </c>
    </row>
    <row r="7" spans="1:9" x14ac:dyDescent="0.3">
      <c r="H7" t="s">
        <v>15</v>
      </c>
      <c r="I7">
        <f>AVERAGE(TableBOU[DIFF])/10</f>
        <v>0.98728663899745972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26</v>
      </c>
      <c r="B2">
        <v>46.372881355932194</v>
      </c>
      <c r="C2">
        <v>34.003342192139883</v>
      </c>
      <c r="D2">
        <f t="shared" ref="D2:D10" si="0">B2*$I$2+C2*$I$3</f>
        <v>34.471482676503392</v>
      </c>
      <c r="E2">
        <v>27</v>
      </c>
      <c r="F2">
        <f t="shared" ref="F2:F10" si="1">ABS(D2-E2)</f>
        <v>7.4714826765033919</v>
      </c>
      <c r="H2" t="s">
        <v>7</v>
      </c>
      <c r="I2">
        <v>0.41809684977498929</v>
      </c>
    </row>
    <row r="3" spans="1:9" x14ac:dyDescent="0.3">
      <c r="A3" t="s">
        <v>27</v>
      </c>
      <c r="B3">
        <v>35.124999967781278</v>
      </c>
      <c r="C3">
        <v>45.821446911233863</v>
      </c>
      <c r="D3">
        <f t="shared" si="0"/>
        <v>35.011027565068495</v>
      </c>
      <c r="E3">
        <v>21</v>
      </c>
      <c r="F3">
        <f t="shared" si="1"/>
        <v>14.011027565068495</v>
      </c>
      <c r="H3" t="s">
        <v>9</v>
      </c>
      <c r="I3">
        <v>0.4435777807184314</v>
      </c>
    </row>
    <row r="4" spans="1:9" x14ac:dyDescent="0.3">
      <c r="A4" t="s">
        <v>28</v>
      </c>
      <c r="B4">
        <v>34.044228197161466</v>
      </c>
      <c r="C4">
        <v>27.631234732185412</v>
      </c>
      <c r="D4">
        <f t="shared" si="0"/>
        <v>26.49038634326692</v>
      </c>
      <c r="E4">
        <v>22</v>
      </c>
      <c r="F4">
        <f t="shared" si="1"/>
        <v>4.4903863432669198</v>
      </c>
    </row>
    <row r="5" spans="1:9" x14ac:dyDescent="0.3">
      <c r="A5" t="s">
        <v>29</v>
      </c>
      <c r="B5">
        <v>27.779357812807355</v>
      </c>
      <c r="C5">
        <v>35.437063553795454</v>
      </c>
      <c r="D5">
        <f t="shared" si="0"/>
        <v>27.333555996677589</v>
      </c>
      <c r="E5">
        <v>27</v>
      </c>
      <c r="F5">
        <f t="shared" si="1"/>
        <v>0.33355599667758895</v>
      </c>
      <c r="H5" t="s">
        <v>12</v>
      </c>
      <c r="I5" cm="1">
        <f t="array" ref="I5">(SUM(TableBRE[PP]-TableBRE[AP]))^2</f>
        <v>3.1554436208840472E-28</v>
      </c>
    </row>
    <row r="6" spans="1:9" x14ac:dyDescent="0.3">
      <c r="A6" t="s">
        <v>30</v>
      </c>
      <c r="B6">
        <v>36.479814971417525</v>
      </c>
      <c r="C6">
        <v>34.107690071815888</v>
      </c>
      <c r="D6">
        <f t="shared" si="0"/>
        <v>30.381509187412327</v>
      </c>
      <c r="E6">
        <v>54</v>
      </c>
      <c r="F6">
        <f t="shared" si="1"/>
        <v>23.618490812587673</v>
      </c>
    </row>
    <row r="7" spans="1:9" x14ac:dyDescent="0.3">
      <c r="A7" t="s">
        <v>31</v>
      </c>
      <c r="B7">
        <v>33.155618225255473</v>
      </c>
      <c r="C7">
        <v>36.332712969199754</v>
      </c>
      <c r="D7">
        <f t="shared" si="0"/>
        <v>29.978643718678931</v>
      </c>
      <c r="E7">
        <v>25</v>
      </c>
      <c r="F7">
        <f t="shared" si="1"/>
        <v>4.9786437186789314</v>
      </c>
      <c r="H7" t="s">
        <v>15</v>
      </c>
      <c r="I7">
        <f>AVERAGE(TableBRE[DIFF])/10</f>
        <v>0.76773173422571406</v>
      </c>
    </row>
    <row r="8" spans="1:9" x14ac:dyDescent="0.3">
      <c r="A8" t="s">
        <v>32</v>
      </c>
      <c r="B8">
        <v>30.834521959918767</v>
      </c>
      <c r="C8">
        <v>32.120715450110808</v>
      </c>
      <c r="D8">
        <f t="shared" si="0"/>
        <v>27.139852170208147</v>
      </c>
      <c r="E8">
        <v>32</v>
      </c>
      <c r="F8">
        <f t="shared" si="1"/>
        <v>4.8601478297918526</v>
      </c>
    </row>
    <row r="9" spans="1:9" x14ac:dyDescent="0.3">
      <c r="A9" t="s">
        <v>33</v>
      </c>
      <c r="B9">
        <v>16.599997679374322</v>
      </c>
      <c r="C9">
        <v>48.069190863006845</v>
      </c>
      <c r="D9">
        <f t="shared" si="0"/>
        <v>28.262831739961815</v>
      </c>
      <c r="E9">
        <v>25</v>
      </c>
      <c r="F9">
        <f t="shared" si="1"/>
        <v>3.2628317399618147</v>
      </c>
    </row>
    <row r="10" spans="1:9" x14ac:dyDescent="0.3">
      <c r="A10" t="s">
        <v>34</v>
      </c>
      <c r="B10">
        <v>44.54545454545454</v>
      </c>
      <c r="C10">
        <v>29.997887548428277</v>
      </c>
      <c r="D10">
        <f t="shared" si="0"/>
        <v>31.930710602222401</v>
      </c>
      <c r="E10">
        <v>38</v>
      </c>
      <c r="F10">
        <f t="shared" si="1"/>
        <v>6.0692893977775988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35</v>
      </c>
      <c r="B2">
        <v>68.777777743443124</v>
      </c>
      <c r="C2">
        <v>65.194184193139421</v>
      </c>
      <c r="D2">
        <f t="shared" ref="D2:D7" si="0">B2*$I$2+C2*$I$3</f>
        <v>46.484907935160017</v>
      </c>
      <c r="E2">
        <v>21</v>
      </c>
      <c r="F2">
        <f t="shared" ref="F2:F7" si="1">ABS(D2-E2)</f>
        <v>25.484907935160017</v>
      </c>
      <c r="H2" t="s">
        <v>7</v>
      </c>
      <c r="I2">
        <v>0.34519408084219211</v>
      </c>
    </row>
    <row r="3" spans="1:9" x14ac:dyDescent="0.3">
      <c r="A3" t="s">
        <v>36</v>
      </c>
      <c r="B3">
        <v>69.853658497871237</v>
      </c>
      <c r="C3">
        <v>43.141998409400429</v>
      </c>
      <c r="D3">
        <f t="shared" si="0"/>
        <v>39.163311099962129</v>
      </c>
      <c r="E3">
        <v>46</v>
      </c>
      <c r="F3">
        <f t="shared" si="1"/>
        <v>6.8366889000378706</v>
      </c>
      <c r="H3" t="s">
        <v>9</v>
      </c>
      <c r="I3">
        <v>0.34885360475201604</v>
      </c>
    </row>
    <row r="4" spans="1:9" x14ac:dyDescent="0.3">
      <c r="A4" t="s">
        <v>37</v>
      </c>
      <c r="B4">
        <v>22.020171115648569</v>
      </c>
      <c r="C4">
        <v>38.147314959675924</v>
      </c>
      <c r="D4">
        <f t="shared" si="0"/>
        <v>20.909061063547551</v>
      </c>
      <c r="E4">
        <v>30</v>
      </c>
      <c r="F4">
        <f t="shared" si="1"/>
        <v>9.0909389364524493</v>
      </c>
    </row>
    <row r="5" spans="1:9" x14ac:dyDescent="0.3">
      <c r="A5" t="s">
        <v>38</v>
      </c>
      <c r="B5">
        <v>39.08233649151741</v>
      </c>
      <c r="C5">
        <v>68.291588773714608</v>
      </c>
      <c r="D5">
        <f t="shared" si="0"/>
        <v>37.314758140307269</v>
      </c>
      <c r="E5">
        <v>36</v>
      </c>
      <c r="F5">
        <f t="shared" si="1"/>
        <v>1.3147581403072692</v>
      </c>
      <c r="H5" t="s">
        <v>12</v>
      </c>
      <c r="I5" cm="1">
        <f t="array" ref="I5">(SUM(TableBHA[PP]-TableBHA[AP]))^2</f>
        <v>4.543838814073028E-28</v>
      </c>
    </row>
    <row r="6" spans="1:9" x14ac:dyDescent="0.3">
      <c r="A6" t="s">
        <v>39</v>
      </c>
      <c r="B6">
        <v>44.610389685875752</v>
      </c>
      <c r="C6">
        <v>32.13551533429073</v>
      </c>
      <c r="D6">
        <f t="shared" si="0"/>
        <v>26.609832828558897</v>
      </c>
      <c r="E6">
        <v>39</v>
      </c>
      <c r="F6">
        <f t="shared" si="1"/>
        <v>12.390167171441103</v>
      </c>
    </row>
    <row r="7" spans="1:9" x14ac:dyDescent="0.3">
      <c r="A7" t="s">
        <v>40</v>
      </c>
      <c r="B7">
        <v>35.126984126984119</v>
      </c>
      <c r="C7">
        <v>35.5235025958835</v>
      </c>
      <c r="D7">
        <f t="shared" si="0"/>
        <v>24.518128932464116</v>
      </c>
      <c r="E7">
        <v>23</v>
      </c>
      <c r="F7">
        <f t="shared" si="1"/>
        <v>1.5181289324641156</v>
      </c>
      <c r="H7" t="s">
        <v>15</v>
      </c>
      <c r="I7">
        <f>AVERAGE(TableBHA[DIFF])/10</f>
        <v>0.94392650026438041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41</v>
      </c>
      <c r="B2">
        <v>56.857370019618372</v>
      </c>
      <c r="C2">
        <v>34.757504956711344</v>
      </c>
      <c r="D2">
        <f t="shared" ref="D2:D7" si="0">B2*$I$2+C2*$I$3</f>
        <v>35.40278867138381</v>
      </c>
      <c r="E2">
        <v>41</v>
      </c>
      <c r="F2">
        <f t="shared" ref="F2:F7" si="1">ABS(D2-E2)</f>
        <v>5.59721132861619</v>
      </c>
      <c r="H2" t="s">
        <v>7</v>
      </c>
      <c r="I2">
        <v>0.40833677284296438</v>
      </c>
    </row>
    <row r="3" spans="1:9" x14ac:dyDescent="0.3">
      <c r="A3" t="s">
        <v>42</v>
      </c>
      <c r="B3">
        <v>34.929166810562748</v>
      </c>
      <c r="C3">
        <v>50.444939220100274</v>
      </c>
      <c r="D3">
        <f t="shared" si="0"/>
        <v>31.948644795188699</v>
      </c>
      <c r="E3">
        <v>28</v>
      </c>
      <c r="F3">
        <f t="shared" si="1"/>
        <v>3.9486447951886987</v>
      </c>
      <c r="H3" t="s">
        <v>9</v>
      </c>
      <c r="I3">
        <v>0.35059575479918226</v>
      </c>
    </row>
    <row r="4" spans="1:9" x14ac:dyDescent="0.3">
      <c r="A4" t="s">
        <v>43</v>
      </c>
      <c r="B4">
        <v>27.93970253880066</v>
      </c>
      <c r="C4">
        <v>54.903788337186356</v>
      </c>
      <c r="D4">
        <f t="shared" si="0"/>
        <v>30.65784308229663</v>
      </c>
      <c r="E4">
        <v>26</v>
      </c>
      <c r="F4">
        <f t="shared" si="1"/>
        <v>4.6578430822966297</v>
      </c>
    </row>
    <row r="5" spans="1:9" x14ac:dyDescent="0.3">
      <c r="A5" t="s">
        <v>44</v>
      </c>
      <c r="B5">
        <v>27.544398211899662</v>
      </c>
      <c r="C5">
        <v>23.226827023843533</v>
      </c>
      <c r="D5">
        <f t="shared" si="0"/>
        <v>19.390617627763092</v>
      </c>
      <c r="E5">
        <v>31</v>
      </c>
      <c r="F5">
        <f t="shared" si="1"/>
        <v>11.609382372236908</v>
      </c>
      <c r="H5" t="s">
        <v>12</v>
      </c>
      <c r="I5" cm="1">
        <f t="array" ref="I5">(SUM(TableCHE[PP]-TableCHE[AP]))^2</f>
        <v>1.8175355256292112E-27</v>
      </c>
    </row>
    <row r="6" spans="1:9" x14ac:dyDescent="0.3">
      <c r="A6" t="s">
        <v>45</v>
      </c>
      <c r="B6">
        <v>61.725198640751927</v>
      </c>
      <c r="C6">
        <v>37.92044293336069</v>
      </c>
      <c r="D6">
        <f t="shared" si="0"/>
        <v>38.499414728596477</v>
      </c>
      <c r="E6">
        <v>50</v>
      </c>
      <c r="F6">
        <f t="shared" si="1"/>
        <v>11.500585271403523</v>
      </c>
    </row>
    <row r="7" spans="1:9" x14ac:dyDescent="0.3">
      <c r="A7" t="s">
        <v>46</v>
      </c>
      <c r="B7">
        <v>70.130434782608688</v>
      </c>
      <c r="C7">
        <v>38.402791514913801</v>
      </c>
      <c r="D7">
        <f t="shared" si="0"/>
        <v>42.10069109477125</v>
      </c>
      <c r="E7">
        <v>22</v>
      </c>
      <c r="F7">
        <f t="shared" si="1"/>
        <v>20.10069109477125</v>
      </c>
      <c r="H7" t="s">
        <v>15</v>
      </c>
      <c r="I7">
        <f>AVERAGE(TableCHE[DIFF])/10</f>
        <v>0.95690596574188669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47</v>
      </c>
      <c r="B2">
        <v>48.243902485416058</v>
      </c>
      <c r="C2">
        <v>28.851328148842249</v>
      </c>
      <c r="D2">
        <f t="shared" ref="D2:D10" si="0">B2*$I$2+C2*$I$3</f>
        <v>42.061974466092884</v>
      </c>
      <c r="E2">
        <v>41</v>
      </c>
      <c r="F2">
        <f t="shared" ref="F2:F10" si="1">ABS(D2-E2)</f>
        <v>1.0619744660928845</v>
      </c>
      <c r="H2" t="s">
        <v>7</v>
      </c>
      <c r="I2">
        <v>0.59101291062311034</v>
      </c>
    </row>
    <row r="3" spans="1:9" x14ac:dyDescent="0.3">
      <c r="A3" t="s">
        <v>48</v>
      </c>
      <c r="B3">
        <v>29.224397197445533</v>
      </c>
      <c r="C3">
        <v>27.815219079034588</v>
      </c>
      <c r="D3">
        <f t="shared" si="0"/>
        <v>30.334622147319628</v>
      </c>
      <c r="E3">
        <v>34</v>
      </c>
      <c r="F3">
        <f t="shared" si="1"/>
        <v>3.665377852680372</v>
      </c>
      <c r="H3" t="s">
        <v>9</v>
      </c>
      <c r="I3">
        <v>0.46962154284440932</v>
      </c>
    </row>
    <row r="4" spans="1:9" x14ac:dyDescent="0.3">
      <c r="A4" t="s">
        <v>49</v>
      </c>
      <c r="B4">
        <v>20.206555767956175</v>
      </c>
      <c r="C4">
        <v>30.437269540711014</v>
      </c>
      <c r="D4">
        <f t="shared" si="0"/>
        <v>26.236332819767831</v>
      </c>
      <c r="E4">
        <v>26</v>
      </c>
      <c r="F4">
        <f t="shared" si="1"/>
        <v>0.23633281976783138</v>
      </c>
    </row>
    <row r="5" spans="1:9" x14ac:dyDescent="0.3">
      <c r="A5" t="s">
        <v>50</v>
      </c>
      <c r="B5">
        <v>28.806658813838069</v>
      </c>
      <c r="C5">
        <v>26.507012083084483</v>
      </c>
      <c r="D5">
        <f t="shared" si="0"/>
        <v>29.473371181546845</v>
      </c>
      <c r="E5">
        <v>27</v>
      </c>
      <c r="F5">
        <f t="shared" si="1"/>
        <v>2.4733711815468453</v>
      </c>
      <c r="H5" t="s">
        <v>12</v>
      </c>
      <c r="I5" cm="1">
        <f t="array" ref="I5">(SUM(TableCRY[PP]-TableCRY[AP]))^2</f>
        <v>2.0194839173657902E-28</v>
      </c>
    </row>
    <row r="6" spans="1:9" x14ac:dyDescent="0.3">
      <c r="A6" t="s">
        <v>51</v>
      </c>
      <c r="B6">
        <v>33.14828741644201</v>
      </c>
      <c r="C6">
        <v>35.108423288780997</v>
      </c>
      <c r="D6">
        <f t="shared" si="0"/>
        <v>36.07873773987474</v>
      </c>
      <c r="E6">
        <v>56</v>
      </c>
      <c r="F6">
        <f t="shared" si="1"/>
        <v>19.92126226012526</v>
      </c>
    </row>
    <row r="7" spans="1:9" x14ac:dyDescent="0.3">
      <c r="A7" t="s">
        <v>52</v>
      </c>
      <c r="B7">
        <v>49.263084828771412</v>
      </c>
      <c r="C7">
        <v>40.833825926479825</v>
      </c>
      <c r="D7">
        <f t="shared" si="0"/>
        <v>48.291563482758875</v>
      </c>
      <c r="E7">
        <v>39</v>
      </c>
      <c r="F7">
        <f t="shared" si="1"/>
        <v>9.2915634827588747</v>
      </c>
      <c r="H7" t="s">
        <v>15</v>
      </c>
      <c r="I7">
        <f>AVERAGE(TableCRY[DIFF])/10</f>
        <v>0.69961328868782924</v>
      </c>
    </row>
    <row r="8" spans="1:9" x14ac:dyDescent="0.3">
      <c r="A8" t="s">
        <v>53</v>
      </c>
      <c r="B8">
        <v>44.017088636214027</v>
      </c>
      <c r="C8">
        <v>26.70037014600193</v>
      </c>
      <c r="D8">
        <f t="shared" si="0"/>
        <v>38.553736694526521</v>
      </c>
      <c r="E8">
        <v>36</v>
      </c>
      <c r="F8">
        <f t="shared" si="1"/>
        <v>2.5537366945265205</v>
      </c>
    </row>
    <row r="9" spans="1:9" x14ac:dyDescent="0.3">
      <c r="A9" t="s">
        <v>54</v>
      </c>
      <c r="B9">
        <v>56.061728365332812</v>
      </c>
      <c r="C9">
        <v>24.982699940553818</v>
      </c>
      <c r="D9">
        <f t="shared" si="0"/>
        <v>44.865619346259351</v>
      </c>
      <c r="E9">
        <v>29</v>
      </c>
      <c r="F9">
        <f t="shared" si="1"/>
        <v>15.865619346259351</v>
      </c>
    </row>
    <row r="10" spans="1:9" x14ac:dyDescent="0.3">
      <c r="A10" t="s">
        <v>55</v>
      </c>
      <c r="B10">
        <v>23.954966112922619</v>
      </c>
      <c r="C10">
        <v>23.30887081814214</v>
      </c>
      <c r="D10">
        <f t="shared" si="0"/>
        <v>25.104042121853311</v>
      </c>
      <c r="E10">
        <v>33</v>
      </c>
      <c r="F10">
        <f t="shared" si="1"/>
        <v>7.8959578781466888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7"/>
  <sheetViews>
    <sheetView workbookViewId="0">
      <selection activeCell="F28" sqref="F2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56</v>
      </c>
      <c r="B2">
        <v>33.132160778095127</v>
      </c>
      <c r="C2">
        <v>25.852276171283009</v>
      </c>
      <c r="D2">
        <f>B2*$I$2+C2*$I$3</f>
        <v>38</v>
      </c>
      <c r="E2">
        <v>38</v>
      </c>
      <c r="F2">
        <f>ABS(D2-E2)</f>
        <v>0</v>
      </c>
      <c r="H2" t="s">
        <v>7</v>
      </c>
      <c r="I2">
        <v>0.7128906276908652</v>
      </c>
    </row>
    <row r="3" spans="1:9" x14ac:dyDescent="0.3">
      <c r="H3" t="s">
        <v>9</v>
      </c>
      <c r="I3">
        <v>0.55625249439826885</v>
      </c>
    </row>
    <row r="5" spans="1:9" x14ac:dyDescent="0.3">
      <c r="H5" t="s">
        <v>12</v>
      </c>
      <c r="I5">
        <f>(SUM(TableEVE[PP]-TableEVE[AP]))^2</f>
        <v>0</v>
      </c>
    </row>
    <row r="7" spans="1:9" x14ac:dyDescent="0.3">
      <c r="H7" t="s">
        <v>15</v>
      </c>
      <c r="I7">
        <f>AVERAGE(TableEVE[DIFF])/10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57</v>
      </c>
      <c r="B2">
        <v>62.076923018221514</v>
      </c>
      <c r="C2">
        <v>42.337628198323337</v>
      </c>
      <c r="D2">
        <f t="shared" ref="D2:D7" si="0">B2*$I$2+C2*$I$3</f>
        <v>55.454862403230678</v>
      </c>
      <c r="E2">
        <v>40</v>
      </c>
      <c r="F2">
        <f t="shared" ref="F2:F7" si="1">ABS(D2-E2)</f>
        <v>15.454862403230678</v>
      </c>
      <c r="H2" t="s">
        <v>7</v>
      </c>
      <c r="I2">
        <v>0.55162954358462435</v>
      </c>
    </row>
    <row r="3" spans="1:9" x14ac:dyDescent="0.3">
      <c r="A3" t="s">
        <v>58</v>
      </c>
      <c r="B3">
        <v>51.260869514676244</v>
      </c>
      <c r="C3">
        <v>34.582431149463524</v>
      </c>
      <c r="D3">
        <f t="shared" si="0"/>
        <v>45.603008969701975</v>
      </c>
      <c r="E3">
        <v>31</v>
      </c>
      <c r="F3">
        <f t="shared" si="1"/>
        <v>14.603008969701975</v>
      </c>
      <c r="H3" t="s">
        <v>9</v>
      </c>
      <c r="I3">
        <v>0.50100580958834406</v>
      </c>
    </row>
    <row r="4" spans="1:9" x14ac:dyDescent="0.3">
      <c r="A4" t="s">
        <v>59</v>
      </c>
      <c r="B4">
        <v>36.558622587032971</v>
      </c>
      <c r="C4">
        <v>39.727249904394398</v>
      </c>
      <c r="D4">
        <f t="shared" si="0"/>
        <v>40.070399292837116</v>
      </c>
      <c r="E4">
        <v>51</v>
      </c>
      <c r="F4">
        <f t="shared" si="1"/>
        <v>10.929600707162884</v>
      </c>
    </row>
    <row r="5" spans="1:9" x14ac:dyDescent="0.3">
      <c r="A5" t="s">
        <v>60</v>
      </c>
      <c r="B5">
        <v>35.181818151007512</v>
      </c>
      <c r="C5">
        <v>28.061817608441753</v>
      </c>
      <c r="D5">
        <f t="shared" si="0"/>
        <v>33.466463938555336</v>
      </c>
      <c r="E5">
        <v>35</v>
      </c>
      <c r="F5">
        <f t="shared" si="1"/>
        <v>1.5335360614446643</v>
      </c>
      <c r="H5" t="s">
        <v>12</v>
      </c>
      <c r="I5" cm="1">
        <f t="array" ref="I5">(SUM(TableFUL[PP]-TableFUL[AP]))^2</f>
        <v>8.0779356694631609E-28</v>
      </c>
    </row>
    <row r="6" spans="1:9" x14ac:dyDescent="0.3">
      <c r="A6" t="s">
        <v>61</v>
      </c>
      <c r="B6">
        <v>24.232005679311079</v>
      </c>
      <c r="C6">
        <v>27.412651225872938</v>
      </c>
      <c r="D6">
        <f t="shared" si="0"/>
        <v>27.100987753399778</v>
      </c>
      <c r="E6">
        <v>28</v>
      </c>
      <c r="F6">
        <f t="shared" si="1"/>
        <v>0.89901224660022194</v>
      </c>
    </row>
    <row r="7" spans="1:9" x14ac:dyDescent="0.3">
      <c r="A7" t="s">
        <v>62</v>
      </c>
      <c r="B7">
        <v>14.201753088502688</v>
      </c>
      <c r="C7">
        <v>30.878226902546352</v>
      </c>
      <c r="D7">
        <f t="shared" si="0"/>
        <v>23.304277642275089</v>
      </c>
      <c r="E7">
        <v>40</v>
      </c>
      <c r="F7">
        <f t="shared" si="1"/>
        <v>16.695722357724911</v>
      </c>
      <c r="H7" t="s">
        <v>15</v>
      </c>
      <c r="I7">
        <f>AVERAGE(TableFUL[DIFF])/10</f>
        <v>1.0019290457644223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63</v>
      </c>
      <c r="B2">
        <v>41.346223465608695</v>
      </c>
      <c r="C2">
        <v>49.003477307512739</v>
      </c>
      <c r="D2">
        <f t="shared" ref="D2:D8" si="0">B2*$I$2+C2*$I$3</f>
        <v>42.172345125243879</v>
      </c>
      <c r="E2">
        <v>42</v>
      </c>
      <c r="F2">
        <f t="shared" ref="F2:F8" si="1">ABS(D2-E2)</f>
        <v>0.17234512524387924</v>
      </c>
      <c r="H2" t="s">
        <v>7</v>
      </c>
      <c r="I2">
        <v>0.44000083205390544</v>
      </c>
    </row>
    <row r="3" spans="1:9" x14ac:dyDescent="0.3">
      <c r="A3" t="s">
        <v>64</v>
      </c>
      <c r="B3">
        <v>39.540918951256408</v>
      </c>
      <c r="C3">
        <v>49.155551254869138</v>
      </c>
      <c r="D3">
        <f t="shared" si="0"/>
        <v>41.452427397769945</v>
      </c>
      <c r="E3">
        <v>29</v>
      </c>
      <c r="F3">
        <f t="shared" si="1"/>
        <v>12.452427397769945</v>
      </c>
      <c r="H3" t="s">
        <v>9</v>
      </c>
      <c r="I3">
        <v>0.48935246467525606</v>
      </c>
    </row>
    <row r="4" spans="1:9" x14ac:dyDescent="0.3">
      <c r="A4" t="s">
        <v>65</v>
      </c>
      <c r="B4">
        <v>20.03729787448993</v>
      </c>
      <c r="C4">
        <v>41.403602558846259</v>
      </c>
      <c r="D4">
        <f t="shared" si="0"/>
        <v>29.077382695493675</v>
      </c>
      <c r="E4">
        <v>52</v>
      </c>
      <c r="F4">
        <f t="shared" si="1"/>
        <v>22.922617304506325</v>
      </c>
    </row>
    <row r="5" spans="1:9" x14ac:dyDescent="0.3">
      <c r="A5" t="s">
        <v>66</v>
      </c>
      <c r="B5">
        <v>50.045457602390343</v>
      </c>
      <c r="C5">
        <v>54.903073824818009</v>
      </c>
      <c r="D5">
        <f t="shared" si="0"/>
        <v>48.886997479992431</v>
      </c>
      <c r="E5">
        <v>39</v>
      </c>
      <c r="F5">
        <f t="shared" si="1"/>
        <v>9.8869974799924307</v>
      </c>
      <c r="H5" t="s">
        <v>12</v>
      </c>
      <c r="I5" cm="1">
        <f t="array" ref="I5">(SUM(TableLIV[PP]-TableLIV[AP]))^2</f>
        <v>2.0194839173657902E-28</v>
      </c>
    </row>
    <row r="6" spans="1:9" x14ac:dyDescent="0.3">
      <c r="A6" t="s">
        <v>67</v>
      </c>
      <c r="B6">
        <v>41.637043161802964</v>
      </c>
      <c r="C6">
        <v>59.544122062216957</v>
      </c>
      <c r="D6">
        <f t="shared" si="0"/>
        <v>47.458396523527838</v>
      </c>
      <c r="E6">
        <v>27</v>
      </c>
      <c r="F6">
        <f t="shared" si="1"/>
        <v>20.458396523527838</v>
      </c>
    </row>
    <row r="7" spans="1:9" x14ac:dyDescent="0.3">
      <c r="A7" t="s">
        <v>68</v>
      </c>
      <c r="B7">
        <v>57.551724137931032</v>
      </c>
      <c r="C7">
        <v>45.963725737392714</v>
      </c>
      <c r="D7">
        <f t="shared" si="0"/>
        <v>47.815268982077114</v>
      </c>
      <c r="E7">
        <v>42</v>
      </c>
      <c r="F7">
        <f t="shared" si="1"/>
        <v>5.8152689820771144</v>
      </c>
      <c r="H7" t="s">
        <v>15</v>
      </c>
      <c r="I7">
        <f>AVERAGE(TableLIV[DIFF])/10</f>
        <v>1.3938695859603203</v>
      </c>
    </row>
    <row r="8" spans="1:9" x14ac:dyDescent="0.3">
      <c r="A8" t="s">
        <v>69</v>
      </c>
      <c r="B8">
        <v>66.83706206289817</v>
      </c>
      <c r="C8">
        <v>52.577274527993929</v>
      </c>
      <c r="D8">
        <f t="shared" si="0"/>
        <v>55.137181795895103</v>
      </c>
      <c r="E8">
        <v>81</v>
      </c>
      <c r="F8">
        <f t="shared" si="1"/>
        <v>25.862818204104897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70</v>
      </c>
      <c r="B2">
        <v>22.317529359350871</v>
      </c>
      <c r="C2">
        <v>48.03235949509677</v>
      </c>
      <c r="D2">
        <f t="shared" ref="D2:D7" si="0">B2*$I$2+C2*$I$3</f>
        <v>26.901657892245687</v>
      </c>
      <c r="E2">
        <v>36</v>
      </c>
      <c r="F2">
        <f t="shared" ref="F2:F7" si="1">ABS(D2-E2)</f>
        <v>9.0983421077543127</v>
      </c>
      <c r="H2" t="s">
        <v>7</v>
      </c>
      <c r="I2">
        <v>0.42646594173207847</v>
      </c>
    </row>
    <row r="3" spans="1:9" x14ac:dyDescent="0.3">
      <c r="A3" t="s">
        <v>71</v>
      </c>
      <c r="B3">
        <v>71.217391304347814</v>
      </c>
      <c r="C3">
        <v>42.926301206714477</v>
      </c>
      <c r="D3">
        <f t="shared" si="0"/>
        <v>45.907786177007402</v>
      </c>
      <c r="E3">
        <v>34</v>
      </c>
      <c r="F3">
        <f t="shared" si="1"/>
        <v>11.907786177007402</v>
      </c>
      <c r="H3" t="s">
        <v>9</v>
      </c>
      <c r="I3">
        <v>0.3619225018219519</v>
      </c>
    </row>
    <row r="4" spans="1:9" x14ac:dyDescent="0.3">
      <c r="A4" t="s">
        <v>72</v>
      </c>
      <c r="B4">
        <v>49.305555549547499</v>
      </c>
      <c r="C4">
        <v>49.18816231489695</v>
      </c>
      <c r="D4">
        <f t="shared" si="0"/>
        <v>38.829442945092836</v>
      </c>
      <c r="E4">
        <v>48</v>
      </c>
      <c r="F4">
        <f t="shared" si="1"/>
        <v>9.1705570549071638</v>
      </c>
    </row>
    <row r="5" spans="1:9" x14ac:dyDescent="0.3">
      <c r="A5" t="s">
        <v>73</v>
      </c>
      <c r="B5">
        <v>162.08333332298642</v>
      </c>
      <c r="C5">
        <v>104.43859732428545</v>
      </c>
      <c r="D5">
        <f t="shared" si="0"/>
        <v>106.92169981504259</v>
      </c>
      <c r="E5">
        <v>80</v>
      </c>
      <c r="F5">
        <f t="shared" si="1"/>
        <v>26.921699815042587</v>
      </c>
      <c r="H5" t="s">
        <v>12</v>
      </c>
      <c r="I5" cm="1">
        <f t="array" ref="I5">(SUM(TableMCI[PP]-TableMCI[AP]))^2</f>
        <v>3.1554436208840472E-28</v>
      </c>
    </row>
    <row r="6" spans="1:9" x14ac:dyDescent="0.3">
      <c r="A6" t="s">
        <v>74</v>
      </c>
      <c r="B6">
        <v>30.778273518864818</v>
      </c>
      <c r="C6">
        <v>35.087983240192138</v>
      </c>
      <c r="D6">
        <f t="shared" si="0"/>
        <v>25.825016079287231</v>
      </c>
      <c r="E6">
        <v>41</v>
      </c>
      <c r="F6">
        <f t="shared" si="1"/>
        <v>15.174983920712769</v>
      </c>
    </row>
    <row r="7" spans="1:9" x14ac:dyDescent="0.3">
      <c r="A7" t="s">
        <v>75</v>
      </c>
      <c r="B7">
        <v>36.428571451767276</v>
      </c>
      <c r="C7">
        <v>36.137161948626648</v>
      </c>
      <c r="D7">
        <f t="shared" si="0"/>
        <v>28.614397091324239</v>
      </c>
      <c r="E7">
        <v>34</v>
      </c>
      <c r="F7">
        <f t="shared" si="1"/>
        <v>5.3856029086757609</v>
      </c>
      <c r="H7" t="s">
        <v>15</v>
      </c>
      <c r="I7">
        <f>AVERAGE(TableMCI[DIFF])/10</f>
        <v>1.2943161997349999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76</v>
      </c>
      <c r="B2">
        <v>45.287046830775616</v>
      </c>
      <c r="C2">
        <v>50.460557219410163</v>
      </c>
      <c r="D2">
        <f>B2*$I$2+C2*$I$3</f>
        <v>35.553601479592132</v>
      </c>
      <c r="E2">
        <v>38</v>
      </c>
      <c r="F2">
        <f>ABS(D2-E2)</f>
        <v>2.4463985204078682</v>
      </c>
      <c r="H2" t="s">
        <v>7</v>
      </c>
      <c r="I2">
        <v>0.37170332964555458</v>
      </c>
    </row>
    <row r="3" spans="1:9" x14ac:dyDescent="0.3">
      <c r="A3" t="s">
        <v>77</v>
      </c>
      <c r="B3">
        <v>33.548499631301844</v>
      </c>
      <c r="C3">
        <v>47.40268085753997</v>
      </c>
      <c r="D3">
        <f>B3*$I$2+C3*$I$3</f>
        <v>30.055909317232395</v>
      </c>
      <c r="E3">
        <v>22</v>
      </c>
      <c r="F3">
        <f>ABS(D3-E3)</f>
        <v>8.0559093172323948</v>
      </c>
      <c r="H3" t="s">
        <v>9</v>
      </c>
      <c r="I3">
        <v>0.37098788468347987</v>
      </c>
    </row>
    <row r="4" spans="1:9" x14ac:dyDescent="0.3">
      <c r="A4" t="s">
        <v>78</v>
      </c>
      <c r="B4">
        <v>73.714285677771201</v>
      </c>
      <c r="C4">
        <v>46.899345859000732</v>
      </c>
      <c r="D4">
        <f>B4*$I$2+C4*$I$3</f>
        <v>44.798934542140771</v>
      </c>
      <c r="E4">
        <v>27</v>
      </c>
      <c r="F4">
        <f>ABS(D4-E4)</f>
        <v>17.798934542140771</v>
      </c>
    </row>
    <row r="5" spans="1:9" x14ac:dyDescent="0.3">
      <c r="A5" t="s">
        <v>79</v>
      </c>
      <c r="B5">
        <v>45.06291872409183</v>
      </c>
      <c r="C5">
        <v>53.58762702397194</v>
      </c>
      <c r="D5">
        <f>B5*$I$2+C5*$I$3</f>
        <v>36.630397328122569</v>
      </c>
      <c r="E5">
        <v>49</v>
      </c>
      <c r="F5">
        <f>ABS(D5-E5)</f>
        <v>12.369602671877431</v>
      </c>
      <c r="H5" t="s">
        <v>12</v>
      </c>
      <c r="I5" cm="1">
        <f t="array" ref="I5">(SUM(TableMUN[PP]-TableMUN[AP]))^2</f>
        <v>3.1554436208840472E-28</v>
      </c>
    </row>
    <row r="6" spans="1:9" x14ac:dyDescent="0.3">
      <c r="A6" t="s">
        <v>80</v>
      </c>
      <c r="B6">
        <v>34.200321350435189</v>
      </c>
      <c r="C6">
        <v>33.016668515894658</v>
      </c>
      <c r="D6">
        <f>B6*$I$2+C6*$I$3</f>
        <v>24.961157332912116</v>
      </c>
      <c r="E6">
        <v>36</v>
      </c>
      <c r="F6">
        <f>ABS(D6-E6)</f>
        <v>11.038842667087884</v>
      </c>
    </row>
    <row r="7" spans="1:9" x14ac:dyDescent="0.3">
      <c r="H7" t="s">
        <v>15</v>
      </c>
      <c r="I7">
        <f>AVERAGE(TableMUN[DIFF])/10</f>
        <v>1.0341937543749269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9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81</v>
      </c>
      <c r="B2">
        <v>55.307692267751051</v>
      </c>
      <c r="C2">
        <v>40.682259594901673</v>
      </c>
      <c r="D2">
        <f t="shared" ref="D2:D9" si="0">B2*$I$2+C2*$I$3</f>
        <v>33.416920895417036</v>
      </c>
      <c r="E2">
        <v>31</v>
      </c>
      <c r="F2">
        <f t="shared" ref="F2:F9" si="1">ABS(D2-E2)</f>
        <v>2.4169208954170358</v>
      </c>
      <c r="H2" t="s">
        <v>7</v>
      </c>
      <c r="I2">
        <v>0.38174680647232517</v>
      </c>
    </row>
    <row r="3" spans="1:9" x14ac:dyDescent="0.3">
      <c r="A3" t="s">
        <v>82</v>
      </c>
      <c r="B3">
        <v>30.672217476506148</v>
      </c>
      <c r="C3">
        <v>35.759514387146226</v>
      </c>
      <c r="D3">
        <f t="shared" si="0"/>
        <v>22.523639357677332</v>
      </c>
      <c r="E3">
        <v>25</v>
      </c>
      <c r="F3">
        <f t="shared" si="1"/>
        <v>2.4763606423226676</v>
      </c>
      <c r="H3" t="s">
        <v>9</v>
      </c>
      <c r="I3">
        <v>0.30242631853199292</v>
      </c>
    </row>
    <row r="4" spans="1:9" x14ac:dyDescent="0.3">
      <c r="A4" t="s">
        <v>83</v>
      </c>
      <c r="B4">
        <v>27.867191631478459</v>
      </c>
      <c r="C4">
        <v>25.873352761362721</v>
      </c>
      <c r="D4">
        <f t="shared" si="0"/>
        <v>18.462994234367709</v>
      </c>
      <c r="E4">
        <v>25</v>
      </c>
      <c r="F4">
        <f t="shared" si="1"/>
        <v>6.5370057656322906</v>
      </c>
    </row>
    <row r="5" spans="1:9" x14ac:dyDescent="0.3">
      <c r="A5" t="s">
        <v>84</v>
      </c>
      <c r="B5">
        <v>51.764443651762043</v>
      </c>
      <c r="C5">
        <v>42.071869304257632</v>
      </c>
      <c r="D5">
        <f t="shared" si="0"/>
        <v>32.484551600322575</v>
      </c>
      <c r="E5">
        <v>26</v>
      </c>
      <c r="F5">
        <f t="shared" si="1"/>
        <v>6.4845516003225754</v>
      </c>
      <c r="H5" t="s">
        <v>12</v>
      </c>
      <c r="I5" cm="1">
        <f t="array" ref="I5">(SUM(TableNEW[PP]-TableNEW[AP]))^2</f>
        <v>1.135959703518257E-28</v>
      </c>
    </row>
    <row r="6" spans="1:9" x14ac:dyDescent="0.3">
      <c r="A6" t="s">
        <v>85</v>
      </c>
      <c r="B6">
        <v>31.797705621156787</v>
      </c>
      <c r="C6">
        <v>39.872296056308109</v>
      </c>
      <c r="D6">
        <f t="shared" si="0"/>
        <v>24.197104281750669</v>
      </c>
      <c r="E6">
        <v>23</v>
      </c>
      <c r="F6">
        <f t="shared" si="1"/>
        <v>1.1971042817506685</v>
      </c>
    </row>
    <row r="7" spans="1:9" x14ac:dyDescent="0.3">
      <c r="A7" t="s">
        <v>86</v>
      </c>
      <c r="B7">
        <v>52.967386056750513</v>
      </c>
      <c r="C7">
        <v>53.154256145691065</v>
      </c>
      <c r="D7">
        <f t="shared" si="0"/>
        <v>36.295376474799184</v>
      </c>
      <c r="E7">
        <v>30</v>
      </c>
      <c r="F7">
        <f t="shared" si="1"/>
        <v>6.2953764747991841</v>
      </c>
      <c r="H7" t="s">
        <v>15</v>
      </c>
      <c r="I7">
        <f>AVERAGE(TableNEW[DIFF])/10</f>
        <v>0.41398325444759954</v>
      </c>
    </row>
    <row r="8" spans="1:9" x14ac:dyDescent="0.3">
      <c r="A8" t="s">
        <v>62</v>
      </c>
      <c r="B8">
        <v>95.238095215314615</v>
      </c>
      <c r="C8">
        <v>43.307069274501231</v>
      </c>
      <c r="D8">
        <f t="shared" si="0"/>
        <v>49.454036230050981</v>
      </c>
      <c r="E8">
        <v>57</v>
      </c>
      <c r="F8">
        <f t="shared" si="1"/>
        <v>7.5459637699490187</v>
      </c>
    </row>
    <row r="9" spans="1:9" x14ac:dyDescent="0.3">
      <c r="A9" t="s">
        <v>87</v>
      </c>
      <c r="B9">
        <v>68.011400313018967</v>
      </c>
      <c r="C9">
        <v>46.9609990339059</v>
      </c>
      <c r="D9">
        <f t="shared" si="0"/>
        <v>40.165376925614524</v>
      </c>
      <c r="E9">
        <v>40</v>
      </c>
      <c r="F9">
        <f t="shared" si="1"/>
        <v>0.16537692561452388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88</v>
      </c>
      <c r="B2">
        <v>29.928069735912899</v>
      </c>
      <c r="C2">
        <v>43.249319884518137</v>
      </c>
      <c r="D2">
        <f>B2*$I$2+C2*$I$3</f>
        <v>46.976846041976778</v>
      </c>
      <c r="E2">
        <v>59</v>
      </c>
      <c r="F2">
        <f>ABS(D2-E2)</f>
        <v>12.023153958023222</v>
      </c>
      <c r="H2" t="s">
        <v>7</v>
      </c>
      <c r="I2">
        <v>0.6518092792064859</v>
      </c>
    </row>
    <row r="3" spans="1:9" x14ac:dyDescent="0.3">
      <c r="A3" t="s">
        <v>89</v>
      </c>
      <c r="B3">
        <v>47.499999966160168</v>
      </c>
      <c r="C3">
        <v>35.075017644707629</v>
      </c>
      <c r="D3">
        <f>B3*$I$2+C3*$I$3</f>
        <v>53.238551879039242</v>
      </c>
      <c r="E3">
        <v>53</v>
      </c>
      <c r="F3">
        <f>ABS(D3-E3)</f>
        <v>0.23855187903924246</v>
      </c>
      <c r="H3" t="s">
        <v>9</v>
      </c>
      <c r="I3">
        <v>0.63514183697494686</v>
      </c>
    </row>
    <row r="4" spans="1:9" x14ac:dyDescent="0.3">
      <c r="A4" t="s">
        <v>90</v>
      </c>
      <c r="B4">
        <v>31.959606235990893</v>
      </c>
      <c r="C4">
        <v>28.266181078680521</v>
      </c>
      <c r="D4">
        <f>B4*$I$2+C4*$I$3</f>
        <v>38.784602078983966</v>
      </c>
      <c r="E4">
        <v>27</v>
      </c>
      <c r="F4">
        <f>ABS(D4-E4)</f>
        <v>11.784602078983966</v>
      </c>
    </row>
    <row r="5" spans="1:9" x14ac:dyDescent="0.3">
      <c r="H5" t="s">
        <v>12</v>
      </c>
      <c r="I5" cm="1">
        <f t="array" ref="I5">(SUM(TableNFO[PP]-TableNFO[AP]))^2</f>
        <v>2.0194839173657902E-28</v>
      </c>
    </row>
    <row r="7" spans="1:9" x14ac:dyDescent="0.3">
      <c r="H7" t="s">
        <v>15</v>
      </c>
      <c r="I7">
        <f>AVERAGE(TableNFO[DIFF])/10</f>
        <v>0.80154359720154766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91</v>
      </c>
      <c r="B2">
        <v>72.85714282533506</v>
      </c>
      <c r="C2">
        <v>41.360896291357918</v>
      </c>
      <c r="D2">
        <f>B2*$I$2+C2*$I$3</f>
        <v>45.843990479713568</v>
      </c>
      <c r="E2">
        <v>31</v>
      </c>
      <c r="F2">
        <f>ABS(D2-E2)</f>
        <v>14.843990479713568</v>
      </c>
      <c r="H2" t="s">
        <v>7</v>
      </c>
      <c r="I2">
        <v>0.42041652886660846</v>
      </c>
    </row>
    <row r="3" spans="1:9" x14ac:dyDescent="0.3">
      <c r="A3" t="s">
        <v>92</v>
      </c>
      <c r="B3">
        <v>46.790123479232982</v>
      </c>
      <c r="C3">
        <v>51.422641070127931</v>
      </c>
      <c r="D3">
        <f>B3*$I$2+C3*$I$3</f>
        <v>38.585963406644588</v>
      </c>
      <c r="E3">
        <v>46</v>
      </c>
      <c r="F3">
        <f>ABS(D3-E3)</f>
        <v>7.4140365933554122</v>
      </c>
      <c r="H3" t="s">
        <v>9</v>
      </c>
      <c r="I3">
        <v>0.36782673380137232</v>
      </c>
    </row>
    <row r="4" spans="1:9" x14ac:dyDescent="0.3">
      <c r="A4" t="s">
        <v>93</v>
      </c>
      <c r="B4">
        <v>33.581941878616391</v>
      </c>
      <c r="C4">
        <v>33.18316579853353</v>
      </c>
      <c r="D4">
        <f>B4*$I$2+C4*$I$3</f>
        <v>26.324058930072091</v>
      </c>
      <c r="E4">
        <v>25</v>
      </c>
      <c r="F4">
        <f>ABS(D4-E4)</f>
        <v>1.3240589300720913</v>
      </c>
    </row>
    <row r="5" spans="1:9" x14ac:dyDescent="0.3">
      <c r="A5" t="s">
        <v>94</v>
      </c>
      <c r="B5">
        <v>39.499999866292576</v>
      </c>
      <c r="C5">
        <v>34.603793218128516</v>
      </c>
      <c r="D5">
        <f>B5*$I$2+C5*$I$3</f>
        <v>29.334653070580515</v>
      </c>
      <c r="E5">
        <v>32</v>
      </c>
      <c r="F5">
        <f>ABS(D5-E5)</f>
        <v>2.6653469294194849</v>
      </c>
      <c r="H5" t="s">
        <v>12</v>
      </c>
      <c r="I5" cm="1">
        <f t="array" ref="I5">(SUM(TableTOT[PP]-TableTOT[AP]))^2</f>
        <v>0</v>
      </c>
    </row>
    <row r="6" spans="1:9" x14ac:dyDescent="0.3">
      <c r="A6" t="s">
        <v>95</v>
      </c>
      <c r="B6">
        <v>45.740740712120676</v>
      </c>
      <c r="C6">
        <v>48.069292006816966</v>
      </c>
      <c r="D6">
        <f>B6*$I$2+C6*$I$3</f>
        <v>36.911334112989238</v>
      </c>
      <c r="E6">
        <v>43</v>
      </c>
      <c r="F6">
        <f>ABS(D6-E6)</f>
        <v>6.0886658870107624</v>
      </c>
    </row>
    <row r="7" spans="1:9" x14ac:dyDescent="0.3">
      <c r="H7" t="s">
        <v>15</v>
      </c>
      <c r="I7">
        <f>AVERAGE(TableTOT[DIFF])/10</f>
        <v>0.64672197639142637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96</v>
      </c>
      <c r="B2">
        <v>34.96004376475134</v>
      </c>
      <c r="C2">
        <v>26.26945464347255</v>
      </c>
      <c r="D2">
        <f>B2*$I$2+C2*$I$3</f>
        <v>28.170357444358871</v>
      </c>
      <c r="E2">
        <v>38</v>
      </c>
      <c r="F2">
        <f>ABS(D2-E2)</f>
        <v>9.8296425556411293</v>
      </c>
      <c r="H2" t="s">
        <v>7</v>
      </c>
      <c r="I2">
        <v>0.49458486089114873</v>
      </c>
    </row>
    <row r="3" spans="1:9" x14ac:dyDescent="0.3">
      <c r="A3" t="s">
        <v>97</v>
      </c>
      <c r="B3">
        <v>55.030303030303038</v>
      </c>
      <c r="C3">
        <v>37.409276287468316</v>
      </c>
      <c r="D3">
        <f>B3*$I$2+C3*$I$3</f>
        <v>42.710426449137557</v>
      </c>
      <c r="E3">
        <v>31</v>
      </c>
      <c r="F3">
        <f>ABS(D3-E3)</f>
        <v>11.710426449137557</v>
      </c>
      <c r="H3" t="s">
        <v>9</v>
      </c>
      <c r="I3">
        <v>0.41415587837200263</v>
      </c>
    </row>
    <row r="4" spans="1:9" x14ac:dyDescent="0.3">
      <c r="A4" t="s">
        <v>98</v>
      </c>
      <c r="B4">
        <v>55.109956677502126</v>
      </c>
      <c r="C4">
        <v>33.531204618573526</v>
      </c>
      <c r="D4">
        <f>B4*$I$2+C4*$I$3</f>
        <v>41.143695758736293</v>
      </c>
      <c r="E4">
        <v>34</v>
      </c>
      <c r="F4">
        <f>ABS(D4-E4)</f>
        <v>7.1436957587362926</v>
      </c>
    </row>
    <row r="5" spans="1:9" x14ac:dyDescent="0.3">
      <c r="A5" t="s">
        <v>99</v>
      </c>
      <c r="B5">
        <v>42.570408397692248</v>
      </c>
      <c r="C5">
        <v>43.793070203882969</v>
      </c>
      <c r="D5">
        <f>B5*$I$2+C5*$I$3</f>
        <v>39.191836972347936</v>
      </c>
      <c r="E5">
        <v>46</v>
      </c>
      <c r="F5">
        <f>ABS(D5-E5)</f>
        <v>6.8081630276520642</v>
      </c>
      <c r="H5" t="s">
        <v>12</v>
      </c>
      <c r="I5" cm="1">
        <f t="array" ref="I5">(SUM(TableWHU[PP]-TableWHU[AP]))^2</f>
        <v>2.0194839173657902E-28</v>
      </c>
    </row>
    <row r="6" spans="1:9" x14ac:dyDescent="0.3">
      <c r="A6" t="s">
        <v>100</v>
      </c>
      <c r="B6">
        <v>34.58029784822746</v>
      </c>
      <c r="C6">
        <v>45.105701862813653</v>
      </c>
      <c r="D6">
        <f>B6*$I$2+C6*$I$3</f>
        <v>35.783683375419329</v>
      </c>
      <c r="E6">
        <v>38</v>
      </c>
      <c r="F6">
        <f>ABS(D6-E6)</f>
        <v>2.2163166245806707</v>
      </c>
    </row>
    <row r="7" spans="1:9" x14ac:dyDescent="0.3">
      <c r="H7" t="s">
        <v>15</v>
      </c>
      <c r="I7">
        <f>AVERAGE(TableWHU[DIFF])/10</f>
        <v>0.75416488831495432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7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t="s">
        <v>101</v>
      </c>
      <c r="B2">
        <v>25.580149733676706</v>
      </c>
      <c r="C2">
        <v>34.220669700545059</v>
      </c>
      <c r="D2">
        <f>B2*$I$2+C2*$I$3</f>
        <v>29.466099738527717</v>
      </c>
      <c r="E2">
        <v>26</v>
      </c>
      <c r="F2">
        <f>ABS(D2-E2)</f>
        <v>3.466099738527717</v>
      </c>
      <c r="H2" t="s">
        <v>7</v>
      </c>
      <c r="I2">
        <v>0.47941341815824057</v>
      </c>
    </row>
    <row r="3" spans="1:9" x14ac:dyDescent="0.3">
      <c r="A3" t="s">
        <v>102</v>
      </c>
      <c r="B3">
        <v>32.696275340766498</v>
      </c>
      <c r="C3">
        <v>32.995456552146265</v>
      </c>
      <c r="D3">
        <f>B3*$I$2+C3*$I$3</f>
        <v>32.261754696768982</v>
      </c>
      <c r="E3">
        <v>30</v>
      </c>
      <c r="F3">
        <f>ABS(D3-E3)</f>
        <v>2.2617546967689819</v>
      </c>
      <c r="H3" t="s">
        <v>9</v>
      </c>
      <c r="I3">
        <v>0.50269713796489957</v>
      </c>
    </row>
    <row r="4" spans="1:9" x14ac:dyDescent="0.3">
      <c r="A4" t="s">
        <v>24</v>
      </c>
      <c r="B4">
        <v>29.07536338626268</v>
      </c>
      <c r="C4">
        <v>26.801670502802878</v>
      </c>
      <c r="D4">
        <f>B4*$I$2+C4*$I$3</f>
        <v>27.412242399638423</v>
      </c>
      <c r="E4">
        <v>27</v>
      </c>
      <c r="F4">
        <f>ABS(D4-E4)</f>
        <v>0.4122423996384228</v>
      </c>
    </row>
    <row r="5" spans="1:9" x14ac:dyDescent="0.3">
      <c r="A5" t="s">
        <v>103</v>
      </c>
      <c r="B5">
        <v>40.811929225078309</v>
      </c>
      <c r="C5">
        <v>40.370463925447908</v>
      </c>
      <c r="D5">
        <f>B5*$I$2+C5*$I$3</f>
        <v>39.859903165064878</v>
      </c>
      <c r="E5">
        <v>46</v>
      </c>
      <c r="F5">
        <f>ABS(D5-E5)</f>
        <v>6.1400968349351217</v>
      </c>
      <c r="H5" t="s">
        <v>12</v>
      </c>
      <c r="I5" cm="1">
        <f t="array" ref="I5">(SUM(TableWOL[PP]-TableWOL[AP]))^2</f>
        <v>0</v>
      </c>
    </row>
    <row r="7" spans="1:9" x14ac:dyDescent="0.3">
      <c r="H7" t="s">
        <v>15</v>
      </c>
      <c r="I7">
        <f>AVERAGE(TableWOL[DIFF])/10</f>
        <v>0.30700484174675607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ARS</vt:lpstr>
      <vt:lpstr>AVL</vt:lpstr>
      <vt:lpstr>BOU</vt:lpstr>
      <vt:lpstr>BRE</vt:lpstr>
      <vt:lpstr>BHA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TOT</vt:lpstr>
      <vt:lpstr>WHU</vt:lpstr>
      <vt:lpstr>WOL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2023-09-22T13:42:33Z</dcterms:created>
  <dcterms:modified xsi:type="dcterms:W3CDTF">2023-09-22T14:05:48Z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3146194e-9a48-4e57-9631-7e6132505050</vt:lpwstr>
  </property>
</Properties>
</file>