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3F3E4BD-0824-46BA-A4B9-CD5A08626AB6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7" l="1"/>
  <c r="F5" i="17" s="1"/>
  <c r="D4" i="17"/>
  <c r="F4" i="17" s="1"/>
  <c r="D3" i="17"/>
  <c r="F3" i="17" s="1"/>
  <c r="D2" i="17"/>
  <c r="F2" i="17" s="1"/>
  <c r="D5" i="16"/>
  <c r="F5" i="16" s="1"/>
  <c r="D4" i="16"/>
  <c r="F4" i="16" s="1"/>
  <c r="D3" i="16"/>
  <c r="F3" i="16" s="1"/>
  <c r="D2" i="16"/>
  <c r="D6" i="15"/>
  <c r="F6" i="15" s="1"/>
  <c r="D5" i="15"/>
  <c r="F5" i="15" s="1"/>
  <c r="D4" i="15"/>
  <c r="F4" i="15" s="1"/>
  <c r="D3" i="15"/>
  <c r="F3" i="15" s="1"/>
  <c r="D2" i="15"/>
  <c r="F2" i="15" s="1"/>
  <c r="D4" i="14"/>
  <c r="F4" i="14" s="1"/>
  <c r="D3" i="14"/>
  <c r="F3" i="14" s="1"/>
  <c r="D2" i="14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4" i="12"/>
  <c r="F4" i="12" s="1"/>
  <c r="D3" i="12"/>
  <c r="F3" i="12" s="1"/>
  <c r="D2" i="12"/>
  <c r="F2" i="12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6" i="6"/>
  <c r="F6" i="6" s="1"/>
  <c r="D5" i="6"/>
  <c r="F5" i="6" s="1"/>
  <c r="D4" i="6"/>
  <c r="F4" i="6" s="1"/>
  <c r="D3" i="6"/>
  <c r="F3" i="6" s="1"/>
  <c r="D2" i="6"/>
  <c r="F2" i="6" s="1"/>
  <c r="D6" i="5"/>
  <c r="F6" i="5" s="1"/>
  <c r="D5" i="5"/>
  <c r="F5" i="5" s="1"/>
  <c r="D4" i="5"/>
  <c r="F4" i="5" s="1"/>
  <c r="D3" i="5"/>
  <c r="F3" i="5" s="1"/>
  <c r="D2" i="5"/>
  <c r="F2" i="5" s="1"/>
  <c r="D6" i="4"/>
  <c r="F6" i="4" s="1"/>
  <c r="D5" i="4"/>
  <c r="F5" i="4" s="1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7" i="17" l="1"/>
  <c r="I5" i="17" a="1"/>
  <c r="I5" i="17" s="1"/>
  <c r="I5" i="16" a="1"/>
  <c r="I5" i="16" s="1"/>
  <c r="F2" i="16"/>
  <c r="I7" i="16" s="1"/>
  <c r="I7" i="15"/>
  <c r="I5" i="15" a="1"/>
  <c r="I5" i="15" s="1"/>
  <c r="I5" i="14" a="1"/>
  <c r="I5" i="14" s="1"/>
  <c r="F2" i="14"/>
  <c r="I7" i="14" s="1"/>
  <c r="I5" i="13" a="1"/>
  <c r="I5" i="13" s="1"/>
  <c r="I7" i="12"/>
  <c r="I5" i="12" a="1"/>
  <c r="I5" i="12" s="1"/>
  <c r="I5" i="11" a="1"/>
  <c r="I5" i="11" s="1"/>
  <c r="I7" i="10"/>
  <c r="I5" i="10" a="1"/>
  <c r="I5" i="10" s="1"/>
  <c r="I5" i="9" a="1"/>
  <c r="I5" i="9" s="1"/>
  <c r="I7" i="8"/>
  <c r="I5" i="8" a="1"/>
  <c r="I5" i="8" s="1"/>
  <c r="I5" i="7" a="1"/>
  <c r="I5" i="7" s="1"/>
  <c r="I7" i="7"/>
  <c r="I5" i="6" a="1"/>
  <c r="I5" i="6" s="1"/>
  <c r="I5" i="5" a="1"/>
  <c r="I5" i="5" s="1"/>
  <c r="I7" i="4"/>
  <c r="I5" i="4" a="1"/>
  <c r="I5" i="4" s="1"/>
  <c r="I5" i="3" a="1"/>
  <c r="I5" i="3" s="1"/>
  <c r="I7" i="2"/>
  <c r="I5" i="2" a="1"/>
  <c r="I5" i="2" s="1"/>
  <c r="I5" i="1" a="1"/>
  <c r="I5" i="1" s="1"/>
  <c r="I7" i="1"/>
  <c r="I7" i="6"/>
  <c r="I7" i="9"/>
  <c r="I7" i="11"/>
  <c r="I7" i="5"/>
  <c r="F5" i="3"/>
  <c r="I7" i="3" s="1"/>
  <c r="F5" i="13"/>
  <c r="I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<sst xmlns="http://schemas.openxmlformats.org/spreadsheetml/2006/main" count="262" uniqueCount="100">
  <si>
    <t>Name</t>
  </si>
  <si>
    <t>ARIMAPP</t>
  </si>
  <si>
    <t>LSTMPP</t>
  </si>
  <si>
    <t>PP</t>
  </si>
  <si>
    <t>AP</t>
  </si>
  <si>
    <t>DIFF</t>
  </si>
  <si>
    <t>Nketiah</t>
  </si>
  <si>
    <t>ARIMA</t>
  </si>
  <si>
    <t>Ødegaard</t>
  </si>
  <si>
    <t>LSTM</t>
  </si>
  <si>
    <t>Saka</t>
  </si>
  <si>
    <t>Saliba</t>
  </si>
  <si>
    <t>OFF</t>
  </si>
  <si>
    <t>White</t>
  </si>
  <si>
    <t>Rice</t>
  </si>
  <si>
    <t>AVG</t>
  </si>
  <si>
    <t>Cash</t>
  </si>
  <si>
    <t>Digne</t>
  </si>
  <si>
    <t>Douglas Luiz</t>
  </si>
  <si>
    <t>Konsa</t>
  </si>
  <si>
    <t>McGinn</t>
  </si>
  <si>
    <t>Watkins</t>
  </si>
  <si>
    <t>Billing</t>
  </si>
  <si>
    <t>Christie</t>
  </si>
  <si>
    <t>Neto</t>
  </si>
  <si>
    <t>Solanke</t>
  </si>
  <si>
    <t>Janelt</t>
  </si>
  <si>
    <t>Jensen</t>
  </si>
  <si>
    <t>Mbeumo</t>
  </si>
  <si>
    <t>Pinnock</t>
  </si>
  <si>
    <t>Wissa</t>
  </si>
  <si>
    <t>Ferguson</t>
  </si>
  <si>
    <t>Gilmour</t>
  </si>
  <si>
    <t>João Pedro</t>
  </si>
  <si>
    <t>Mitoma</t>
  </si>
  <si>
    <t>Welbeck</t>
  </si>
  <si>
    <t>Sanchez</t>
  </si>
  <si>
    <t>Colwill</t>
  </si>
  <si>
    <t>Gallagher</t>
  </si>
  <si>
    <t>Sterling</t>
  </si>
  <si>
    <t>T.Silva</t>
  </si>
  <si>
    <t>Andersen</t>
  </si>
  <si>
    <t>J.Ayew</t>
  </si>
  <si>
    <t>C.Doucouré</t>
  </si>
  <si>
    <t>Edouard</t>
  </si>
  <si>
    <t>Eze</t>
  </si>
  <si>
    <t>Johnstone</t>
  </si>
  <si>
    <t>Mitchell</t>
  </si>
  <si>
    <t>Schlupp</t>
  </si>
  <si>
    <t>Ward</t>
  </si>
  <si>
    <t>A.Doucoure</t>
  </si>
  <si>
    <t>Garner</t>
  </si>
  <si>
    <t>Tarkowski</t>
  </si>
  <si>
    <t>Andreas</t>
  </si>
  <si>
    <t>De Cordova-Reid</t>
  </si>
  <si>
    <t>Diop</t>
  </si>
  <si>
    <t>Leno</t>
  </si>
  <si>
    <t>Reed</t>
  </si>
  <si>
    <t>Wilson</t>
  </si>
  <si>
    <t>A.Becker</t>
  </si>
  <si>
    <t>Darwin</t>
  </si>
  <si>
    <t>Diogo J.</t>
  </si>
  <si>
    <t>Gakpo</t>
  </si>
  <si>
    <t>Luis Díaz</t>
  </si>
  <si>
    <t>Robertson</t>
  </si>
  <si>
    <t>Salah</t>
  </si>
  <si>
    <t>J.Alvarez</t>
  </si>
  <si>
    <t>Ederson M.</t>
  </si>
  <si>
    <t>Foden</t>
  </si>
  <si>
    <t>Haaland</t>
  </si>
  <si>
    <t>Rodrigo</t>
  </si>
  <si>
    <t>Walker</t>
  </si>
  <si>
    <t>B.Fernandes</t>
  </si>
  <si>
    <t>Casemiro</t>
  </si>
  <si>
    <t>Rashford</t>
  </si>
  <si>
    <t>Almirón</t>
  </si>
  <si>
    <t>Botman</t>
  </si>
  <si>
    <t>Bruno G.</t>
  </si>
  <si>
    <t>Burn</t>
  </si>
  <si>
    <t>Gordon</t>
  </si>
  <si>
    <t>Longstaff</t>
  </si>
  <si>
    <t>Pope</t>
  </si>
  <si>
    <t>Schär</t>
  </si>
  <si>
    <t>Trippier</t>
  </si>
  <si>
    <t>Barnes</t>
  </si>
  <si>
    <t>Awoniyi</t>
  </si>
  <si>
    <t>Gibbs-White</t>
  </si>
  <si>
    <t>Wood</t>
  </si>
  <si>
    <t>Kulusevski</t>
  </si>
  <si>
    <t>Maddison</t>
  </si>
  <si>
    <t>Richarlison</t>
  </si>
  <si>
    <t>Romero</t>
  </si>
  <si>
    <t>Son</t>
  </si>
  <si>
    <t>Antonio</t>
  </si>
  <si>
    <t>Areola</t>
  </si>
  <si>
    <t>Bowen</t>
  </si>
  <si>
    <t>L.Paquetá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</si>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</sst>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7">
  <autoFilter ref="A1:F7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7">
  <autoFilter ref="A1:F7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6">
  <autoFilter ref="A1:F6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6">
  <autoFilter ref="A1:F6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6">
  <autoFilter ref="A1:F6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4">
  <autoFilter ref="A1:F4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7">
  <autoFilter ref="A1:F7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7">
  <autoFilter ref="A1:F7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4">
  <autoFilter ref="A1:F4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2">
  <autoFilter ref="A1:F12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6">
  <autoFilter ref="A1:F6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5">
  <autoFilter ref="A1:F5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22.081638998642216</v>
      </c>
      <c r="C2">
        <v>41.956833769842049</v>
      </c>
      <c r="D2">
        <f t="shared" ref="D2:D7" si="0">B2*$I$2+C2*$I$3</f>
        <v>28.196605665626464</v>
      </c>
      <c r="E2">
        <v>25</v>
      </c>
      <c r="F2">
        <f t="shared" ref="F2:F7" si="1">ABS(D2-E2)</f>
        <v>3.1966056656264641</v>
      </c>
      <c r="H2" t="s">
        <v>7</v>
      </c>
      <c r="I2">
        <v>0.41314887416852047</v>
      </c>
    </row>
    <row r="3" spans="1:9" x14ac:dyDescent="0.3">
      <c r="A3" t="s">
        <v>8</v>
      </c>
      <c r="B3">
        <v>42.756685824911614</v>
      </c>
      <c r="C3">
        <v>58.17764683647232</v>
      </c>
      <c r="D3">
        <f t="shared" si="0"/>
        <v>44.112469170717688</v>
      </c>
      <c r="E3">
        <v>55</v>
      </c>
      <c r="F3">
        <f t="shared" si="1"/>
        <v>10.887530829282312</v>
      </c>
      <c r="H3" t="s">
        <v>9</v>
      </c>
      <c r="I3">
        <v>0.45460058969586881</v>
      </c>
    </row>
    <row r="4" spans="1:9" x14ac:dyDescent="0.3">
      <c r="A4" t="s">
        <v>10</v>
      </c>
      <c r="B4">
        <v>57.492768930563585</v>
      </c>
      <c r="C4">
        <v>56.165219216189868</v>
      </c>
      <c r="D4">
        <f t="shared" si="0"/>
        <v>49.285814532570896</v>
      </c>
      <c r="E4">
        <v>62</v>
      </c>
      <c r="F4">
        <f t="shared" si="1"/>
        <v>12.714185467429104</v>
      </c>
    </row>
    <row r="5" spans="1:9" x14ac:dyDescent="0.3">
      <c r="A5" t="s">
        <v>11</v>
      </c>
      <c r="B5">
        <v>51.499999203883661</v>
      </c>
      <c r="C5">
        <v>52.119520921245922</v>
      </c>
      <c r="D5">
        <f t="shared" si="0"/>
        <v>44.970731636228805</v>
      </c>
      <c r="E5">
        <v>37</v>
      </c>
      <c r="F5">
        <f t="shared" si="1"/>
        <v>7.9707316362288054</v>
      </c>
      <c r="H5" t="s">
        <v>12</v>
      </c>
      <c r="I5" cm="1">
        <f t="array" ref="I5">(SUM(TableARS[PP]-TableARS[AP]))^2</f>
        <v>1.8175355256292112E-27</v>
      </c>
    </row>
    <row r="6" spans="1:9" x14ac:dyDescent="0.3">
      <c r="A6" t="s">
        <v>13</v>
      </c>
      <c r="B6">
        <v>64.448275828409876</v>
      </c>
      <c r="C6">
        <v>50.284590023779053</v>
      </c>
      <c r="D6">
        <f t="shared" si="0"/>
        <v>49.48613687803477</v>
      </c>
      <c r="E6">
        <v>33</v>
      </c>
      <c r="F6">
        <f t="shared" si="1"/>
        <v>16.48613687803477</v>
      </c>
    </row>
    <row r="7" spans="1:9" x14ac:dyDescent="0.3">
      <c r="A7" t="s">
        <v>14</v>
      </c>
      <c r="B7">
        <v>24.486661116425395</v>
      </c>
      <c r="C7">
        <v>30.425841844326563</v>
      </c>
      <c r="D7">
        <f t="shared" si="0"/>
        <v>23.948242116821334</v>
      </c>
      <c r="E7">
        <v>28</v>
      </c>
      <c r="F7">
        <f t="shared" si="1"/>
        <v>4.0517578831786665</v>
      </c>
      <c r="H7" t="s">
        <v>15</v>
      </c>
      <c r="I7">
        <f>AVERAGE(TableARS[DIFF])/10</f>
        <v>0.92178247266300206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</v>
      </c>
      <c r="B2">
        <v>13.293282602520209</v>
      </c>
      <c r="C2">
        <v>34.91263896652864</v>
      </c>
      <c r="D2">
        <f t="shared" ref="D2:D7" si="0">B2*$I$2+C2*$I$3</f>
        <v>25.365437292680575</v>
      </c>
      <c r="E2">
        <v>56</v>
      </c>
      <c r="F2">
        <f t="shared" ref="F2:F7" si="1">ABS(D2-E2)</f>
        <v>30.634562707319425</v>
      </c>
      <c r="H2" t="s">
        <v>7</v>
      </c>
      <c r="I2">
        <v>0.52218203140445185</v>
      </c>
    </row>
    <row r="3" spans="1:9" x14ac:dyDescent="0.3">
      <c r="A3" t="s">
        <v>17</v>
      </c>
      <c r="B3">
        <v>30.58037760428936</v>
      </c>
      <c r="C3">
        <v>27.781781803137942</v>
      </c>
      <c r="D3">
        <f t="shared" si="0"/>
        <v>30.629387245395197</v>
      </c>
      <c r="E3">
        <v>29</v>
      </c>
      <c r="F3">
        <f t="shared" si="1"/>
        <v>1.629387245395197</v>
      </c>
      <c r="H3" t="s">
        <v>9</v>
      </c>
      <c r="I3">
        <v>0.52771502025173322</v>
      </c>
    </row>
    <row r="4" spans="1:9" x14ac:dyDescent="0.3">
      <c r="A4" t="s">
        <v>18</v>
      </c>
      <c r="B4">
        <v>26.496932889664606</v>
      </c>
      <c r="C4">
        <v>35.570471958908051</v>
      </c>
      <c r="D4">
        <f t="shared" si="0"/>
        <v>32.607294572471368</v>
      </c>
      <c r="E4">
        <v>46</v>
      </c>
      <c r="F4">
        <f t="shared" si="1"/>
        <v>13.392705427528632</v>
      </c>
    </row>
    <row r="5" spans="1:9" x14ac:dyDescent="0.3">
      <c r="A5" t="s">
        <v>19</v>
      </c>
      <c r="B5">
        <v>27.645945231233174</v>
      </c>
      <c r="C5">
        <v>33.356577528838898</v>
      </c>
      <c r="D5">
        <f t="shared" si="0"/>
        <v>32.038982827101286</v>
      </c>
      <c r="E5">
        <v>33</v>
      </c>
      <c r="F5">
        <f t="shared" si="1"/>
        <v>0.96101717289871402</v>
      </c>
      <c r="H5" t="s">
        <v>12</v>
      </c>
      <c r="I5" cm="1">
        <f t="array" ref="I5">(SUM(TableAVL[PP]-TableAVL[AP]))^2</f>
        <v>5.0487097934144756E-29</v>
      </c>
    </row>
    <row r="6" spans="1:9" x14ac:dyDescent="0.3">
      <c r="A6" t="s">
        <v>20</v>
      </c>
      <c r="B6">
        <v>29.839677114282534</v>
      </c>
      <c r="C6">
        <v>32.676952022357078</v>
      </c>
      <c r="D6">
        <f t="shared" si="0"/>
        <v>32.825861610232067</v>
      </c>
      <c r="E6">
        <v>31</v>
      </c>
      <c r="F6">
        <f t="shared" si="1"/>
        <v>1.8258616102320673</v>
      </c>
    </row>
    <row r="7" spans="1:9" x14ac:dyDescent="0.3">
      <c r="A7" t="s">
        <v>21</v>
      </c>
      <c r="B7">
        <v>94.789473815356473</v>
      </c>
      <c r="C7">
        <v>60.706394986020598</v>
      </c>
      <c r="D7">
        <f t="shared" si="0"/>
        <v>81.533036452119518</v>
      </c>
      <c r="E7">
        <v>40</v>
      </c>
      <c r="F7">
        <f t="shared" si="1"/>
        <v>41.533036452119518</v>
      </c>
      <c r="H7" t="s">
        <v>15</v>
      </c>
      <c r="I7">
        <f>AVERAGE(TableAVL[DIFF])/10</f>
        <v>1.4996095102582259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65.58620689655173</v>
      </c>
      <c r="C2">
        <v>43.764906156721771</v>
      </c>
      <c r="D2">
        <f>B2*$I$2+C2*$I$3</f>
        <v>37.190141352667183</v>
      </c>
      <c r="E2">
        <v>24</v>
      </c>
      <c r="F2">
        <f>ABS(D2-E2)</f>
        <v>13.190141352667183</v>
      </c>
      <c r="H2" t="s">
        <v>7</v>
      </c>
      <c r="I2">
        <v>0.37754579205249222</v>
      </c>
    </row>
    <row r="3" spans="1:9" x14ac:dyDescent="0.3">
      <c r="A3" t="s">
        <v>23</v>
      </c>
      <c r="B3">
        <v>25.916666729043627</v>
      </c>
      <c r="C3">
        <v>29.205890237602041</v>
      </c>
      <c r="D3">
        <f>B3*$I$2+C3*$I$3</f>
        <v>18.078608416335882</v>
      </c>
      <c r="E3">
        <v>26</v>
      </c>
      <c r="F3">
        <f>ABS(D3-E3)</f>
        <v>7.9213915836641178</v>
      </c>
      <c r="H3" t="s">
        <v>9</v>
      </c>
      <c r="I3">
        <v>0.28397970002915424</v>
      </c>
    </row>
    <row r="4" spans="1:9" x14ac:dyDescent="0.3">
      <c r="A4" t="s">
        <v>24</v>
      </c>
      <c r="B4">
        <v>51.499999999999993</v>
      </c>
      <c r="C4">
        <v>47.306540753129852</v>
      </c>
      <c r="D4">
        <f>B4*$I$2+C4*$I$3</f>
        <v>32.877705543194125</v>
      </c>
      <c r="E4">
        <v>40</v>
      </c>
      <c r="F4">
        <f>ABS(D4-E4)</f>
        <v>7.122294456805875</v>
      </c>
    </row>
    <row r="5" spans="1:9" x14ac:dyDescent="0.3">
      <c r="A5" t="s">
        <v>25</v>
      </c>
      <c r="B5">
        <v>78.599999971634091</v>
      </c>
      <c r="C5">
        <v>46.406293977468756</v>
      </c>
      <c r="D5">
        <f>B5*$I$2+C5*$I$3</f>
        <v>42.853544687802781</v>
      </c>
      <c r="E5">
        <v>41</v>
      </c>
      <c r="F5">
        <f>ABS(D5-E5)</f>
        <v>1.8535446878027813</v>
      </c>
      <c r="H5" t="s">
        <v>12</v>
      </c>
      <c r="I5" cm="1">
        <f t="array" ref="I5">(SUM(TableBOU[PP]-TableBOU[AP]))^2</f>
        <v>8.0779356694631609E-28</v>
      </c>
    </row>
    <row r="7" spans="1:9" x14ac:dyDescent="0.3">
      <c r="H7" t="s">
        <v>15</v>
      </c>
      <c r="I7">
        <f>AVERAGE(TableBOU[DIFF])/10</f>
        <v>0.75218430202349895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26</v>
      </c>
      <c r="B2">
        <v>32.2985038619533</v>
      </c>
      <c r="C2">
        <v>27.404696263677959</v>
      </c>
      <c r="D2">
        <f>B2*$I$2+C2*$I$3</f>
        <v>34.927216805786983</v>
      </c>
      <c r="E2">
        <v>26</v>
      </c>
      <c r="F2">
        <f>ABS(D2-E2)</f>
        <v>8.9272168057869834</v>
      </c>
      <c r="H2" t="s">
        <v>7</v>
      </c>
      <c r="I2">
        <v>0.58482712939565551</v>
      </c>
    </row>
    <row r="3" spans="1:9" x14ac:dyDescent="0.3">
      <c r="A3" t="s">
        <v>27</v>
      </c>
      <c r="B3">
        <v>27.52336494365122</v>
      </c>
      <c r="C3">
        <v>34.772715101317068</v>
      </c>
      <c r="D3">
        <f>B3*$I$2+C3*$I$3</f>
        <v>36.44660532220604</v>
      </c>
      <c r="E3">
        <v>35</v>
      </c>
      <c r="F3">
        <f>ABS(D3-E3)</f>
        <v>1.4466053222060395</v>
      </c>
      <c r="H3" t="s">
        <v>9</v>
      </c>
      <c r="I3">
        <v>0.58523456542312635</v>
      </c>
    </row>
    <row r="4" spans="1:9" x14ac:dyDescent="0.3">
      <c r="A4" t="s">
        <v>28</v>
      </c>
      <c r="B4">
        <v>37.321606409835539</v>
      </c>
      <c r="C4">
        <v>33.738871520436447</v>
      </c>
      <c r="D4">
        <f>B4*$I$2+C4*$I$3</f>
        <v>41.571841753227929</v>
      </c>
      <c r="E4">
        <v>53</v>
      </c>
      <c r="F4">
        <f>ABS(D4-E4)</f>
        <v>11.428158246772071</v>
      </c>
    </row>
    <row r="5" spans="1:9" x14ac:dyDescent="0.3">
      <c r="A5" t="s">
        <v>29</v>
      </c>
      <c r="B5">
        <v>30.660760673922006</v>
      </c>
      <c r="C5">
        <v>31.893201134658128</v>
      </c>
      <c r="D5">
        <f>B5*$I$2+C5*$I$3</f>
        <v>36.596248356011017</v>
      </c>
      <c r="E5">
        <v>32</v>
      </c>
      <c r="F5">
        <f>ABS(D5-E5)</f>
        <v>4.5962483560110172</v>
      </c>
      <c r="H5" t="s">
        <v>12</v>
      </c>
      <c r="I5" cm="1">
        <f t="array" ref="I5">(SUM(TableBRE[PP]-TableBRE[AP]))^2</f>
        <v>0</v>
      </c>
    </row>
    <row r="6" spans="1:9" x14ac:dyDescent="0.3">
      <c r="A6" t="s">
        <v>30</v>
      </c>
      <c r="B6">
        <v>30.252010004412131</v>
      </c>
      <c r="C6">
        <v>30.35687336853427</v>
      </c>
      <c r="D6">
        <f>B6*$I$2+C6*$I$3</f>
        <v>35.458087762768031</v>
      </c>
      <c r="E6">
        <v>39</v>
      </c>
      <c r="F6">
        <f>ABS(D6-E6)</f>
        <v>3.5419122372319691</v>
      </c>
    </row>
    <row r="7" spans="1:9" x14ac:dyDescent="0.3">
      <c r="H7" t="s">
        <v>15</v>
      </c>
      <c r="I7">
        <f>AVERAGE(TableBRE[DIFF])/10</f>
        <v>0.59880281936016166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69</v>
      </c>
      <c r="C2">
        <v>58.754797694191026</v>
      </c>
      <c r="D2">
        <f>B2*$I$2+C2*$I$3</f>
        <v>40.400275412422829</v>
      </c>
      <c r="E2">
        <v>21</v>
      </c>
      <c r="F2">
        <f>ABS(D2-E2)</f>
        <v>19.400275412422829</v>
      </c>
      <c r="H2" t="s">
        <v>7</v>
      </c>
      <c r="I2">
        <v>0.31723569096653625</v>
      </c>
    </row>
    <row r="3" spans="1:9" x14ac:dyDescent="0.3">
      <c r="A3" t="s">
        <v>32</v>
      </c>
      <c r="B3">
        <v>35.124999938340025</v>
      </c>
      <c r="C3">
        <v>27.361075618874203</v>
      </c>
      <c r="D3">
        <f>B3*$I$2+C3*$I$3</f>
        <v>19.763156594263677</v>
      </c>
      <c r="E3">
        <v>21</v>
      </c>
      <c r="F3">
        <f>ABS(D3-E3)</f>
        <v>1.2368434057363231</v>
      </c>
      <c r="H3" t="s">
        <v>9</v>
      </c>
      <c r="I3">
        <v>0.31505533951590775</v>
      </c>
    </row>
    <row r="4" spans="1:9" x14ac:dyDescent="0.3">
      <c r="A4" t="s">
        <v>33</v>
      </c>
      <c r="B4">
        <v>22.021929752787667</v>
      </c>
      <c r="C4">
        <v>38.381408449039526</v>
      </c>
      <c r="D4">
        <f>B4*$I$2+C4*$I$3</f>
        <v>19.078409771552998</v>
      </c>
      <c r="E4">
        <v>29</v>
      </c>
      <c r="F4">
        <f>ABS(D4-E4)</f>
        <v>9.9215902284470019</v>
      </c>
    </row>
    <row r="5" spans="1:9" x14ac:dyDescent="0.3">
      <c r="A5" t="s">
        <v>34</v>
      </c>
      <c r="B5">
        <v>40.298693719513267</v>
      </c>
      <c r="C5">
        <v>64.553058260196551</v>
      </c>
      <c r="D5">
        <f>B5*$I$2+C5*$I$3</f>
        <v>33.121969634115004</v>
      </c>
      <c r="E5">
        <v>48</v>
      </c>
      <c r="F5">
        <f>ABS(D5-E5)</f>
        <v>14.878030365884996</v>
      </c>
      <c r="H5" t="s">
        <v>12</v>
      </c>
      <c r="I5" cm="1">
        <f t="array" ref="I5">(SUM(TableBHA[PP]-TableBHA[AP]))^2</f>
        <v>5.0487097934144756E-29</v>
      </c>
    </row>
    <row r="6" spans="1:9" x14ac:dyDescent="0.3">
      <c r="A6" t="s">
        <v>35</v>
      </c>
      <c r="B6">
        <v>58.90625</v>
      </c>
      <c r="C6">
        <v>34.752699901774363</v>
      </c>
      <c r="D6">
        <f>B6*$I$2+C6*$I$3</f>
        <v>29.636188587645499</v>
      </c>
      <c r="E6">
        <v>23</v>
      </c>
      <c r="F6">
        <f>ABS(D6-E6)</f>
        <v>6.6361885876454991</v>
      </c>
    </row>
    <row r="7" spans="1:9" x14ac:dyDescent="0.3">
      <c r="H7" t="s">
        <v>15</v>
      </c>
      <c r="I7">
        <f>AVERAGE(TableBHA[DIFF])/10</f>
        <v>1.0414585600027331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36</v>
      </c>
      <c r="B2">
        <v>36.052631558281526</v>
      </c>
      <c r="C2">
        <v>37.637100799798873</v>
      </c>
      <c r="D2">
        <f>B2*$I$2+C2*$I$3</f>
        <v>33.71751835048628</v>
      </c>
      <c r="E2">
        <v>38</v>
      </c>
      <c r="F2">
        <f>ABS(D2-E2)</f>
        <v>4.2824816495137199</v>
      </c>
      <c r="H2" t="s">
        <v>7</v>
      </c>
      <c r="I2">
        <v>0.44254700019268861</v>
      </c>
    </row>
    <row r="3" spans="1:9" x14ac:dyDescent="0.3">
      <c r="A3" t="s">
        <v>37</v>
      </c>
      <c r="B3">
        <v>18.84908203413741</v>
      </c>
      <c r="C3">
        <v>57.094427242144889</v>
      </c>
      <c r="D3">
        <f>B3*$I$2+C3*$I$3</f>
        <v>35.286871659684763</v>
      </c>
      <c r="E3">
        <v>27</v>
      </c>
      <c r="F3">
        <f>ABS(D3-E3)</f>
        <v>8.2868716596847634</v>
      </c>
      <c r="H3" t="s">
        <v>9</v>
      </c>
      <c r="I3">
        <v>0.47194215356278074</v>
      </c>
    </row>
    <row r="4" spans="1:9" x14ac:dyDescent="0.3">
      <c r="A4" t="s">
        <v>38</v>
      </c>
      <c r="B4">
        <v>27.325783644752967</v>
      </c>
      <c r="C4">
        <v>22.871384133518713</v>
      </c>
      <c r="D4">
        <f>B4*$I$2+C4*$I$3</f>
        <v>22.886913862834291</v>
      </c>
      <c r="E4">
        <v>32</v>
      </c>
      <c r="F4">
        <f>ABS(D4-E4)</f>
        <v>9.113086137165709</v>
      </c>
    </row>
    <row r="5" spans="1:9" x14ac:dyDescent="0.3">
      <c r="A5" t="s">
        <v>39</v>
      </c>
      <c r="B5">
        <v>65.194805194805198</v>
      </c>
      <c r="C5">
        <v>37.011768535898511</v>
      </c>
      <c r="D5">
        <f>B5*$I$2+C5*$I$3</f>
        <v>46.319179217106864</v>
      </c>
      <c r="E5">
        <v>51</v>
      </c>
      <c r="F5">
        <f>ABS(D5-E5)</f>
        <v>4.6808207828931359</v>
      </c>
      <c r="H5" t="s">
        <v>12</v>
      </c>
      <c r="I5" cm="1">
        <f t="array" ref="I5">(SUM(TableCHE[PP]-TableCHE[AP]))^2</f>
        <v>4.543838814073028E-28</v>
      </c>
    </row>
    <row r="6" spans="1:9" x14ac:dyDescent="0.3">
      <c r="A6" t="s">
        <v>40</v>
      </c>
      <c r="B6">
        <v>32.31271572083331</v>
      </c>
      <c r="C6">
        <v>37.058824619757736</v>
      </c>
      <c r="D6">
        <f>B6*$I$2+C6*$I$3</f>
        <v>31.78951690988778</v>
      </c>
      <c r="E6">
        <v>22</v>
      </c>
      <c r="F6">
        <f>ABS(D6-E6)</f>
        <v>9.7895169098877801</v>
      </c>
    </row>
    <row r="7" spans="1:9" x14ac:dyDescent="0.3">
      <c r="H7" t="s">
        <v>15</v>
      </c>
      <c r="I7">
        <f>AVERAGE(TableCHE[DIFF])/10</f>
        <v>0.72305554278290218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41</v>
      </c>
      <c r="B2">
        <v>44.651823331075704</v>
      </c>
      <c r="C2">
        <v>30.005220493137564</v>
      </c>
      <c r="D2">
        <f t="shared" ref="D2:D10" si="0">B2*$I$2+C2*$I$3</f>
        <v>39.515271880329379</v>
      </c>
      <c r="E2">
        <v>42</v>
      </c>
      <c r="F2">
        <f t="shared" ref="F2:F10" si="1">ABS(D2-E2)</f>
        <v>2.4847281196706206</v>
      </c>
      <c r="H2" t="s">
        <v>7</v>
      </c>
      <c r="I2">
        <v>0.54007318666863557</v>
      </c>
    </row>
    <row r="3" spans="1:9" x14ac:dyDescent="0.3">
      <c r="A3" t="s">
        <v>42</v>
      </c>
      <c r="B3">
        <v>24.218573155861691</v>
      </c>
      <c r="C3">
        <v>28.078275447559278</v>
      </c>
      <c r="D3">
        <f t="shared" si="0"/>
        <v>27.490827078329438</v>
      </c>
      <c r="E3">
        <v>33</v>
      </c>
      <c r="F3">
        <f t="shared" si="1"/>
        <v>5.5091729216705616</v>
      </c>
      <c r="H3" t="s">
        <v>9</v>
      </c>
      <c r="I3">
        <v>0.51324466576982841</v>
      </c>
    </row>
    <row r="4" spans="1:9" x14ac:dyDescent="0.3">
      <c r="A4" t="s">
        <v>43</v>
      </c>
      <c r="B4">
        <v>20.602786411083326</v>
      </c>
      <c r="C4">
        <v>30.692156039563034</v>
      </c>
      <c r="D4">
        <f t="shared" si="0"/>
        <v>26.879597879567982</v>
      </c>
      <c r="E4">
        <v>26</v>
      </c>
      <c r="F4">
        <f t="shared" si="1"/>
        <v>0.87959787956798152</v>
      </c>
    </row>
    <row r="5" spans="1:9" x14ac:dyDescent="0.3">
      <c r="A5" t="s">
        <v>44</v>
      </c>
      <c r="B5">
        <v>28.345330570191017</v>
      </c>
      <c r="C5">
        <v>27.148879679528836</v>
      </c>
      <c r="D5">
        <f t="shared" si="0"/>
        <v>29.242570685364022</v>
      </c>
      <c r="E5">
        <v>27</v>
      </c>
      <c r="F5">
        <f t="shared" si="1"/>
        <v>2.2425706853640222</v>
      </c>
      <c r="H5" t="s">
        <v>12</v>
      </c>
      <c r="I5" cm="1">
        <f t="array" ref="I5">(SUM(TableCRY[PP]-TableCRY[AP]))^2</f>
        <v>5.0487097934144756E-29</v>
      </c>
    </row>
    <row r="6" spans="1:9" x14ac:dyDescent="0.3">
      <c r="A6" t="s">
        <v>45</v>
      </c>
      <c r="B6">
        <v>26.455552729274523</v>
      </c>
      <c r="C6">
        <v>40.058854753594659</v>
      </c>
      <c r="D6">
        <f t="shared" si="0"/>
        <v>34.847928186710206</v>
      </c>
      <c r="E6">
        <v>43</v>
      </c>
      <c r="F6">
        <f t="shared" si="1"/>
        <v>8.152071813289794</v>
      </c>
    </row>
    <row r="7" spans="1:9" x14ac:dyDescent="0.3">
      <c r="A7" t="s">
        <v>46</v>
      </c>
      <c r="B7">
        <v>37.910957181122704</v>
      </c>
      <c r="C7">
        <v>44.610693485350168</v>
      </c>
      <c r="D7">
        <f t="shared" si="0"/>
        <v>43.370891922115945</v>
      </c>
      <c r="E7">
        <v>38</v>
      </c>
      <c r="F7">
        <f t="shared" si="1"/>
        <v>5.3708919221159448</v>
      </c>
      <c r="H7" t="s">
        <v>15</v>
      </c>
      <c r="I7">
        <f>AVERAGE(TableCRY[DIFF])/10</f>
        <v>0.55049176323293691</v>
      </c>
    </row>
    <row r="8" spans="1:9" x14ac:dyDescent="0.3">
      <c r="A8" t="s">
        <v>47</v>
      </c>
      <c r="B8">
        <v>42.232031147112068</v>
      </c>
      <c r="C8">
        <v>27.94295007569292</v>
      </c>
      <c r="D8">
        <f t="shared" si="0"/>
        <v>37.149957713331901</v>
      </c>
      <c r="E8">
        <v>35</v>
      </c>
      <c r="F8">
        <f t="shared" si="1"/>
        <v>2.1499577133319008</v>
      </c>
    </row>
    <row r="9" spans="1:9" x14ac:dyDescent="0.3">
      <c r="A9" t="s">
        <v>48</v>
      </c>
      <c r="B9">
        <v>50.190529168068032</v>
      </c>
      <c r="C9">
        <v>27.3213791626766</v>
      </c>
      <c r="D9">
        <f t="shared" si="0"/>
        <v>41.129111145102307</v>
      </c>
      <c r="E9">
        <v>27</v>
      </c>
      <c r="F9">
        <f t="shared" si="1"/>
        <v>14.129111145102307</v>
      </c>
    </row>
    <row r="10" spans="1:9" x14ac:dyDescent="0.3">
      <c r="A10" t="s">
        <v>49</v>
      </c>
      <c r="B10">
        <v>21.16345819335055</v>
      </c>
      <c r="C10">
        <v>25.219993630761788</v>
      </c>
      <c r="D10">
        <f t="shared" si="0"/>
        <v>24.373843509148813</v>
      </c>
      <c r="E10">
        <v>33</v>
      </c>
      <c r="F10">
        <f t="shared" si="1"/>
        <v>8.6261564908511872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50</v>
      </c>
      <c r="B2">
        <v>29.117626180100437</v>
      </c>
      <c r="C2">
        <v>29.480409832786716</v>
      </c>
      <c r="D2">
        <f>B2*$I$2+C2*$I$3</f>
        <v>26.558209821916915</v>
      </c>
      <c r="E2">
        <v>32</v>
      </c>
      <c r="F2">
        <f>ABS(D2-E2)</f>
        <v>5.4417901780830853</v>
      </c>
      <c r="H2" t="s">
        <v>7</v>
      </c>
      <c r="I2">
        <v>0.38318180509719629</v>
      </c>
    </row>
    <row r="3" spans="1:9" x14ac:dyDescent="0.3">
      <c r="A3" t="s">
        <v>51</v>
      </c>
      <c r="B3">
        <v>19.333333277453974</v>
      </c>
      <c r="C3">
        <v>46.438138734180001</v>
      </c>
      <c r="D3">
        <f>B3*$I$2+C3*$I$3</f>
        <v>31.667936469985996</v>
      </c>
      <c r="E3">
        <v>22</v>
      </c>
      <c r="F3">
        <f>ABS(D3-E3)</f>
        <v>9.667936469985996</v>
      </c>
      <c r="H3" t="s">
        <v>9</v>
      </c>
      <c r="I3">
        <v>0.52241014794009188</v>
      </c>
    </row>
    <row r="4" spans="1:9" x14ac:dyDescent="0.3">
      <c r="A4" t="s">
        <v>52</v>
      </c>
      <c r="B4">
        <v>28.232741193449407</v>
      </c>
      <c r="C4">
        <v>28.628044523484682</v>
      </c>
      <c r="D4">
        <f>B4*$I$2+C4*$I$3</f>
        <v>25.773853708097086</v>
      </c>
      <c r="E4">
        <v>30</v>
      </c>
      <c r="F4">
        <f>ABS(D4-E4)</f>
        <v>4.2261462919029142</v>
      </c>
    </row>
    <row r="5" spans="1:9" x14ac:dyDescent="0.3">
      <c r="H5" t="s">
        <v>12</v>
      </c>
      <c r="I5" cm="1">
        <f t="array" ref="I5">(SUM(TableEVE[PP]-TableEVE[AP]))^2</f>
        <v>1.2621774483536189E-29</v>
      </c>
    </row>
    <row r="7" spans="1:9" x14ac:dyDescent="0.3">
      <c r="H7" t="s">
        <v>15</v>
      </c>
      <c r="I7">
        <f>AVERAGE(TableEVE[DIFF])/10</f>
        <v>0.64452909799906655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53</v>
      </c>
      <c r="B2">
        <v>62.88888887563229</v>
      </c>
      <c r="C2">
        <v>43.476247819691068</v>
      </c>
      <c r="D2">
        <f t="shared" ref="D2:D7" si="0">B2*$I$2+C2*$I$3</f>
        <v>51.214852711133645</v>
      </c>
      <c r="E2">
        <v>37</v>
      </c>
      <c r="F2">
        <f t="shared" ref="F2:F7" si="1">ABS(D2-E2)</f>
        <v>14.214852711133645</v>
      </c>
      <c r="H2" t="s">
        <v>7</v>
      </c>
      <c r="I2">
        <v>0.49612391412963452</v>
      </c>
    </row>
    <row r="3" spans="1:9" x14ac:dyDescent="0.3">
      <c r="A3" t="s">
        <v>54</v>
      </c>
      <c r="B3">
        <v>38.857142910634209</v>
      </c>
      <c r="C3">
        <v>33.105103390566242</v>
      </c>
      <c r="D3">
        <f t="shared" si="0"/>
        <v>34.517801050272304</v>
      </c>
      <c r="E3">
        <v>20</v>
      </c>
      <c r="F3">
        <f t="shared" si="1"/>
        <v>14.517801050272304</v>
      </c>
      <c r="H3" t="s">
        <v>9</v>
      </c>
      <c r="I3">
        <v>0.46034724730377019</v>
      </c>
    </row>
    <row r="4" spans="1:9" x14ac:dyDescent="0.3">
      <c r="A4" t="s">
        <v>55</v>
      </c>
      <c r="B4">
        <v>46.44296162711786</v>
      </c>
      <c r="C4">
        <v>34.512622049764218</v>
      </c>
      <c r="D4">
        <f t="shared" si="0"/>
        <v>38.929254464062495</v>
      </c>
      <c r="E4">
        <v>35</v>
      </c>
      <c r="F4">
        <f t="shared" si="1"/>
        <v>3.9292544640624953</v>
      </c>
    </row>
    <row r="5" spans="1:9" x14ac:dyDescent="0.3">
      <c r="A5" t="s">
        <v>56</v>
      </c>
      <c r="B5">
        <v>35.951806584177554</v>
      </c>
      <c r="C5">
        <v>38.655078704107737</v>
      </c>
      <c r="D5">
        <f t="shared" si="0"/>
        <v>35.631310078320318</v>
      </c>
      <c r="E5">
        <v>58</v>
      </c>
      <c r="F5">
        <f t="shared" si="1"/>
        <v>22.368689921679682</v>
      </c>
      <c r="H5" t="s">
        <v>12</v>
      </c>
      <c r="I5" cm="1">
        <f t="array" ref="I5">(SUM(TableFUL[PP]-TableFUL[AP]))^2</f>
        <v>0</v>
      </c>
    </row>
    <row r="6" spans="1:9" x14ac:dyDescent="0.3">
      <c r="A6" t="s">
        <v>57</v>
      </c>
      <c r="B6">
        <v>36.188550783260304</v>
      </c>
      <c r="C6">
        <v>30.813053546227987</v>
      </c>
      <c r="D6">
        <f t="shared" si="0"/>
        <v>32.138709842299882</v>
      </c>
      <c r="E6">
        <v>30</v>
      </c>
      <c r="F6">
        <f t="shared" si="1"/>
        <v>2.1387098422998818</v>
      </c>
    </row>
    <row r="7" spans="1:9" x14ac:dyDescent="0.3">
      <c r="A7" t="s">
        <v>58</v>
      </c>
      <c r="B7">
        <v>11.454397794515536</v>
      </c>
      <c r="C7">
        <v>34.507149285974137</v>
      </c>
      <c r="D7">
        <f t="shared" si="0"/>
        <v>21.568071853911356</v>
      </c>
      <c r="E7">
        <v>34</v>
      </c>
      <c r="F7">
        <f t="shared" si="1"/>
        <v>12.431928146088644</v>
      </c>
      <c r="H7" t="s">
        <v>15</v>
      </c>
      <c r="I7">
        <f>AVERAGE(TableFUL[DIFF])/10</f>
        <v>1.1600206022589441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42.021086799257212</v>
      </c>
      <c r="C2">
        <v>48.129260213076726</v>
      </c>
      <c r="D2">
        <f t="shared" ref="D2:D8" si="0">B2*$I$2+C2*$I$3</f>
        <v>36.614568170073738</v>
      </c>
      <c r="E2">
        <v>43</v>
      </c>
      <c r="F2">
        <f t="shared" ref="F2:F8" si="1">ABS(D2-E2)</f>
        <v>6.3854318299262616</v>
      </c>
      <c r="H2" t="s">
        <v>7</v>
      </c>
      <c r="I2">
        <v>0.38312886641981869</v>
      </c>
    </row>
    <row r="3" spans="1:9" x14ac:dyDescent="0.3">
      <c r="A3" t="s">
        <v>60</v>
      </c>
      <c r="B3">
        <v>41.716357296245178</v>
      </c>
      <c r="C3">
        <v>47.564559296444891</v>
      </c>
      <c r="D3">
        <f t="shared" si="0"/>
        <v>36.257113974035803</v>
      </c>
      <c r="E3">
        <v>34</v>
      </c>
      <c r="F3">
        <f t="shared" si="1"/>
        <v>2.2571139740358035</v>
      </c>
      <c r="H3" t="s">
        <v>9</v>
      </c>
      <c r="I3">
        <v>0.42624957724514473</v>
      </c>
    </row>
    <row r="4" spans="1:9" x14ac:dyDescent="0.3">
      <c r="A4" t="s">
        <v>61</v>
      </c>
      <c r="B4">
        <v>14.318651158951361</v>
      </c>
      <c r="C4">
        <v>46.066075736692568</v>
      </c>
      <c r="D4">
        <f t="shared" si="0"/>
        <v>25.121533895297883</v>
      </c>
      <c r="E4">
        <v>42</v>
      </c>
      <c r="F4">
        <f t="shared" si="1"/>
        <v>16.878466104702117</v>
      </c>
    </row>
    <row r="5" spans="1:9" x14ac:dyDescent="0.3">
      <c r="A5" t="s">
        <v>62</v>
      </c>
      <c r="B5">
        <v>46.277388420313734</v>
      </c>
      <c r="C5">
        <v>59.718732450211661</v>
      </c>
      <c r="D5">
        <f t="shared" si="0"/>
        <v>43.185287826863075</v>
      </c>
      <c r="E5">
        <v>30</v>
      </c>
      <c r="F5">
        <f t="shared" si="1"/>
        <v>13.185287826863075</v>
      </c>
      <c r="H5" t="s">
        <v>12</v>
      </c>
      <c r="I5" cm="1">
        <f t="array" ref="I5">(SUM(TableLIV[PP]-TableLIV[AP]))^2</f>
        <v>1.135959703518257E-28</v>
      </c>
    </row>
    <row r="6" spans="1:9" x14ac:dyDescent="0.3">
      <c r="A6" t="s">
        <v>63</v>
      </c>
      <c r="B6">
        <v>68.666666638804088</v>
      </c>
      <c r="C6">
        <v>55.245077675762396</v>
      </c>
      <c r="D6">
        <f t="shared" si="0"/>
        <v>49.856373154321496</v>
      </c>
      <c r="E6">
        <v>28</v>
      </c>
      <c r="F6">
        <f t="shared" si="1"/>
        <v>21.856373154321496</v>
      </c>
    </row>
    <row r="7" spans="1:9" x14ac:dyDescent="0.3">
      <c r="A7" t="s">
        <v>64</v>
      </c>
      <c r="B7">
        <v>65.156060374434645</v>
      </c>
      <c r="C7">
        <v>44.855439196531123</v>
      </c>
      <c r="D7">
        <f t="shared" si="0"/>
        <v>44.082779546305098</v>
      </c>
      <c r="E7">
        <v>42</v>
      </c>
      <c r="F7">
        <f t="shared" si="1"/>
        <v>2.0827795463050975</v>
      </c>
      <c r="H7" t="s">
        <v>15</v>
      </c>
      <c r="I7">
        <f>AVERAGE(TableLIV[DIFF])/10</f>
        <v>1.125187271472156</v>
      </c>
    </row>
    <row r="8" spans="1:9" x14ac:dyDescent="0.3">
      <c r="A8" t="s">
        <v>65</v>
      </c>
      <c r="B8">
        <v>67.092719273251731</v>
      </c>
      <c r="C8">
        <v>82.527204320692505</v>
      </c>
      <c r="D8">
        <f t="shared" si="0"/>
        <v>60.882343433102918</v>
      </c>
      <c r="E8">
        <v>77</v>
      </c>
      <c r="F8">
        <f t="shared" si="1"/>
        <v>16.117656566897082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66</v>
      </c>
      <c r="B2">
        <v>24.238664740970712</v>
      </c>
      <c r="C2">
        <v>48.383051384200961</v>
      </c>
      <c r="D2">
        <f t="shared" ref="D2:D7" si="0">B2*$I$2+C2*$I$3</f>
        <v>29.116324113226234</v>
      </c>
      <c r="E2">
        <v>32</v>
      </c>
      <c r="F2">
        <f t="shared" ref="F2:F7" si="1">ABS(D2-E2)</f>
        <v>2.8836758867737657</v>
      </c>
      <c r="H2" t="s">
        <v>7</v>
      </c>
      <c r="I2">
        <v>0.43416919977118101</v>
      </c>
    </row>
    <row r="3" spans="1:9" x14ac:dyDescent="0.3">
      <c r="A3" t="s">
        <v>67</v>
      </c>
      <c r="B3">
        <v>53.799462537822407</v>
      </c>
      <c r="C3">
        <v>41.662722368201088</v>
      </c>
      <c r="D3">
        <f t="shared" si="0"/>
        <v>39.368223523371114</v>
      </c>
      <c r="E3">
        <v>38</v>
      </c>
      <c r="F3">
        <f t="shared" si="1"/>
        <v>1.368223523371114</v>
      </c>
      <c r="H3" t="s">
        <v>9</v>
      </c>
      <c r="I3">
        <v>0.3842800713720238</v>
      </c>
    </row>
    <row r="4" spans="1:9" x14ac:dyDescent="0.3">
      <c r="A4" t="s">
        <v>68</v>
      </c>
      <c r="B4">
        <v>50.136986320995824</v>
      </c>
      <c r="C4">
        <v>52.653876095248386</v>
      </c>
      <c r="D4">
        <f t="shared" si="0"/>
        <v>42.001770493821155</v>
      </c>
      <c r="E4">
        <v>48</v>
      </c>
      <c r="F4">
        <f t="shared" si="1"/>
        <v>5.9982295061788449</v>
      </c>
    </row>
    <row r="5" spans="1:9" x14ac:dyDescent="0.3">
      <c r="A5" t="s">
        <v>69</v>
      </c>
      <c r="B5">
        <v>115.6</v>
      </c>
      <c r="C5">
        <v>98.952666742902309</v>
      </c>
      <c r="D5">
        <f t="shared" si="0"/>
        <v>88.215497331963107</v>
      </c>
      <c r="E5">
        <v>74</v>
      </c>
      <c r="F5">
        <f t="shared" si="1"/>
        <v>14.215497331963107</v>
      </c>
      <c r="H5" t="s">
        <v>12</v>
      </c>
      <c r="I5" cm="1">
        <f t="array" ref="I5">(SUM(TableMCI[PP]-TableMCI[AP]))^2</f>
        <v>5.0487097934144756E-29</v>
      </c>
    </row>
    <row r="6" spans="1:9" x14ac:dyDescent="0.3">
      <c r="A6" t="s">
        <v>70</v>
      </c>
      <c r="B6">
        <v>30.839801506859644</v>
      </c>
      <c r="C6">
        <v>35.675939942187703</v>
      </c>
      <c r="D6">
        <f t="shared" si="0"/>
        <v>27.099244688583241</v>
      </c>
      <c r="E6">
        <v>37</v>
      </c>
      <c r="F6">
        <f t="shared" si="1"/>
        <v>9.9007553114167592</v>
      </c>
    </row>
    <row r="7" spans="1:9" x14ac:dyDescent="0.3">
      <c r="A7" t="s">
        <v>71</v>
      </c>
      <c r="B7">
        <v>77.964912267855311</v>
      </c>
      <c r="C7">
        <v>34.73762308778916</v>
      </c>
      <c r="D7">
        <f t="shared" si="0"/>
        <v>47.198939849035156</v>
      </c>
      <c r="E7">
        <v>44</v>
      </c>
      <c r="F7">
        <f t="shared" si="1"/>
        <v>3.1989398490351562</v>
      </c>
      <c r="H7" t="s">
        <v>15</v>
      </c>
      <c r="I7">
        <f>AVERAGE(TableMCI[DIFF])/10</f>
        <v>0.62608869014564583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72</v>
      </c>
      <c r="B2">
        <v>44.075499288359488</v>
      </c>
      <c r="C2">
        <v>48.273706865330901</v>
      </c>
      <c r="D2">
        <f>B2*$I$2+C2*$I$3</f>
        <v>41.739799211225858</v>
      </c>
      <c r="E2">
        <v>45</v>
      </c>
      <c r="F2">
        <f>ABS(D2-E2)</f>
        <v>3.2602007887741422</v>
      </c>
      <c r="H2" t="s">
        <v>7</v>
      </c>
      <c r="I2">
        <v>0.41186222844674103</v>
      </c>
    </row>
    <row r="3" spans="1:9" x14ac:dyDescent="0.3">
      <c r="A3" t="s">
        <v>73</v>
      </c>
      <c r="B3">
        <v>33.097882163335782</v>
      </c>
      <c r="C3">
        <v>42.439207167005755</v>
      </c>
      <c r="D3">
        <f>B3*$I$2+C3*$I$3</f>
        <v>34.367768684097442</v>
      </c>
      <c r="E3">
        <v>27</v>
      </c>
      <c r="F3">
        <f>ABS(D3-E3)</f>
        <v>7.3677686840974417</v>
      </c>
      <c r="H3" t="s">
        <v>9</v>
      </c>
      <c r="I3">
        <v>0.48860482001556965</v>
      </c>
    </row>
    <row r="4" spans="1:9" x14ac:dyDescent="0.3">
      <c r="A4" t="s">
        <v>74</v>
      </c>
      <c r="B4">
        <v>44.862804834344729</v>
      </c>
      <c r="C4">
        <v>54.062375664633272</v>
      </c>
      <c r="D4">
        <f>B4*$I$2+C4*$I$3</f>
        <v>44.892432104676701</v>
      </c>
      <c r="E4">
        <v>49</v>
      </c>
      <c r="F4">
        <f>ABS(D4-E4)</f>
        <v>4.1075678953232995</v>
      </c>
    </row>
    <row r="5" spans="1:9" x14ac:dyDescent="0.3">
      <c r="H5" t="s">
        <v>12</v>
      </c>
      <c r="I5" cm="1">
        <f t="array" ref="I5">(SUM(TableMUN[PP]-TableMUN[AP]))^2</f>
        <v>0</v>
      </c>
    </row>
    <row r="7" spans="1:9" x14ac:dyDescent="0.3">
      <c r="H7" t="s">
        <v>15</v>
      </c>
      <c r="I7">
        <f>AVERAGE(TableMUN[DIFF])/10</f>
        <v>0.49118457893982947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75</v>
      </c>
      <c r="B2">
        <v>76.692307692307679</v>
      </c>
      <c r="C2">
        <v>56.307792056273499</v>
      </c>
      <c r="D2">
        <f t="shared" ref="D2:D12" si="0">B2*$I$2+C2*$I$3</f>
        <v>57.194250736126293</v>
      </c>
      <c r="E2">
        <v>29</v>
      </c>
      <c r="F2">
        <f t="shared" ref="F2:F12" si="1">ABS(D2-E2)</f>
        <v>28.194250736126293</v>
      </c>
      <c r="H2" t="s">
        <v>7</v>
      </c>
      <c r="I2">
        <v>0.46081358917473891</v>
      </c>
    </row>
    <row r="3" spans="1:9" x14ac:dyDescent="0.3">
      <c r="A3" t="s">
        <v>76</v>
      </c>
      <c r="B3">
        <v>54.296296234714958</v>
      </c>
      <c r="C3">
        <v>39.832913401495858</v>
      </c>
      <c r="D3">
        <f t="shared" si="0"/>
        <v>40.47986470026256</v>
      </c>
      <c r="E3">
        <v>42</v>
      </c>
      <c r="F3">
        <f t="shared" si="1"/>
        <v>1.52013529973744</v>
      </c>
      <c r="H3" t="s">
        <v>9</v>
      </c>
      <c r="I3">
        <v>0.38810602171188785</v>
      </c>
    </row>
    <row r="4" spans="1:9" x14ac:dyDescent="0.3">
      <c r="A4" t="s">
        <v>77</v>
      </c>
      <c r="B4">
        <v>66.555555519944306</v>
      </c>
      <c r="C4">
        <v>38.977625481882967</v>
      </c>
      <c r="D4">
        <f t="shared" si="0"/>
        <v>45.797155580213648</v>
      </c>
      <c r="E4">
        <v>38</v>
      </c>
      <c r="F4">
        <f t="shared" si="1"/>
        <v>7.7971555802136479</v>
      </c>
    </row>
    <row r="5" spans="1:9" x14ac:dyDescent="0.3">
      <c r="A5" t="s">
        <v>78</v>
      </c>
      <c r="B5">
        <v>30.237048419765582</v>
      </c>
      <c r="C5">
        <v>35.180208310252837</v>
      </c>
      <c r="D5">
        <f t="shared" si="0"/>
        <v>27.587293498650268</v>
      </c>
      <c r="E5">
        <v>36</v>
      </c>
      <c r="F5">
        <f t="shared" si="1"/>
        <v>8.4127065013497315</v>
      </c>
      <c r="H5" t="s">
        <v>12</v>
      </c>
      <c r="I5" cm="1">
        <f t="array" ref="I5">(SUM(TableNEW[PP]-TableNEW[AP]))^2</f>
        <v>8.0779356694631609E-28</v>
      </c>
    </row>
    <row r="6" spans="1:9" x14ac:dyDescent="0.3">
      <c r="A6" t="s">
        <v>79</v>
      </c>
      <c r="B6">
        <v>25.333876261413444</v>
      </c>
      <c r="C6">
        <v>26.002854408196761</v>
      </c>
      <c r="D6">
        <f t="shared" si="0"/>
        <v>21.766058825249317</v>
      </c>
      <c r="E6">
        <v>36</v>
      </c>
      <c r="F6">
        <f t="shared" si="1"/>
        <v>14.233941174750683</v>
      </c>
    </row>
    <row r="7" spans="1:9" x14ac:dyDescent="0.3">
      <c r="A7" t="s">
        <v>80</v>
      </c>
      <c r="B7">
        <v>22.76019236525854</v>
      </c>
      <c r="C7">
        <v>28.075390797742891</v>
      </c>
      <c r="D7">
        <f t="shared" si="0"/>
        <v>21.384434164660817</v>
      </c>
      <c r="E7">
        <v>29</v>
      </c>
      <c r="F7">
        <f t="shared" si="1"/>
        <v>7.6155658353391829</v>
      </c>
      <c r="H7" t="s">
        <v>15</v>
      </c>
      <c r="I7">
        <f>AVERAGE(TableNEW[DIFF])/10</f>
        <v>1.1318889612129224</v>
      </c>
    </row>
    <row r="8" spans="1:9" x14ac:dyDescent="0.3">
      <c r="A8" t="s">
        <v>81</v>
      </c>
      <c r="B8">
        <v>64.337616066904047</v>
      </c>
      <c r="C8">
        <v>41.453712927340888</v>
      </c>
      <c r="D8">
        <f t="shared" si="0"/>
        <v>45.736083388153332</v>
      </c>
      <c r="E8">
        <v>30</v>
      </c>
      <c r="F8">
        <f t="shared" si="1"/>
        <v>15.736083388153332</v>
      </c>
    </row>
    <row r="9" spans="1:9" x14ac:dyDescent="0.3">
      <c r="A9" t="s">
        <v>82</v>
      </c>
      <c r="B9">
        <v>29.217722231428795</v>
      </c>
      <c r="C9">
        <v>38.954325233192407</v>
      </c>
      <c r="D9">
        <f t="shared" si="0"/>
        <v>28.582331643700577</v>
      </c>
      <c r="E9">
        <v>29</v>
      </c>
      <c r="F9">
        <f t="shared" si="1"/>
        <v>0.41766835629942278</v>
      </c>
    </row>
    <row r="10" spans="1:9" x14ac:dyDescent="0.3">
      <c r="A10" t="s">
        <v>83</v>
      </c>
      <c r="B10">
        <v>50.642117379263055</v>
      </c>
      <c r="C10">
        <v>50.95832458024173</v>
      </c>
      <c r="D10">
        <f t="shared" si="0"/>
        <v>43.113808498887359</v>
      </c>
      <c r="E10">
        <v>47</v>
      </c>
      <c r="F10">
        <f t="shared" si="1"/>
        <v>3.8861915011126413</v>
      </c>
    </row>
    <row r="11" spans="1:9" x14ac:dyDescent="0.3">
      <c r="A11" t="s">
        <v>58</v>
      </c>
      <c r="B11">
        <v>41.284923127120344</v>
      </c>
      <c r="C11">
        <v>43.306883316909961</v>
      </c>
      <c r="D11">
        <f t="shared" si="0"/>
        <v>35.832315801878366</v>
      </c>
      <c r="E11">
        <v>62</v>
      </c>
      <c r="F11">
        <f t="shared" si="1"/>
        <v>26.167684198121634</v>
      </c>
    </row>
    <row r="12" spans="1:9" x14ac:dyDescent="0.3">
      <c r="A12" t="s">
        <v>84</v>
      </c>
      <c r="B12">
        <v>68.042553191489361</v>
      </c>
      <c r="C12">
        <v>46.820891696763731</v>
      </c>
      <c r="D12">
        <f t="shared" si="0"/>
        <v>49.526403162217434</v>
      </c>
      <c r="E12">
        <v>39</v>
      </c>
      <c r="F12">
        <f t="shared" si="1"/>
        <v>10.526403162217434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85</v>
      </c>
      <c r="B2">
        <v>30.213533841357581</v>
      </c>
      <c r="C2">
        <v>40.771606151955936</v>
      </c>
      <c r="D2">
        <f>B2*$I$2+C2*$I$3</f>
        <v>45.454445307194149</v>
      </c>
      <c r="E2">
        <v>58</v>
      </c>
      <c r="F2">
        <f>ABS(D2-E2)</f>
        <v>12.545554692805851</v>
      </c>
      <c r="H2" t="s">
        <v>7</v>
      </c>
      <c r="I2">
        <v>0.66697472729892204</v>
      </c>
    </row>
    <row r="3" spans="1:9" x14ac:dyDescent="0.3">
      <c r="A3" t="s">
        <v>86</v>
      </c>
      <c r="B3">
        <v>47.268292777299436</v>
      </c>
      <c r="C3">
        <v>33.471254029897899</v>
      </c>
      <c r="D3">
        <f>B3*$I$2+C3*$I$3</f>
        <v>52.298953751698114</v>
      </c>
      <c r="E3">
        <v>52</v>
      </c>
      <c r="F3">
        <f>ABS(D3-E3)</f>
        <v>0.29895375169811444</v>
      </c>
      <c r="H3" t="s">
        <v>9</v>
      </c>
      <c r="I3">
        <v>0.62059811228221795</v>
      </c>
    </row>
    <row r="4" spans="1:9" x14ac:dyDescent="0.3">
      <c r="A4" t="s">
        <v>87</v>
      </c>
      <c r="B4">
        <v>31.805954048707385</v>
      </c>
      <c r="C4">
        <v>27.445835035417193</v>
      </c>
      <c r="D4">
        <f>B4*$I$2+C4*$I$3</f>
        <v>38.246600941107722</v>
      </c>
      <c r="E4">
        <v>26</v>
      </c>
      <c r="F4">
        <f>ABS(D4-E4)</f>
        <v>12.246600941107722</v>
      </c>
    </row>
    <row r="5" spans="1:9" x14ac:dyDescent="0.3">
      <c r="H5" t="s">
        <v>12</v>
      </c>
      <c r="I5" cm="1">
        <f t="array" ref="I5">(SUM(TableNFO[PP]-TableNFO[AP]))^2</f>
        <v>2.0194839173657902E-28</v>
      </c>
    </row>
    <row r="7" spans="1:9" x14ac:dyDescent="0.3">
      <c r="H7" t="s">
        <v>15</v>
      </c>
      <c r="I7">
        <f>AVERAGE(TableNFO[DIFF])/10</f>
        <v>0.83637031285372299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88</v>
      </c>
      <c r="B2">
        <v>86.277777774528531</v>
      </c>
      <c r="C2">
        <v>39.16003242882158</v>
      </c>
      <c r="D2">
        <f>B2*$I$2+C2*$I$3</f>
        <v>48.342851602336403</v>
      </c>
      <c r="E2">
        <v>31</v>
      </c>
      <c r="F2">
        <f>ABS(D2-E2)</f>
        <v>17.342851602336403</v>
      </c>
      <c r="H2" t="s">
        <v>7</v>
      </c>
      <c r="I2">
        <v>0.42931229366469115</v>
      </c>
    </row>
    <row r="3" spans="1:9" x14ac:dyDescent="0.3">
      <c r="A3" t="s">
        <v>89</v>
      </c>
      <c r="B3">
        <v>63.605320585271997</v>
      </c>
      <c r="C3">
        <v>48.692658720190607</v>
      </c>
      <c r="D3">
        <f>B3*$I$2+C3*$I$3</f>
        <v>41.360684249678464</v>
      </c>
      <c r="E3">
        <v>53</v>
      </c>
      <c r="F3">
        <f>ABS(D3-E3)</f>
        <v>11.639315750321536</v>
      </c>
      <c r="H3" t="s">
        <v>9</v>
      </c>
      <c r="I3">
        <v>0.28862950903335538</v>
      </c>
    </row>
    <row r="4" spans="1:9" x14ac:dyDescent="0.3">
      <c r="A4" t="s">
        <v>90</v>
      </c>
      <c r="B4">
        <v>32.975569599290402</v>
      </c>
      <c r="C4">
        <v>31.30326638609386</v>
      </c>
      <c r="D4">
        <f>B4*$I$2+C4*$I$3</f>
        <v>23.19186382772963</v>
      </c>
      <c r="E4">
        <v>25</v>
      </c>
      <c r="F4">
        <f>ABS(D4-E4)</f>
        <v>1.8081361722703697</v>
      </c>
    </row>
    <row r="5" spans="1:9" x14ac:dyDescent="0.3">
      <c r="A5" t="s">
        <v>91</v>
      </c>
      <c r="B5">
        <v>42.024390243902445</v>
      </c>
      <c r="C5">
        <v>32.55700236680471</v>
      </c>
      <c r="D5">
        <f>B5*$I$2+C5*$I$3</f>
        <v>27.43849897419846</v>
      </c>
      <c r="E5">
        <v>29</v>
      </c>
      <c r="F5">
        <f>ABS(D5-E5)</f>
        <v>1.5615010258015403</v>
      </c>
      <c r="H5" t="s">
        <v>12</v>
      </c>
      <c r="I5" cm="1">
        <f t="array" ref="I5">(SUM(TableTOT[PP]-TableTOT[AP]))^2</f>
        <v>1.135959703518257E-28</v>
      </c>
    </row>
    <row r="6" spans="1:9" x14ac:dyDescent="0.3">
      <c r="A6" t="s">
        <v>92</v>
      </c>
      <c r="B6">
        <v>73.499999972869631</v>
      </c>
      <c r="C6">
        <v>48.891909287483301</v>
      </c>
      <c r="D6">
        <f>B6*$I$2+C6*$I$3</f>
        <v>45.666101346057054</v>
      </c>
      <c r="E6">
        <v>48</v>
      </c>
      <c r="F6">
        <f>ABS(D6-E6)</f>
        <v>2.3338986539429456</v>
      </c>
    </row>
    <row r="7" spans="1:9" x14ac:dyDescent="0.3">
      <c r="H7" t="s">
        <v>15</v>
      </c>
      <c r="I7">
        <f>AVERAGE(TableTOT[DIFF])/10</f>
        <v>0.69371406409345604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34.771015789546361</v>
      </c>
      <c r="C2">
        <v>26.000034201979606</v>
      </c>
      <c r="D2">
        <f>B2*$I$2+C2*$I$3</f>
        <v>29.61526868721063</v>
      </c>
      <c r="E2">
        <v>38</v>
      </c>
      <c r="F2">
        <f>ABS(D2-E2)</f>
        <v>8.3847313127893699</v>
      </c>
      <c r="H2" t="s">
        <v>7</v>
      </c>
      <c r="I2">
        <v>0.51084828324552622</v>
      </c>
    </row>
    <row r="3" spans="1:9" x14ac:dyDescent="0.3">
      <c r="A3" t="s">
        <v>94</v>
      </c>
      <c r="B3">
        <v>54.64705875506462</v>
      </c>
      <c r="C3">
        <v>36.863640219914643</v>
      </c>
      <c r="D3">
        <f>B3*$I$2+C3*$I$3</f>
        <v>44.721269500740505</v>
      </c>
      <c r="E3">
        <v>31</v>
      </c>
      <c r="F3">
        <f>ABS(D3-E3)</f>
        <v>13.721269500740505</v>
      </c>
      <c r="H3" t="s">
        <v>9</v>
      </c>
      <c r="I3">
        <v>0.45586689895643862</v>
      </c>
    </row>
    <row r="4" spans="1:9" x14ac:dyDescent="0.3">
      <c r="A4" t="s">
        <v>95</v>
      </c>
      <c r="B4">
        <v>42.897135718522989</v>
      </c>
      <c r="C4">
        <v>44.002888452543736</v>
      </c>
      <c r="D4">
        <f>B4*$I$2+C4*$I$3</f>
        <v>41.973388441945005</v>
      </c>
      <c r="E4">
        <v>46</v>
      </c>
      <c r="F4">
        <f>ABS(D4-E4)</f>
        <v>4.026611558054995</v>
      </c>
    </row>
    <row r="5" spans="1:9" x14ac:dyDescent="0.3">
      <c r="A5" t="s">
        <v>96</v>
      </c>
      <c r="B5">
        <v>35.504527372875295</v>
      </c>
      <c r="C5">
        <v>42.891130193892685</v>
      </c>
      <c r="D5">
        <f>B5*$I$2+C5*$I$3</f>
        <v>37.690073370103867</v>
      </c>
      <c r="E5">
        <v>39</v>
      </c>
      <c r="F5">
        <f>ABS(D5-E5)</f>
        <v>1.3099266298961325</v>
      </c>
      <c r="H5" t="s">
        <v>12</v>
      </c>
      <c r="I5" cm="1">
        <f t="array" ref="I5">(SUM(TableWHU[PP]-TableWHU[AP]))^2</f>
        <v>5.0487097934144756E-29</v>
      </c>
    </row>
    <row r="7" spans="1:9" x14ac:dyDescent="0.3">
      <c r="H7" t="s">
        <v>15</v>
      </c>
      <c r="I7">
        <f>AVERAGE(TableWHU[DIFF])/10</f>
        <v>0.68606347503702503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97</v>
      </c>
      <c r="B2">
        <v>27</v>
      </c>
      <c r="C2">
        <v>35.581535906785092</v>
      </c>
      <c r="D2">
        <f>B2*$I$2+C2*$I$3</f>
        <v>29.439571023969698</v>
      </c>
      <c r="E2">
        <v>21</v>
      </c>
      <c r="F2">
        <f>ABS(D2-E2)</f>
        <v>8.4395710239696982</v>
      </c>
      <c r="H2" t="s">
        <v>7</v>
      </c>
      <c r="I2">
        <v>0.45595756563158241</v>
      </c>
    </row>
    <row r="3" spans="1:9" x14ac:dyDescent="0.3">
      <c r="A3" t="s">
        <v>98</v>
      </c>
      <c r="B3">
        <v>33.371567766194673</v>
      </c>
      <c r="C3">
        <v>32.845980644375238</v>
      </c>
      <c r="D3">
        <f>B3*$I$2+C3*$I$3</f>
        <v>31.02785728751676</v>
      </c>
      <c r="E3">
        <v>26</v>
      </c>
      <c r="F3">
        <f>ABS(D3-E3)</f>
        <v>5.0278572875167598</v>
      </c>
      <c r="H3" t="s">
        <v>9</v>
      </c>
      <c r="I3">
        <v>0.48139340574813905</v>
      </c>
    </row>
    <row r="4" spans="1:9" x14ac:dyDescent="0.3">
      <c r="A4" t="s">
        <v>24</v>
      </c>
      <c r="B4">
        <v>28.64412192451892</v>
      </c>
      <c r="C4">
        <v>26.059784933295692</v>
      </c>
      <c r="D4">
        <f>B4*$I$2+C4*$I$3</f>
        <v>25.605512724461136</v>
      </c>
      <c r="E4">
        <v>35</v>
      </c>
      <c r="F4">
        <f>ABS(D4-E4)</f>
        <v>9.3944872755388644</v>
      </c>
    </row>
    <row r="5" spans="1:9" x14ac:dyDescent="0.3">
      <c r="A5" t="s">
        <v>99</v>
      </c>
      <c r="B5">
        <v>40.624690219081593</v>
      </c>
      <c r="C5">
        <v>42.385134203308873</v>
      </c>
      <c r="D5">
        <f>B5*$I$2+C5*$I$3</f>
        <v>38.927058964052392</v>
      </c>
      <c r="E5">
        <v>43</v>
      </c>
      <c r="F5">
        <f>ABS(D5-E5)</f>
        <v>4.0729410359476077</v>
      </c>
      <c r="H5" t="s">
        <v>12</v>
      </c>
      <c r="I5" cm="1">
        <f t="array" ref="I5">(SUM(TableWOL[PP]-TableWOL[AP]))^2</f>
        <v>2.0194839173657902E-28</v>
      </c>
    </row>
    <row r="7" spans="1:9" x14ac:dyDescent="0.3">
      <c r="H7" t="s">
        <v>15</v>
      </c>
      <c r="I7">
        <f>AVERAGE(TableWOL[DIFF])/10</f>
        <v>0.67337141557432323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2023-09-29T19:46:30Z</dcterms:created>
  <dcterms:modified xsi:type="dcterms:W3CDTF">2023-09-29T19:57:34Z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49b4d84f-5cb7-4040-9bbe-a4d0a0e6f481</vt:lpwstr>
  </property>
</Properties>
</file>