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filterPrivacy="1"/>
  <xr:revisionPtr revIDLastSave="0" documentId="13_ncr:1_{27A58C36-5C67-4D78-9936-A9C9DFD4F72D}" xr6:coauthVersionLast="47" xr6:coauthVersionMax="47" xr10:uidLastSave="{00000000-0000-0000-0000-000000000000}"/>
  <bookViews>
    <workbookView xWindow="-108" yWindow="-108" windowWidth="23256" windowHeight="12576" firstSheet="3" activeTab="16" xr2:uid="{00000000-000D-0000-FFFF-FFFF00000000}"/>
  </bookViews>
  <sheets>
    <sheet name="ARS" sheetId="1" r:id="rId1"/>
    <sheet name="AVL" sheetId="2" r:id="rId2"/>
    <sheet name="BOU" sheetId="3" r:id="rId3"/>
    <sheet name="BRE" sheetId="4" r:id="rId4"/>
    <sheet name="BHA" sheetId="5" r:id="rId5"/>
    <sheet name="CHE" sheetId="6" r:id="rId6"/>
    <sheet name="CRY" sheetId="7" r:id="rId7"/>
    <sheet name="EVE" sheetId="8" r:id="rId8"/>
    <sheet name="FUL" sheetId="9" r:id="rId9"/>
    <sheet name="LIV" sheetId="10" r:id="rId10"/>
    <sheet name="MCI" sheetId="11" r:id="rId11"/>
    <sheet name="MUN" sheetId="12" r:id="rId12"/>
    <sheet name="NEW" sheetId="13" r:id="rId13"/>
    <sheet name="NFO" sheetId="14" r:id="rId14"/>
    <sheet name="TOT" sheetId="15" r:id="rId15"/>
    <sheet name="WHU" sheetId="16" r:id="rId16"/>
    <sheet name="WOL" sheetId="17" r:id="rId17"/>
  </sheets>
  <definedNames>
    <definedName name="solver_adj" localSheetId="0" hidden="1">ARS!$I$2:$I$3</definedName>
    <definedName name="solver_adj" localSheetId="1" hidden="1">AVL!$I$2:$I$3</definedName>
    <definedName name="solver_adj" localSheetId="4" hidden="1">BHA!$I$2:$I$3</definedName>
    <definedName name="solver_adj" localSheetId="2" hidden="1">BOU!$I$2:$I$3</definedName>
    <definedName name="solver_adj" localSheetId="3" hidden="1">BRE!$I$2:$I$3</definedName>
    <definedName name="solver_adj" localSheetId="5" hidden="1">CHE!$I$2:$I$3</definedName>
    <definedName name="solver_adj" localSheetId="6" hidden="1">CRY!$I$2:$I$3</definedName>
    <definedName name="solver_adj" localSheetId="7" hidden="1">EVE!$I$2:$I$3</definedName>
    <definedName name="solver_adj" localSheetId="8" hidden="1">FUL!$I$2:$I$3</definedName>
    <definedName name="solver_adj" localSheetId="9" hidden="1">LIV!$I$2:$I$3</definedName>
    <definedName name="solver_adj" localSheetId="10" hidden="1">MCI!$I$2:$I$3</definedName>
    <definedName name="solver_adj" localSheetId="11" hidden="1">MUN!$I$2:$I$3</definedName>
    <definedName name="solver_adj" localSheetId="12" hidden="1">NEW!$I$2:$I$3</definedName>
    <definedName name="solver_adj" localSheetId="13" hidden="1">NFO!$I$2:$I$3</definedName>
    <definedName name="solver_adj" localSheetId="14" hidden="1">TOT!$I$2:$I$3</definedName>
    <definedName name="solver_adj" localSheetId="15" hidden="1">WHU!$I$2:$I$3</definedName>
    <definedName name="solver_adj" localSheetId="16" hidden="1">WOL!$I$2:$I$3</definedName>
    <definedName name="solver_cvg" localSheetId="0" hidden="1">0.0001</definedName>
    <definedName name="solver_cvg" localSheetId="1" hidden="1">0.0001</definedName>
    <definedName name="solver_cvg" localSheetId="4" hidden="1">0.0001</definedName>
    <definedName name="solver_cvg" localSheetId="2" hidden="1">0.0001</definedName>
    <definedName name="solver_cvg" localSheetId="3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cvg" localSheetId="8" hidden="1">0.0001</definedName>
    <definedName name="solver_cvg" localSheetId="9" hidden="1">0.0001</definedName>
    <definedName name="solver_cvg" localSheetId="10" hidden="1">0.0001</definedName>
    <definedName name="solver_cvg" localSheetId="11" hidden="1">0.0001</definedName>
    <definedName name="solver_cvg" localSheetId="12" hidden="1">0.0001</definedName>
    <definedName name="solver_cvg" localSheetId="13" hidden="1">0.0001</definedName>
    <definedName name="solver_cvg" localSheetId="14" hidden="1">0.0001</definedName>
    <definedName name="solver_cvg" localSheetId="15" hidden="1">0.0001</definedName>
    <definedName name="solver_cvg" localSheetId="16" hidden="1">0.0001</definedName>
    <definedName name="solver_drv" localSheetId="0" hidden="1">1</definedName>
    <definedName name="solver_drv" localSheetId="1" hidden="1">1</definedName>
    <definedName name="solver_drv" localSheetId="4" hidden="1">1</definedName>
    <definedName name="solver_drv" localSheetId="2" hidden="1">1</definedName>
    <definedName name="solver_drv" localSheetId="3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drv" localSheetId="8" hidden="1">1</definedName>
    <definedName name="solver_drv" localSheetId="9" hidden="1">1</definedName>
    <definedName name="solver_drv" localSheetId="10" hidden="1">1</definedName>
    <definedName name="solver_drv" localSheetId="11" hidden="1">1</definedName>
    <definedName name="solver_drv" localSheetId="12" hidden="1">1</definedName>
    <definedName name="solver_drv" localSheetId="13" hidden="1">1</definedName>
    <definedName name="solver_drv" localSheetId="14" hidden="1">1</definedName>
    <definedName name="solver_drv" localSheetId="15" hidden="1">1</definedName>
    <definedName name="solver_drv" localSheetId="16" hidden="1">1</definedName>
    <definedName name="solver_eng" localSheetId="0" hidden="1">1</definedName>
    <definedName name="solver_eng" localSheetId="1" hidden="1">1</definedName>
    <definedName name="solver_eng" localSheetId="4" hidden="1">1</definedName>
    <definedName name="solver_eng" localSheetId="2" hidden="1">1</definedName>
    <definedName name="solver_eng" localSheetId="3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eng" localSheetId="8" hidden="1">1</definedName>
    <definedName name="solver_eng" localSheetId="9" hidden="1">1</definedName>
    <definedName name="solver_eng" localSheetId="10" hidden="1">1</definedName>
    <definedName name="solver_eng" localSheetId="11" hidden="1">1</definedName>
    <definedName name="solver_eng" localSheetId="12" hidden="1">1</definedName>
    <definedName name="solver_eng" localSheetId="13" hidden="1">1</definedName>
    <definedName name="solver_eng" localSheetId="14" hidden="1">1</definedName>
    <definedName name="solver_eng" localSheetId="15" hidden="1">1</definedName>
    <definedName name="solver_eng" localSheetId="16" hidden="1">1</definedName>
    <definedName name="solver_est" localSheetId="0" hidden="1">1</definedName>
    <definedName name="solver_est" localSheetId="1" hidden="1">1</definedName>
    <definedName name="solver_est" localSheetId="4" hidden="1">1</definedName>
    <definedName name="solver_est" localSheetId="2" hidden="1">1</definedName>
    <definedName name="solver_est" localSheetId="3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est" localSheetId="8" hidden="1">1</definedName>
    <definedName name="solver_est" localSheetId="9" hidden="1">1</definedName>
    <definedName name="solver_est" localSheetId="10" hidden="1">1</definedName>
    <definedName name="solver_est" localSheetId="11" hidden="1">1</definedName>
    <definedName name="solver_est" localSheetId="12" hidden="1">1</definedName>
    <definedName name="solver_est" localSheetId="13" hidden="1">1</definedName>
    <definedName name="solver_est" localSheetId="14" hidden="1">1</definedName>
    <definedName name="solver_est" localSheetId="15" hidden="1">1</definedName>
    <definedName name="solver_est" localSheetId="16" hidden="1">1</definedName>
    <definedName name="solver_itr" localSheetId="0" hidden="1">2147483647</definedName>
    <definedName name="solver_itr" localSheetId="1" hidden="1">2147483647</definedName>
    <definedName name="solver_itr" localSheetId="4" hidden="1">2147483647</definedName>
    <definedName name="solver_itr" localSheetId="2" hidden="1">2147483647</definedName>
    <definedName name="solver_itr" localSheetId="3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itr" localSheetId="8" hidden="1">2147483647</definedName>
    <definedName name="solver_itr" localSheetId="9" hidden="1">2147483647</definedName>
    <definedName name="solver_itr" localSheetId="10" hidden="1">2147483647</definedName>
    <definedName name="solver_itr" localSheetId="11" hidden="1">2147483647</definedName>
    <definedName name="solver_itr" localSheetId="12" hidden="1">2147483647</definedName>
    <definedName name="solver_itr" localSheetId="13" hidden="1">2147483647</definedName>
    <definedName name="solver_itr" localSheetId="14" hidden="1">2147483647</definedName>
    <definedName name="solver_itr" localSheetId="15" hidden="1">2147483647</definedName>
    <definedName name="solver_itr" localSheetId="16" hidden="1">2147483647</definedName>
    <definedName name="solver_mip" localSheetId="0" hidden="1">2147483647</definedName>
    <definedName name="solver_mip" localSheetId="1" hidden="1">2147483647</definedName>
    <definedName name="solver_mip" localSheetId="4" hidden="1">2147483647</definedName>
    <definedName name="solver_mip" localSheetId="2" hidden="1">2147483647</definedName>
    <definedName name="solver_mip" localSheetId="3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ip" localSheetId="8" hidden="1">2147483647</definedName>
    <definedName name="solver_mip" localSheetId="9" hidden="1">2147483647</definedName>
    <definedName name="solver_mip" localSheetId="10" hidden="1">2147483647</definedName>
    <definedName name="solver_mip" localSheetId="11" hidden="1">2147483647</definedName>
    <definedName name="solver_mip" localSheetId="12" hidden="1">2147483647</definedName>
    <definedName name="solver_mip" localSheetId="13" hidden="1">2147483647</definedName>
    <definedName name="solver_mip" localSheetId="14" hidden="1">2147483647</definedName>
    <definedName name="solver_mip" localSheetId="15" hidden="1">2147483647</definedName>
    <definedName name="solver_mip" localSheetId="16" hidden="1">2147483647</definedName>
    <definedName name="solver_mni" localSheetId="0" hidden="1">30</definedName>
    <definedName name="solver_mni" localSheetId="1" hidden="1">30</definedName>
    <definedName name="solver_mni" localSheetId="4" hidden="1">30</definedName>
    <definedName name="solver_mni" localSheetId="2" hidden="1">30</definedName>
    <definedName name="solver_mni" localSheetId="3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ni" localSheetId="8" hidden="1">30</definedName>
    <definedName name="solver_mni" localSheetId="9" hidden="1">30</definedName>
    <definedName name="solver_mni" localSheetId="10" hidden="1">30</definedName>
    <definedName name="solver_mni" localSheetId="11" hidden="1">30</definedName>
    <definedName name="solver_mni" localSheetId="12" hidden="1">30</definedName>
    <definedName name="solver_mni" localSheetId="13" hidden="1">30</definedName>
    <definedName name="solver_mni" localSheetId="14" hidden="1">30</definedName>
    <definedName name="solver_mni" localSheetId="15" hidden="1">30</definedName>
    <definedName name="solver_mni" localSheetId="16" hidden="1">30</definedName>
    <definedName name="solver_mrt" localSheetId="0" hidden="1">0.075</definedName>
    <definedName name="solver_mrt" localSheetId="1" hidden="1">0.075</definedName>
    <definedName name="solver_mrt" localSheetId="4" hidden="1">0.075</definedName>
    <definedName name="solver_mrt" localSheetId="2" hidden="1">0.075</definedName>
    <definedName name="solver_mrt" localSheetId="3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rt" localSheetId="8" hidden="1">0.075</definedName>
    <definedName name="solver_mrt" localSheetId="9" hidden="1">0.075</definedName>
    <definedName name="solver_mrt" localSheetId="10" hidden="1">0.075</definedName>
    <definedName name="solver_mrt" localSheetId="11" hidden="1">0.075</definedName>
    <definedName name="solver_mrt" localSheetId="12" hidden="1">0.075</definedName>
    <definedName name="solver_mrt" localSheetId="13" hidden="1">0.075</definedName>
    <definedName name="solver_mrt" localSheetId="14" hidden="1">0.075</definedName>
    <definedName name="solver_mrt" localSheetId="15" hidden="1">0.075</definedName>
    <definedName name="solver_mrt" localSheetId="16" hidden="1">0.075</definedName>
    <definedName name="solver_msl" localSheetId="0" hidden="1">2</definedName>
    <definedName name="solver_msl" localSheetId="1" hidden="1">2</definedName>
    <definedName name="solver_msl" localSheetId="4" hidden="1">2</definedName>
    <definedName name="solver_msl" localSheetId="2" hidden="1">2</definedName>
    <definedName name="solver_msl" localSheetId="3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msl" localSheetId="8" hidden="1">2</definedName>
    <definedName name="solver_msl" localSheetId="9" hidden="1">2</definedName>
    <definedName name="solver_msl" localSheetId="10" hidden="1">2</definedName>
    <definedName name="solver_msl" localSheetId="11" hidden="1">2</definedName>
    <definedName name="solver_msl" localSheetId="12" hidden="1">2</definedName>
    <definedName name="solver_msl" localSheetId="13" hidden="1">2</definedName>
    <definedName name="solver_msl" localSheetId="14" hidden="1">2</definedName>
    <definedName name="solver_msl" localSheetId="15" hidden="1">2</definedName>
    <definedName name="solver_msl" localSheetId="16" hidden="1">2</definedName>
    <definedName name="solver_neg" localSheetId="0" hidden="1">1</definedName>
    <definedName name="solver_neg" localSheetId="1" hidden="1">1</definedName>
    <definedName name="solver_neg" localSheetId="4" hidden="1">1</definedName>
    <definedName name="solver_neg" localSheetId="2" hidden="1">1</definedName>
    <definedName name="solver_neg" localSheetId="3" hidden="1">1</definedName>
    <definedName name="solver_neg" localSheetId="5" hidden="1">1</definedName>
    <definedName name="solver_neg" localSheetId="6" hidden="1">1</definedName>
    <definedName name="solver_neg" localSheetId="7" hidden="1">1</definedName>
    <definedName name="solver_neg" localSheetId="8" hidden="1">1</definedName>
    <definedName name="solver_neg" localSheetId="9" hidden="1">1</definedName>
    <definedName name="solver_neg" localSheetId="10" hidden="1">1</definedName>
    <definedName name="solver_neg" localSheetId="11" hidden="1">1</definedName>
    <definedName name="solver_neg" localSheetId="12" hidden="1">1</definedName>
    <definedName name="solver_neg" localSheetId="13" hidden="1">1</definedName>
    <definedName name="solver_neg" localSheetId="14" hidden="1">1</definedName>
    <definedName name="solver_neg" localSheetId="15" hidden="1">1</definedName>
    <definedName name="solver_neg" localSheetId="16" hidden="1">1</definedName>
    <definedName name="solver_nod" localSheetId="0" hidden="1">2147483647</definedName>
    <definedName name="solver_nod" localSheetId="1" hidden="1">2147483647</definedName>
    <definedName name="solver_nod" localSheetId="4" hidden="1">2147483647</definedName>
    <definedName name="solver_nod" localSheetId="2" hidden="1">2147483647</definedName>
    <definedName name="solver_nod" localSheetId="3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od" localSheetId="8" hidden="1">2147483647</definedName>
    <definedName name="solver_nod" localSheetId="9" hidden="1">2147483647</definedName>
    <definedName name="solver_nod" localSheetId="10" hidden="1">2147483647</definedName>
    <definedName name="solver_nod" localSheetId="11" hidden="1">2147483647</definedName>
    <definedName name="solver_nod" localSheetId="12" hidden="1">2147483647</definedName>
    <definedName name="solver_nod" localSheetId="13" hidden="1">2147483647</definedName>
    <definedName name="solver_nod" localSheetId="14" hidden="1">2147483647</definedName>
    <definedName name="solver_nod" localSheetId="15" hidden="1">2147483647</definedName>
    <definedName name="solver_nod" localSheetId="16" hidden="1">2147483647</definedName>
    <definedName name="solver_num" localSheetId="0" hidden="1">0</definedName>
    <definedName name="solver_num" localSheetId="1" hidden="1">0</definedName>
    <definedName name="solver_num" localSheetId="4" hidden="1">0</definedName>
    <definedName name="solver_num" localSheetId="2" hidden="1">0</definedName>
    <definedName name="solver_num" localSheetId="3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num" localSheetId="8" hidden="1">0</definedName>
    <definedName name="solver_num" localSheetId="9" hidden="1">0</definedName>
    <definedName name="solver_num" localSheetId="10" hidden="1">0</definedName>
    <definedName name="solver_num" localSheetId="11" hidden="1">0</definedName>
    <definedName name="solver_num" localSheetId="12" hidden="1">0</definedName>
    <definedName name="solver_num" localSheetId="13" hidden="1">0</definedName>
    <definedName name="solver_num" localSheetId="14" hidden="1">0</definedName>
    <definedName name="solver_num" localSheetId="15" hidden="1">0</definedName>
    <definedName name="solver_num" localSheetId="16" hidden="1">0</definedName>
    <definedName name="solver_nwt" localSheetId="0" hidden="1">1</definedName>
    <definedName name="solver_nwt" localSheetId="1" hidden="1">1</definedName>
    <definedName name="solver_nwt" localSheetId="4" hidden="1">1</definedName>
    <definedName name="solver_nwt" localSheetId="2" hidden="1">1</definedName>
    <definedName name="solver_nwt" localSheetId="3" hidden="1">1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nwt" localSheetId="8" hidden="1">1</definedName>
    <definedName name="solver_nwt" localSheetId="9" hidden="1">1</definedName>
    <definedName name="solver_nwt" localSheetId="10" hidden="1">1</definedName>
    <definedName name="solver_nwt" localSheetId="11" hidden="1">1</definedName>
    <definedName name="solver_nwt" localSheetId="12" hidden="1">1</definedName>
    <definedName name="solver_nwt" localSheetId="13" hidden="1">1</definedName>
    <definedName name="solver_nwt" localSheetId="14" hidden="1">1</definedName>
    <definedName name="solver_nwt" localSheetId="15" hidden="1">1</definedName>
    <definedName name="solver_nwt" localSheetId="16" hidden="1">1</definedName>
    <definedName name="solver_opt" localSheetId="0" hidden="1">ARS!$I$5</definedName>
    <definedName name="solver_opt" localSheetId="1" hidden="1">AVL!$I$5</definedName>
    <definedName name="solver_opt" localSheetId="4" hidden="1">BHA!$I$5</definedName>
    <definedName name="solver_opt" localSheetId="2" hidden="1">BOU!$I$5</definedName>
    <definedName name="solver_opt" localSheetId="3" hidden="1">BRE!$I$5</definedName>
    <definedName name="solver_opt" localSheetId="5" hidden="1">CHE!$I$5</definedName>
    <definedName name="solver_opt" localSheetId="6" hidden="1">CRY!$I$5</definedName>
    <definedName name="solver_opt" localSheetId="7" hidden="1">EVE!$I$5</definedName>
    <definedName name="solver_opt" localSheetId="8" hidden="1">FUL!$I$5</definedName>
    <definedName name="solver_opt" localSheetId="9" hidden="1">LIV!$I$5</definedName>
    <definedName name="solver_opt" localSheetId="10" hidden="1">MCI!$I$5</definedName>
    <definedName name="solver_opt" localSheetId="11" hidden="1">MUN!$I$5</definedName>
    <definedName name="solver_opt" localSheetId="12" hidden="1">NEW!$I$5</definedName>
    <definedName name="solver_opt" localSheetId="13" hidden="1">NFO!$I$5</definedName>
    <definedName name="solver_opt" localSheetId="14" hidden="1">TOT!$I$5</definedName>
    <definedName name="solver_opt" localSheetId="15" hidden="1">WHU!$I$5</definedName>
    <definedName name="solver_opt" localSheetId="16" hidden="1">WOL!$I$5</definedName>
    <definedName name="solver_pre" localSheetId="0" hidden="1">0.000001</definedName>
    <definedName name="solver_pre" localSheetId="1" hidden="1">0.000001</definedName>
    <definedName name="solver_pre" localSheetId="4" hidden="1">0.000001</definedName>
    <definedName name="solver_pre" localSheetId="2" hidden="1">0.000001</definedName>
    <definedName name="solver_pre" localSheetId="3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pre" localSheetId="8" hidden="1">0.000001</definedName>
    <definedName name="solver_pre" localSheetId="9" hidden="1">0.000001</definedName>
    <definedName name="solver_pre" localSheetId="10" hidden="1">0.000001</definedName>
    <definedName name="solver_pre" localSheetId="11" hidden="1">0.000001</definedName>
    <definedName name="solver_pre" localSheetId="12" hidden="1">0.000001</definedName>
    <definedName name="solver_pre" localSheetId="13" hidden="1">0.000001</definedName>
    <definedName name="solver_pre" localSheetId="14" hidden="1">0.000001</definedName>
    <definedName name="solver_pre" localSheetId="15" hidden="1">0.000001</definedName>
    <definedName name="solver_pre" localSheetId="16" hidden="1">0.000001</definedName>
    <definedName name="solver_rbv" localSheetId="0" hidden="1">1</definedName>
    <definedName name="solver_rbv" localSheetId="1" hidden="1">1</definedName>
    <definedName name="solver_rbv" localSheetId="4" hidden="1">1</definedName>
    <definedName name="solver_rbv" localSheetId="2" hidden="1">1</definedName>
    <definedName name="solver_rbv" localSheetId="3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bv" localSheetId="8" hidden="1">1</definedName>
    <definedName name="solver_rbv" localSheetId="9" hidden="1">1</definedName>
    <definedName name="solver_rbv" localSheetId="10" hidden="1">1</definedName>
    <definedName name="solver_rbv" localSheetId="11" hidden="1">1</definedName>
    <definedName name="solver_rbv" localSheetId="12" hidden="1">1</definedName>
    <definedName name="solver_rbv" localSheetId="13" hidden="1">1</definedName>
    <definedName name="solver_rbv" localSheetId="14" hidden="1">1</definedName>
    <definedName name="solver_rbv" localSheetId="15" hidden="1">1</definedName>
    <definedName name="solver_rbv" localSheetId="16" hidden="1">1</definedName>
    <definedName name="solver_rlx" localSheetId="0" hidden="1">2</definedName>
    <definedName name="solver_rlx" localSheetId="1" hidden="1">2</definedName>
    <definedName name="solver_rlx" localSheetId="4" hidden="1">2</definedName>
    <definedName name="solver_rlx" localSheetId="2" hidden="1">2</definedName>
    <definedName name="solver_rlx" localSheetId="3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lx" localSheetId="8" hidden="1">2</definedName>
    <definedName name="solver_rlx" localSheetId="9" hidden="1">2</definedName>
    <definedName name="solver_rlx" localSheetId="10" hidden="1">2</definedName>
    <definedName name="solver_rlx" localSheetId="11" hidden="1">2</definedName>
    <definedName name="solver_rlx" localSheetId="12" hidden="1">2</definedName>
    <definedName name="solver_rlx" localSheetId="13" hidden="1">2</definedName>
    <definedName name="solver_rlx" localSheetId="14" hidden="1">2</definedName>
    <definedName name="solver_rlx" localSheetId="15" hidden="1">2</definedName>
    <definedName name="solver_rlx" localSheetId="16" hidden="1">2</definedName>
    <definedName name="solver_rsd" localSheetId="0" hidden="1">0</definedName>
    <definedName name="solver_rsd" localSheetId="1" hidden="1">0</definedName>
    <definedName name="solver_rsd" localSheetId="4" hidden="1">0</definedName>
    <definedName name="solver_rsd" localSheetId="2" hidden="1">0</definedName>
    <definedName name="solver_rsd" localSheetId="3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rsd" localSheetId="8" hidden="1">0</definedName>
    <definedName name="solver_rsd" localSheetId="9" hidden="1">0</definedName>
    <definedName name="solver_rsd" localSheetId="10" hidden="1">0</definedName>
    <definedName name="solver_rsd" localSheetId="11" hidden="1">0</definedName>
    <definedName name="solver_rsd" localSheetId="12" hidden="1">0</definedName>
    <definedName name="solver_rsd" localSheetId="13" hidden="1">0</definedName>
    <definedName name="solver_rsd" localSheetId="14" hidden="1">0</definedName>
    <definedName name="solver_rsd" localSheetId="15" hidden="1">0</definedName>
    <definedName name="solver_rsd" localSheetId="16" hidden="1">0</definedName>
    <definedName name="solver_scl" localSheetId="0" hidden="1">1</definedName>
    <definedName name="solver_scl" localSheetId="1" hidden="1">1</definedName>
    <definedName name="solver_scl" localSheetId="4" hidden="1">1</definedName>
    <definedName name="solver_scl" localSheetId="2" hidden="1">1</definedName>
    <definedName name="solver_scl" localSheetId="3" hidden="1">1</definedName>
    <definedName name="solver_scl" localSheetId="5" hidden="1">1</definedName>
    <definedName name="solver_scl" localSheetId="6" hidden="1">1</definedName>
    <definedName name="solver_scl" localSheetId="7" hidden="1">1</definedName>
    <definedName name="solver_scl" localSheetId="8" hidden="1">1</definedName>
    <definedName name="solver_scl" localSheetId="9" hidden="1">1</definedName>
    <definedName name="solver_scl" localSheetId="10" hidden="1">1</definedName>
    <definedName name="solver_scl" localSheetId="11" hidden="1">1</definedName>
    <definedName name="solver_scl" localSheetId="12" hidden="1">1</definedName>
    <definedName name="solver_scl" localSheetId="13" hidden="1">1</definedName>
    <definedName name="solver_scl" localSheetId="14" hidden="1">1</definedName>
    <definedName name="solver_scl" localSheetId="15" hidden="1">1</definedName>
    <definedName name="solver_scl" localSheetId="16" hidden="1">1</definedName>
    <definedName name="solver_sho" localSheetId="0" hidden="1">2</definedName>
    <definedName name="solver_sho" localSheetId="1" hidden="1">2</definedName>
    <definedName name="solver_sho" localSheetId="4" hidden="1">2</definedName>
    <definedName name="solver_sho" localSheetId="2" hidden="1">2</definedName>
    <definedName name="solver_sho" localSheetId="3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ho" localSheetId="9" hidden="1">2</definedName>
    <definedName name="solver_sho" localSheetId="10" hidden="1">2</definedName>
    <definedName name="solver_sho" localSheetId="11" hidden="1">2</definedName>
    <definedName name="solver_sho" localSheetId="12" hidden="1">2</definedName>
    <definedName name="solver_sho" localSheetId="13" hidden="1">2</definedName>
    <definedName name="solver_sho" localSheetId="14" hidden="1">2</definedName>
    <definedName name="solver_sho" localSheetId="15" hidden="1">2</definedName>
    <definedName name="solver_sho" localSheetId="16" hidden="1">2</definedName>
    <definedName name="solver_ssz" localSheetId="0" hidden="1">100</definedName>
    <definedName name="solver_ssz" localSheetId="1" hidden="1">100</definedName>
    <definedName name="solver_ssz" localSheetId="4" hidden="1">100</definedName>
    <definedName name="solver_ssz" localSheetId="2" hidden="1">100</definedName>
    <definedName name="solver_ssz" localSheetId="3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ssz" localSheetId="8" hidden="1">100</definedName>
    <definedName name="solver_ssz" localSheetId="9" hidden="1">100</definedName>
    <definedName name="solver_ssz" localSheetId="10" hidden="1">100</definedName>
    <definedName name="solver_ssz" localSheetId="11" hidden="1">100</definedName>
    <definedName name="solver_ssz" localSheetId="12" hidden="1">100</definedName>
    <definedName name="solver_ssz" localSheetId="13" hidden="1">100</definedName>
    <definedName name="solver_ssz" localSheetId="14" hidden="1">100</definedName>
    <definedName name="solver_ssz" localSheetId="15" hidden="1">100</definedName>
    <definedName name="solver_ssz" localSheetId="16" hidden="1">100</definedName>
    <definedName name="solver_tim" localSheetId="0" hidden="1">2147483647</definedName>
    <definedName name="solver_tim" localSheetId="1" hidden="1">2147483647</definedName>
    <definedName name="solver_tim" localSheetId="4" hidden="1">2147483647</definedName>
    <definedName name="solver_tim" localSheetId="2" hidden="1">2147483647</definedName>
    <definedName name="solver_tim" localSheetId="3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im" localSheetId="8" hidden="1">2147483647</definedName>
    <definedName name="solver_tim" localSheetId="9" hidden="1">2147483647</definedName>
    <definedName name="solver_tim" localSheetId="10" hidden="1">2147483647</definedName>
    <definedName name="solver_tim" localSheetId="11" hidden="1">2147483647</definedName>
    <definedName name="solver_tim" localSheetId="12" hidden="1">2147483647</definedName>
    <definedName name="solver_tim" localSheetId="13" hidden="1">2147483647</definedName>
    <definedName name="solver_tim" localSheetId="14" hidden="1">2147483647</definedName>
    <definedName name="solver_tim" localSheetId="15" hidden="1">2147483647</definedName>
    <definedName name="solver_tim" localSheetId="16" hidden="1">2147483647</definedName>
    <definedName name="solver_tol" localSheetId="0" hidden="1">0.01</definedName>
    <definedName name="solver_tol" localSheetId="1" hidden="1">0.01</definedName>
    <definedName name="solver_tol" localSheetId="4" hidden="1">0.01</definedName>
    <definedName name="solver_tol" localSheetId="2" hidden="1">0.01</definedName>
    <definedName name="solver_tol" localSheetId="3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ol" localSheetId="8" hidden="1">0.01</definedName>
    <definedName name="solver_tol" localSheetId="9" hidden="1">0.01</definedName>
    <definedName name="solver_tol" localSheetId="10" hidden="1">0.01</definedName>
    <definedName name="solver_tol" localSheetId="11" hidden="1">0.01</definedName>
    <definedName name="solver_tol" localSheetId="12" hidden="1">0.01</definedName>
    <definedName name="solver_tol" localSheetId="13" hidden="1">0.01</definedName>
    <definedName name="solver_tol" localSheetId="14" hidden="1">0.01</definedName>
    <definedName name="solver_tol" localSheetId="15" hidden="1">0.01</definedName>
    <definedName name="solver_tol" localSheetId="16" hidden="1">0.01</definedName>
    <definedName name="solver_typ" localSheetId="0" hidden="1">2</definedName>
    <definedName name="solver_typ" localSheetId="1" hidden="1">2</definedName>
    <definedName name="solver_typ" localSheetId="4" hidden="1">2</definedName>
    <definedName name="solver_typ" localSheetId="2" hidden="1">2</definedName>
    <definedName name="solver_typ" localSheetId="3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typ" localSheetId="8" hidden="1">2</definedName>
    <definedName name="solver_typ" localSheetId="9" hidden="1">2</definedName>
    <definedName name="solver_typ" localSheetId="10" hidden="1">2</definedName>
    <definedName name="solver_typ" localSheetId="11" hidden="1">2</definedName>
    <definedName name="solver_typ" localSheetId="12" hidden="1">2</definedName>
    <definedName name="solver_typ" localSheetId="13" hidden="1">2</definedName>
    <definedName name="solver_typ" localSheetId="14" hidden="1">2</definedName>
    <definedName name="solver_typ" localSheetId="15" hidden="1">2</definedName>
    <definedName name="solver_typ" localSheetId="16" hidden="1">2</definedName>
    <definedName name="solver_val" localSheetId="0" hidden="1">0</definedName>
    <definedName name="solver_val" localSheetId="1" hidden="1">0</definedName>
    <definedName name="solver_val" localSheetId="4" hidden="1">0</definedName>
    <definedName name="solver_val" localSheetId="2" hidden="1">0</definedName>
    <definedName name="solver_val" localSheetId="3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al" localSheetId="9" hidden="1">0</definedName>
    <definedName name="solver_val" localSheetId="10" hidden="1">0</definedName>
    <definedName name="solver_val" localSheetId="11" hidden="1">0</definedName>
    <definedName name="solver_val" localSheetId="12" hidden="1">0</definedName>
    <definedName name="solver_val" localSheetId="13" hidden="1">0</definedName>
    <definedName name="solver_val" localSheetId="14" hidden="1">0</definedName>
    <definedName name="solver_val" localSheetId="15" hidden="1">0</definedName>
    <definedName name="solver_val" localSheetId="16" hidden="1">0</definedName>
    <definedName name="solver_ver" localSheetId="0" hidden="1">3</definedName>
    <definedName name="solver_ver" localSheetId="1" hidden="1">3</definedName>
    <definedName name="solver_ver" localSheetId="4" hidden="1">3</definedName>
    <definedName name="solver_ver" localSheetId="2" hidden="1">3</definedName>
    <definedName name="solver_ver" localSheetId="3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solver_ver" localSheetId="8" hidden="1">3</definedName>
    <definedName name="solver_ver" localSheetId="9" hidden="1">3</definedName>
    <definedName name="solver_ver" localSheetId="10" hidden="1">3</definedName>
    <definedName name="solver_ver" localSheetId="11" hidden="1">3</definedName>
    <definedName name="solver_ver" localSheetId="12" hidden="1">3</definedName>
    <definedName name="solver_ver" localSheetId="13" hidden="1">3</definedName>
    <definedName name="solver_ver" localSheetId="14" hidden="1">3</definedName>
    <definedName name="solver_ver" localSheetId="15" hidden="1">3</definedName>
    <definedName name="solver_ver" localSheetId="16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7" l="1"/>
  <c r="F5" i="17" s="1"/>
  <c r="D4" i="17"/>
  <c r="F4" i="17" s="1"/>
  <c r="D3" i="17"/>
  <c r="F3" i="17" s="1"/>
  <c r="D2" i="17"/>
  <c r="F2" i="17" s="1"/>
  <c r="D9" i="16"/>
  <c r="F9" i="16" s="1"/>
  <c r="D8" i="16"/>
  <c r="F8" i="16" s="1"/>
  <c r="D7" i="16"/>
  <c r="F7" i="16" s="1"/>
  <c r="D6" i="16"/>
  <c r="F6" i="16" s="1"/>
  <c r="D5" i="16"/>
  <c r="F5" i="16" s="1"/>
  <c r="D4" i="16"/>
  <c r="F4" i="16" s="1"/>
  <c r="D3" i="16"/>
  <c r="F3" i="16" s="1"/>
  <c r="D2" i="16"/>
  <c r="F2" i="16" s="1"/>
  <c r="D7" i="15"/>
  <c r="F7" i="15" s="1"/>
  <c r="D6" i="15"/>
  <c r="F6" i="15" s="1"/>
  <c r="D5" i="15"/>
  <c r="F5" i="15" s="1"/>
  <c r="D4" i="15"/>
  <c r="F4" i="15" s="1"/>
  <c r="D3" i="15"/>
  <c r="F3" i="15" s="1"/>
  <c r="D2" i="15"/>
  <c r="F2" i="15" s="1"/>
  <c r="D4" i="14"/>
  <c r="F4" i="14" s="1"/>
  <c r="D3" i="14"/>
  <c r="F3" i="14" s="1"/>
  <c r="D2" i="14"/>
  <c r="F2" i="14" s="1"/>
  <c r="D11" i="13"/>
  <c r="F11" i="13" s="1"/>
  <c r="D10" i="13"/>
  <c r="F10" i="13" s="1"/>
  <c r="D9" i="13"/>
  <c r="F9" i="13" s="1"/>
  <c r="D8" i="13"/>
  <c r="F8" i="13" s="1"/>
  <c r="D7" i="13"/>
  <c r="F7" i="13" s="1"/>
  <c r="D6" i="13"/>
  <c r="F6" i="13" s="1"/>
  <c r="D5" i="13"/>
  <c r="F5" i="13" s="1"/>
  <c r="D4" i="13"/>
  <c r="F4" i="13" s="1"/>
  <c r="D3" i="13"/>
  <c r="F3" i="13" s="1"/>
  <c r="D2" i="13"/>
  <c r="D7" i="12"/>
  <c r="F7" i="12" s="1"/>
  <c r="D6" i="12"/>
  <c r="F6" i="12" s="1"/>
  <c r="D5" i="12"/>
  <c r="D4" i="12"/>
  <c r="F4" i="12" s="1"/>
  <c r="D3" i="12"/>
  <c r="F3" i="12" s="1"/>
  <c r="D2" i="12"/>
  <c r="F2" i="12" s="1"/>
  <c r="D8" i="11"/>
  <c r="F8" i="11" s="1"/>
  <c r="D7" i="11"/>
  <c r="F7" i="11" s="1"/>
  <c r="D6" i="11"/>
  <c r="F6" i="11" s="1"/>
  <c r="D5" i="11"/>
  <c r="F5" i="11" s="1"/>
  <c r="D4" i="11"/>
  <c r="F4" i="11" s="1"/>
  <c r="D3" i="11"/>
  <c r="F3" i="11" s="1"/>
  <c r="D2" i="11"/>
  <c r="F2" i="11" s="1"/>
  <c r="D9" i="10"/>
  <c r="F9" i="10" s="1"/>
  <c r="D8" i="10"/>
  <c r="F8" i="10" s="1"/>
  <c r="D7" i="10"/>
  <c r="F7" i="10" s="1"/>
  <c r="D6" i="10"/>
  <c r="F6" i="10" s="1"/>
  <c r="D5" i="10"/>
  <c r="F5" i="10" s="1"/>
  <c r="D4" i="10"/>
  <c r="F4" i="10" s="1"/>
  <c r="D3" i="10"/>
  <c r="F3" i="10" s="1"/>
  <c r="D2" i="10"/>
  <c r="D9" i="9"/>
  <c r="F9" i="9" s="1"/>
  <c r="D8" i="9"/>
  <c r="F8" i="9" s="1"/>
  <c r="D7" i="9"/>
  <c r="F7" i="9" s="1"/>
  <c r="D6" i="9"/>
  <c r="F6" i="9" s="1"/>
  <c r="D5" i="9"/>
  <c r="F5" i="9" s="1"/>
  <c r="D4" i="9"/>
  <c r="F4" i="9" s="1"/>
  <c r="D3" i="9"/>
  <c r="F3" i="9" s="1"/>
  <c r="D2" i="9"/>
  <c r="D6" i="8"/>
  <c r="F6" i="8" s="1"/>
  <c r="D5" i="8"/>
  <c r="F5" i="8" s="1"/>
  <c r="D4" i="8"/>
  <c r="F4" i="8" s="1"/>
  <c r="D3" i="8"/>
  <c r="F3" i="8" s="1"/>
  <c r="D2" i="8"/>
  <c r="F2" i="8" s="1"/>
  <c r="D11" i="7"/>
  <c r="F11" i="7" s="1"/>
  <c r="D10" i="7"/>
  <c r="F10" i="7" s="1"/>
  <c r="D9" i="7"/>
  <c r="F9" i="7" s="1"/>
  <c r="D8" i="7"/>
  <c r="F8" i="7" s="1"/>
  <c r="D7" i="7"/>
  <c r="F7" i="7" s="1"/>
  <c r="D6" i="7"/>
  <c r="F6" i="7" s="1"/>
  <c r="D5" i="7"/>
  <c r="D4" i="7"/>
  <c r="F4" i="7" s="1"/>
  <c r="D3" i="7"/>
  <c r="F3" i="7" s="1"/>
  <c r="D2" i="7"/>
  <c r="F2" i="7" s="1"/>
  <c r="D7" i="6"/>
  <c r="F7" i="6" s="1"/>
  <c r="D6" i="6"/>
  <c r="F6" i="6" s="1"/>
  <c r="D5" i="6"/>
  <c r="F5" i="6" s="1"/>
  <c r="D4" i="6"/>
  <c r="F4" i="6" s="1"/>
  <c r="D3" i="6"/>
  <c r="F3" i="6" s="1"/>
  <c r="D2" i="6"/>
  <c r="F2" i="6" s="1"/>
  <c r="D4" i="5"/>
  <c r="F4" i="5" s="1"/>
  <c r="D3" i="5"/>
  <c r="F3" i="5" s="1"/>
  <c r="D2" i="5"/>
  <c r="F2" i="5" s="1"/>
  <c r="D7" i="4"/>
  <c r="F7" i="4" s="1"/>
  <c r="D6" i="4"/>
  <c r="F6" i="4" s="1"/>
  <c r="D5" i="4"/>
  <c r="D4" i="4"/>
  <c r="F4" i="4" s="1"/>
  <c r="D3" i="4"/>
  <c r="F3" i="4" s="1"/>
  <c r="D2" i="4"/>
  <c r="F2" i="4" s="1"/>
  <c r="D5" i="3"/>
  <c r="D4" i="3"/>
  <c r="F4" i="3" s="1"/>
  <c r="D3" i="3"/>
  <c r="F3" i="3" s="1"/>
  <c r="D2" i="3"/>
  <c r="F2" i="3" s="1"/>
  <c r="D8" i="2"/>
  <c r="F8" i="2" s="1"/>
  <c r="D7" i="2"/>
  <c r="F7" i="2" s="1"/>
  <c r="D6" i="2"/>
  <c r="F6" i="2" s="1"/>
  <c r="D5" i="2"/>
  <c r="F5" i="2" s="1"/>
  <c r="D4" i="2"/>
  <c r="F4" i="2" s="1"/>
  <c r="D3" i="2"/>
  <c r="F3" i="2" s="1"/>
  <c r="D2" i="2"/>
  <c r="D10" i="1"/>
  <c r="F10" i="1" s="1"/>
  <c r="D9" i="1"/>
  <c r="F9" i="1" s="1"/>
  <c r="D8" i="1"/>
  <c r="F8" i="1" s="1"/>
  <c r="D7" i="1"/>
  <c r="F7" i="1" s="1"/>
  <c r="D6" i="1"/>
  <c r="F6" i="1" s="1"/>
  <c r="D5" i="1"/>
  <c r="D4" i="1"/>
  <c r="F4" i="1" s="1"/>
  <c r="D3" i="1"/>
  <c r="F3" i="1" s="1"/>
  <c r="D2" i="1"/>
  <c r="F2" i="1" s="1"/>
  <c r="I5" i="17" l="1" a="1"/>
  <c r="I5" i="17" s="1"/>
  <c r="I5" i="16" a="1"/>
  <c r="I5" i="16" s="1"/>
  <c r="I7" i="16"/>
  <c r="I5" i="15" a="1"/>
  <c r="I5" i="15" s="1"/>
  <c r="I7" i="14"/>
  <c r="I5" i="14" a="1"/>
  <c r="I5" i="14" s="1"/>
  <c r="I5" i="13" a="1"/>
  <c r="I5" i="13" s="1"/>
  <c r="F2" i="13"/>
  <c r="I7" i="13" s="1"/>
  <c r="I5" i="12" a="1"/>
  <c r="I5" i="12" s="1"/>
  <c r="I5" i="11" a="1"/>
  <c r="I5" i="11" s="1"/>
  <c r="I5" i="10" a="1"/>
  <c r="I5" i="10" s="1"/>
  <c r="F2" i="10"/>
  <c r="I7" i="10" s="1"/>
  <c r="I5" i="9" a="1"/>
  <c r="I5" i="9" s="1"/>
  <c r="F2" i="9"/>
  <c r="I7" i="9" s="1"/>
  <c r="I5" i="8" a="1"/>
  <c r="I5" i="8" s="1"/>
  <c r="I5" i="7" a="1"/>
  <c r="I5" i="7" s="1"/>
  <c r="I5" i="6" a="1"/>
  <c r="I5" i="6" s="1"/>
  <c r="I5" i="5" a="1"/>
  <c r="I5" i="5" s="1"/>
  <c r="I5" i="4" a="1"/>
  <c r="I5" i="4" s="1"/>
  <c r="I5" i="3" a="1"/>
  <c r="I5" i="3" s="1"/>
  <c r="I5" i="2" a="1"/>
  <c r="I5" i="2" s="1"/>
  <c r="F2" i="2"/>
  <c r="I5" i="1" a="1"/>
  <c r="I5" i="1" s="1"/>
  <c r="I7" i="6"/>
  <c r="I7" i="5"/>
  <c r="I7" i="2"/>
  <c r="I7" i="11"/>
  <c r="I7" i="17"/>
  <c r="I7" i="15"/>
  <c r="I7" i="8"/>
  <c r="F5" i="4"/>
  <c r="I7" i="4" s="1"/>
  <c r="F5" i="7"/>
  <c r="I7" i="7" s="1"/>
  <c r="F5" i="1"/>
  <c r="I7" i="1" s="1"/>
  <c r="F5" i="3"/>
  <c r="I7" i="3" s="1"/>
  <c r="F5" i="12"/>
  <c r="I7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<sst xmlns="http://schemas.openxmlformats.org/spreadsheetml/2006/main" count="280" uniqueCount="119">
  <si>
    <t>Name</t>
  </si>
  <si>
    <t>ARIMAPP</t>
  </si>
  <si>
    <t>LSTMPP</t>
  </si>
  <si>
    <t>PP</t>
  </si>
  <si>
    <t>AP</t>
  </si>
  <si>
    <t>DIFF</t>
  </si>
  <si>
    <t>Gabriel</t>
  </si>
  <si>
    <t>ARIMA</t>
  </si>
  <si>
    <t>Havertz</t>
  </si>
  <si>
    <t>LSTM</t>
  </si>
  <si>
    <t>Nketiah</t>
  </si>
  <si>
    <t>Ødegaard</t>
  </si>
  <si>
    <t>OFF</t>
  </si>
  <si>
    <t>Saka</t>
  </si>
  <si>
    <t>Saliba</t>
  </si>
  <si>
    <t>AVG</t>
  </si>
  <si>
    <t>White</t>
  </si>
  <si>
    <t>Zinchenko</t>
  </si>
  <si>
    <t>Rice</t>
  </si>
  <si>
    <t>Cash</t>
  </si>
  <si>
    <t>Digne</t>
  </si>
  <si>
    <t>Douglas Luiz</t>
  </si>
  <si>
    <t>Konsa</t>
  </si>
  <si>
    <t>Martinez</t>
  </si>
  <si>
    <t>McGinn</t>
  </si>
  <si>
    <t>Watkins</t>
  </si>
  <si>
    <t>Billing</t>
  </si>
  <si>
    <t>Christie</t>
  </si>
  <si>
    <t>Neto</t>
  </si>
  <si>
    <t>Solanke</t>
  </si>
  <si>
    <t>Janelt</t>
  </si>
  <si>
    <t>Jensen</t>
  </si>
  <si>
    <t>Mbeumo</t>
  </si>
  <si>
    <t>Nørgaard</t>
  </si>
  <si>
    <t>Pinnock</t>
  </si>
  <si>
    <t>Wissa</t>
  </si>
  <si>
    <t>Gilmour</t>
  </si>
  <si>
    <t>João Pedro</t>
  </si>
  <si>
    <t>Mitoma</t>
  </si>
  <si>
    <t>Sanchez</t>
  </si>
  <si>
    <t>Colwill</t>
  </si>
  <si>
    <t>Gallagher</t>
  </si>
  <si>
    <t>Mudryk</t>
  </si>
  <si>
    <t>Sterling</t>
  </si>
  <si>
    <t>T.Silva</t>
  </si>
  <si>
    <t>Andersen</t>
  </si>
  <si>
    <t>J.Ayew</t>
  </si>
  <si>
    <t>C.Doucouré</t>
  </si>
  <si>
    <t>Edouard</t>
  </si>
  <si>
    <t>Eze</t>
  </si>
  <si>
    <t>Guéhi</t>
  </si>
  <si>
    <t>Johnstone</t>
  </si>
  <si>
    <t>Mitchell</t>
  </si>
  <si>
    <t>Schlupp</t>
  </si>
  <si>
    <t>Ward</t>
  </si>
  <si>
    <t>A.Doucoure</t>
  </si>
  <si>
    <t>Garner</t>
  </si>
  <si>
    <t>Onana</t>
  </si>
  <si>
    <t>Pickford</t>
  </si>
  <si>
    <t>Tarkowski</t>
  </si>
  <si>
    <t>Andreas</t>
  </si>
  <si>
    <t>De Cordova-Reid</t>
  </si>
  <si>
    <t>Diop</t>
  </si>
  <si>
    <t>Leno</t>
  </si>
  <si>
    <t>J.Palhinha</t>
  </si>
  <si>
    <t>Ream</t>
  </si>
  <si>
    <t>Reed</t>
  </si>
  <si>
    <t>Robinson</t>
  </si>
  <si>
    <t>A.Becker</t>
  </si>
  <si>
    <t>Darwin</t>
  </si>
  <si>
    <t>Diogo J.</t>
  </si>
  <si>
    <t>Gakpo</t>
  </si>
  <si>
    <t>Luis Díaz</t>
  </si>
  <si>
    <t>Robertson</t>
  </si>
  <si>
    <t>Salah</t>
  </si>
  <si>
    <t>Virgil</t>
  </si>
  <si>
    <t>Aké</t>
  </si>
  <si>
    <t>J.Alvarez</t>
  </si>
  <si>
    <t>Rúben</t>
  </si>
  <si>
    <t>Ederson M.</t>
  </si>
  <si>
    <t>Foden</t>
  </si>
  <si>
    <t>Haaland</t>
  </si>
  <si>
    <t>Walker</t>
  </si>
  <si>
    <t>B.Fernandes</t>
  </si>
  <si>
    <t>Casemiro</t>
  </si>
  <si>
    <t>Dalot</t>
  </si>
  <si>
    <t>Eriksen</t>
  </si>
  <si>
    <t>Lindelof</t>
  </si>
  <si>
    <t>Rashford</t>
  </si>
  <si>
    <t>Almirón</t>
  </si>
  <si>
    <t>Bruno G.</t>
  </si>
  <si>
    <t>Burn</t>
  </si>
  <si>
    <t>Gordon</t>
  </si>
  <si>
    <t>Isak</t>
  </si>
  <si>
    <t>Longstaff</t>
  </si>
  <si>
    <t>Pope</t>
  </si>
  <si>
    <t>Schär</t>
  </si>
  <si>
    <t>Trippier</t>
  </si>
  <si>
    <t>Wilson</t>
  </si>
  <si>
    <t>Awoniyi</t>
  </si>
  <si>
    <t>Boly</t>
  </si>
  <si>
    <t>Gibbs-White</t>
  </si>
  <si>
    <t>Kulusevski</t>
  </si>
  <si>
    <t>Maddison</t>
  </si>
  <si>
    <t>Pedro Porro</t>
  </si>
  <si>
    <t>Richarlison</t>
  </si>
  <si>
    <t>Romero</t>
  </si>
  <si>
    <t>Son</t>
  </si>
  <si>
    <t>N.Aguerd</t>
  </si>
  <si>
    <t>Antonio</t>
  </si>
  <si>
    <t>Areola</t>
  </si>
  <si>
    <t>Bowen</t>
  </si>
  <si>
    <t>Emerson</t>
  </si>
  <si>
    <t>L.Paquetá</t>
  </si>
  <si>
    <t>Zouma</t>
  </si>
  <si>
    <t>Ward-Prowse</t>
  </si>
  <si>
    <t>Hee Chan</t>
  </si>
  <si>
    <t>Kilman</t>
  </si>
  <si>
    <t>José Sá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</si>
</sst>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RS" displayName="TableARS" ref="A1:F10">
  <autoFilter ref="A1:F10" xr:uid="{00000000-0009-0000-0100-000001000000}"/>
  <tableColumns count="6">
    <tableColumn id="1" xr3:uid="{00000000-0010-0000-0000-000001000000}" name="Name" totalsRowLabel="Total"/>
    <tableColumn id="2" xr3:uid="{00000000-0010-0000-0000-000002000000}" name="ARIMAPP"/>
    <tableColumn id="3" xr3:uid="{00000000-0010-0000-0000-000003000000}" name="LSTMPP"/>
    <tableColumn id="4" xr3:uid="{00000000-0010-0000-0000-000004000000}" name="PP"/>
    <tableColumn id="5" xr3:uid="{00000000-0010-0000-0000-000005000000}" name="AP"/>
    <tableColumn id="6" xr3:uid="{00000000-0010-0000-0000-000006000000}" name="DIFF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VL" displayName="TableAVL" ref="A1:F8">
  <autoFilter ref="A1:F8" xr:uid="{00000000-0009-0000-0100-000002000000}"/>
  <tableColumns count="6">
    <tableColumn id="1" xr3:uid="{00000000-0010-0000-0100-000001000000}" name="Name" totalsRowLabel="Total"/>
    <tableColumn id="2" xr3:uid="{00000000-0010-0000-0100-000002000000}" name="ARIMAPP"/>
    <tableColumn id="3" xr3:uid="{00000000-0010-0000-0100-000003000000}" name="LSTMPP"/>
    <tableColumn id="4" xr3:uid="{00000000-0010-0000-0100-000004000000}" name="PP"/>
    <tableColumn id="5" xr3:uid="{00000000-0010-0000-0100-000005000000}" name="AP"/>
    <tableColumn id="6" xr3:uid="{00000000-0010-0000-0100-000006000000}" name="DIFF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BOU" displayName="TableBOU" ref="A1:F5">
  <autoFilter ref="A1:F5" xr:uid="{00000000-0009-0000-0100-000003000000}"/>
  <tableColumns count="6">
    <tableColumn id="1" xr3:uid="{00000000-0010-0000-0200-000001000000}" name="Name" totalsRowLabel="Total"/>
    <tableColumn id="2" xr3:uid="{00000000-0010-0000-0200-000002000000}" name="ARIMAPP"/>
    <tableColumn id="3" xr3:uid="{00000000-0010-0000-0200-000003000000}" name="LSTMPP"/>
    <tableColumn id="4" xr3:uid="{00000000-0010-0000-0200-000004000000}" name="PP"/>
    <tableColumn id="5" xr3:uid="{00000000-0010-0000-0200-000005000000}" name="AP"/>
    <tableColumn id="6" xr3:uid="{00000000-0010-0000-0200-000006000000}" name="DIFF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BRE" displayName="TableBRE" ref="A1:F7">
  <autoFilter ref="A1:F7" xr:uid="{00000000-0009-0000-0100-000004000000}"/>
  <tableColumns count="6">
    <tableColumn id="1" xr3:uid="{00000000-0010-0000-0300-000001000000}" name="Name" totalsRowLabel="Total"/>
    <tableColumn id="2" xr3:uid="{00000000-0010-0000-0300-000002000000}" name="ARIMAPP"/>
    <tableColumn id="3" xr3:uid="{00000000-0010-0000-0300-000003000000}" name="LSTMPP"/>
    <tableColumn id="4" xr3:uid="{00000000-0010-0000-0300-000004000000}" name="PP"/>
    <tableColumn id="5" xr3:uid="{00000000-0010-0000-0300-000005000000}" name="AP"/>
    <tableColumn id="6" xr3:uid="{00000000-0010-0000-0300-000006000000}" name="DIFF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BHA" displayName="TableBHA" ref="A1:F4">
  <autoFilter ref="A1:F4" xr:uid="{00000000-0009-0000-0100-000005000000}"/>
  <tableColumns count="6">
    <tableColumn id="1" xr3:uid="{00000000-0010-0000-0400-000001000000}" name="Name" totalsRowLabel="Total"/>
    <tableColumn id="2" xr3:uid="{00000000-0010-0000-0400-000002000000}" name="ARIMAPP"/>
    <tableColumn id="3" xr3:uid="{00000000-0010-0000-0400-000003000000}" name="LSTMPP"/>
    <tableColumn id="4" xr3:uid="{00000000-0010-0000-0400-000004000000}" name="PP"/>
    <tableColumn id="5" xr3:uid="{00000000-0010-0000-0400-000005000000}" name="AP"/>
    <tableColumn id="6" xr3:uid="{00000000-0010-0000-0400-000006000000}" name="DIFF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CHE" displayName="TableCHE" ref="A1:F7">
  <autoFilter ref="A1:F7" xr:uid="{00000000-0009-0000-0100-000006000000}"/>
  <tableColumns count="6">
    <tableColumn id="1" xr3:uid="{00000000-0010-0000-0500-000001000000}" name="Name" totalsRowLabel="Total"/>
    <tableColumn id="2" xr3:uid="{00000000-0010-0000-0500-000002000000}" name="ARIMAPP"/>
    <tableColumn id="3" xr3:uid="{00000000-0010-0000-0500-000003000000}" name="LSTMPP"/>
    <tableColumn id="4" xr3:uid="{00000000-0010-0000-0500-000004000000}" name="PP"/>
    <tableColumn id="5" xr3:uid="{00000000-0010-0000-0500-000005000000}" name="AP"/>
    <tableColumn id="6" xr3:uid="{00000000-0010-0000-0500-000006000000}" name="DIFF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CRY" displayName="TableCRY" ref="A1:F11">
  <autoFilter ref="A1:F11" xr:uid="{00000000-0009-0000-0100-000007000000}"/>
  <tableColumns count="6">
    <tableColumn id="1" xr3:uid="{00000000-0010-0000-0600-000001000000}" name="Name" totalsRowLabel="Total"/>
    <tableColumn id="2" xr3:uid="{00000000-0010-0000-0600-000002000000}" name="ARIMAPP"/>
    <tableColumn id="3" xr3:uid="{00000000-0010-0000-0600-000003000000}" name="LSTMPP"/>
    <tableColumn id="4" xr3:uid="{00000000-0010-0000-0600-000004000000}" name="PP"/>
    <tableColumn id="5" xr3:uid="{00000000-0010-0000-0600-000005000000}" name="AP"/>
    <tableColumn id="6" xr3:uid="{00000000-0010-0000-0600-000006000000}" name="DIFF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EVE" displayName="TableEVE" ref="A1:F6">
  <autoFilter ref="A1:F6" xr:uid="{00000000-0009-0000-0100-000008000000}"/>
  <tableColumns count="6">
    <tableColumn id="1" xr3:uid="{00000000-0010-0000-0700-000001000000}" name="Name" totalsRowLabel="Total"/>
    <tableColumn id="2" xr3:uid="{00000000-0010-0000-0700-000002000000}" name="ARIMAPP"/>
    <tableColumn id="3" xr3:uid="{00000000-0010-0000-0700-000003000000}" name="LSTMPP"/>
    <tableColumn id="4" xr3:uid="{00000000-0010-0000-0700-000004000000}" name="PP"/>
    <tableColumn id="5" xr3:uid="{00000000-0010-0000-0700-000005000000}" name="AP"/>
    <tableColumn id="6" xr3:uid="{00000000-0010-0000-0700-000006000000}" name="DIFF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FUL" displayName="TableFUL" ref="A1:F9">
  <autoFilter ref="A1:F9" xr:uid="{00000000-0009-0000-0100-000009000000}"/>
  <tableColumns count="6">
    <tableColumn id="1" xr3:uid="{00000000-0010-0000-0800-000001000000}" name="Name" totalsRowLabel="Total"/>
    <tableColumn id="2" xr3:uid="{00000000-0010-0000-0800-000002000000}" name="ARIMAPP"/>
    <tableColumn id="3" xr3:uid="{00000000-0010-0000-0800-000003000000}" name="LSTMPP"/>
    <tableColumn id="4" xr3:uid="{00000000-0010-0000-0800-000004000000}" name="PP"/>
    <tableColumn id="5" xr3:uid="{00000000-0010-0000-0800-000005000000}" name="AP"/>
    <tableColumn id="6" xr3:uid="{00000000-0010-0000-0800-000006000000}" name="DIFF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LIV" displayName="TableLIV" ref="A1:F9">
  <autoFilter ref="A1:F9" xr:uid="{00000000-0009-0000-0100-00000A000000}"/>
  <tableColumns count="6">
    <tableColumn id="1" xr3:uid="{00000000-0010-0000-0900-000001000000}" name="Name" totalsRowLabel="Total"/>
    <tableColumn id="2" xr3:uid="{00000000-0010-0000-0900-000002000000}" name="ARIMAPP"/>
    <tableColumn id="3" xr3:uid="{00000000-0010-0000-0900-000003000000}" name="LSTMPP"/>
    <tableColumn id="4" xr3:uid="{00000000-0010-0000-0900-000004000000}" name="PP"/>
    <tableColumn id="5" xr3:uid="{00000000-0010-0000-0900-000005000000}" name="AP"/>
    <tableColumn id="6" xr3:uid="{00000000-0010-0000-0900-000006000000}" name="DIFF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MCI" displayName="TableMCI" ref="A1:F8">
  <autoFilter ref="A1:F8" xr:uid="{00000000-0009-0000-0100-00000B000000}"/>
  <tableColumns count="6">
    <tableColumn id="1" xr3:uid="{00000000-0010-0000-0A00-000001000000}" name="Name" totalsRowLabel="Total"/>
    <tableColumn id="2" xr3:uid="{00000000-0010-0000-0A00-000002000000}" name="ARIMAPP"/>
    <tableColumn id="3" xr3:uid="{00000000-0010-0000-0A00-000003000000}" name="LSTMPP"/>
    <tableColumn id="4" xr3:uid="{00000000-0010-0000-0A00-000004000000}" name="PP"/>
    <tableColumn id="5" xr3:uid="{00000000-0010-0000-0A00-000005000000}" name="AP"/>
    <tableColumn id="6" xr3:uid="{00000000-0010-0000-0A00-000006000000}" name="DIFF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MUN" displayName="TableMUN" ref="A1:F7">
  <autoFilter ref="A1:F7" xr:uid="{00000000-0009-0000-0100-00000C000000}"/>
  <tableColumns count="6">
    <tableColumn id="1" xr3:uid="{00000000-0010-0000-0B00-000001000000}" name="Name" totalsRowLabel="Total"/>
    <tableColumn id="2" xr3:uid="{00000000-0010-0000-0B00-000002000000}" name="ARIMAPP"/>
    <tableColumn id="3" xr3:uid="{00000000-0010-0000-0B00-000003000000}" name="LSTMPP"/>
    <tableColumn id="4" xr3:uid="{00000000-0010-0000-0B00-000004000000}" name="PP"/>
    <tableColumn id="5" xr3:uid="{00000000-0010-0000-0B00-000005000000}" name="AP"/>
    <tableColumn id="6" xr3:uid="{00000000-0010-0000-0B00-000006000000}" name="DIFF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NEW" displayName="TableNEW" ref="A1:F11">
  <autoFilter ref="A1:F11" xr:uid="{00000000-0009-0000-0100-00000D000000}"/>
  <tableColumns count="6">
    <tableColumn id="1" xr3:uid="{00000000-0010-0000-0C00-000001000000}" name="Name" totalsRowLabel="Total"/>
    <tableColumn id="2" xr3:uid="{00000000-0010-0000-0C00-000002000000}" name="ARIMAPP"/>
    <tableColumn id="3" xr3:uid="{00000000-0010-0000-0C00-000003000000}" name="LSTMPP"/>
    <tableColumn id="4" xr3:uid="{00000000-0010-0000-0C00-000004000000}" name="PP"/>
    <tableColumn id="5" xr3:uid="{00000000-0010-0000-0C00-000005000000}" name="AP"/>
    <tableColumn id="6" xr3:uid="{00000000-0010-0000-0C00-000006000000}" name="DIFF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NFO" displayName="TableNFO" ref="A1:F4">
  <autoFilter ref="A1:F4" xr:uid="{00000000-0009-0000-0100-00000E000000}"/>
  <tableColumns count="6">
    <tableColumn id="1" xr3:uid="{00000000-0010-0000-0D00-000001000000}" name="Name" totalsRowLabel="Total"/>
    <tableColumn id="2" xr3:uid="{00000000-0010-0000-0D00-000002000000}" name="ARIMAPP"/>
    <tableColumn id="3" xr3:uid="{00000000-0010-0000-0D00-000003000000}" name="LSTMPP"/>
    <tableColumn id="4" xr3:uid="{00000000-0010-0000-0D00-000004000000}" name="PP"/>
    <tableColumn id="5" xr3:uid="{00000000-0010-0000-0D00-000005000000}" name="AP"/>
    <tableColumn id="6" xr3:uid="{00000000-0010-0000-0D00-000006000000}" name="DIFF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TOT" displayName="TableTOT" ref="A1:F7">
  <autoFilter ref="A1:F7" xr:uid="{00000000-0009-0000-0100-00000F000000}"/>
  <tableColumns count="6">
    <tableColumn id="1" xr3:uid="{00000000-0010-0000-0E00-000001000000}" name="Name" totalsRowLabel="Total"/>
    <tableColumn id="2" xr3:uid="{00000000-0010-0000-0E00-000002000000}" name="ARIMAPP"/>
    <tableColumn id="3" xr3:uid="{00000000-0010-0000-0E00-000003000000}" name="LSTMPP"/>
    <tableColumn id="4" xr3:uid="{00000000-0010-0000-0E00-000004000000}" name="PP"/>
    <tableColumn id="5" xr3:uid="{00000000-0010-0000-0E00-000005000000}" name="AP"/>
    <tableColumn id="6" xr3:uid="{00000000-0010-0000-0E00-000006000000}" name="DIFF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WHU" displayName="TableWHU" ref="A1:F9">
  <autoFilter ref="A1:F9" xr:uid="{00000000-0009-0000-0100-000010000000}"/>
  <tableColumns count="6">
    <tableColumn id="1" xr3:uid="{00000000-0010-0000-0F00-000001000000}" name="Name" totalsRowLabel="Total"/>
    <tableColumn id="2" xr3:uid="{00000000-0010-0000-0F00-000002000000}" name="ARIMAPP"/>
    <tableColumn id="3" xr3:uid="{00000000-0010-0000-0F00-000003000000}" name="LSTMPP"/>
    <tableColumn id="4" xr3:uid="{00000000-0010-0000-0F00-000004000000}" name="PP"/>
    <tableColumn id="5" xr3:uid="{00000000-0010-0000-0F00-000005000000}" name="AP"/>
    <tableColumn id="6" xr3:uid="{00000000-0010-0000-0F00-000006000000}" name="DIFF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WOL" displayName="TableWOL" ref="A1:F5">
  <autoFilter ref="A1:F5" xr:uid="{00000000-0009-0000-0100-000011000000}"/>
  <tableColumns count="6">
    <tableColumn id="1" xr3:uid="{00000000-0010-0000-1000-000001000000}" name="Name" totalsRowLabel="Total"/>
    <tableColumn id="2" xr3:uid="{00000000-0010-0000-1000-000002000000}" name="ARIMAPP"/>
    <tableColumn id="3" xr3:uid="{00000000-0010-0000-1000-000003000000}" name="LSTMPP"/>
    <tableColumn id="4" xr3:uid="{00000000-0010-0000-1000-000004000000}" name="PP"/>
    <tableColumn id="5" xr3:uid="{00000000-0010-0000-1000-000005000000}" name="AP"/>
    <tableColumn id="6" xr3:uid="{00000000-0010-0000-1000-000006000000}" name="DIF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6</v>
      </c>
      <c r="B2">
        <v>59.333333333333343</v>
      </c>
      <c r="C2">
        <v>42.052425048043766</v>
      </c>
      <c r="D2">
        <f t="shared" ref="D2:D10" si="0">B2*$I$2+C2*$I$3</f>
        <v>45.33969794973612</v>
      </c>
      <c r="E2">
        <v>32</v>
      </c>
      <c r="F2">
        <f t="shared" ref="F2:F10" si="1">ABS(D2-E2)</f>
        <v>13.33969794973612</v>
      </c>
      <c r="H2" t="s">
        <v>7</v>
      </c>
      <c r="I2">
        <v>0.45229054877649294</v>
      </c>
    </row>
    <row r="3" spans="1:9" x14ac:dyDescent="0.3">
      <c r="A3" t="s">
        <v>8</v>
      </c>
      <c r="B3">
        <v>48.924050671697835</v>
      </c>
      <c r="C3">
        <v>35.371995489416953</v>
      </c>
      <c r="D3">
        <f t="shared" si="0"/>
        <v>37.692173597877087</v>
      </c>
      <c r="E3">
        <v>21</v>
      </c>
      <c r="F3">
        <f t="shared" si="1"/>
        <v>16.692173597877087</v>
      </c>
      <c r="H3" t="s">
        <v>9</v>
      </c>
      <c r="I3">
        <v>0.44001724120604513</v>
      </c>
    </row>
    <row r="4" spans="1:9" x14ac:dyDescent="0.3">
      <c r="A4" t="s">
        <v>10</v>
      </c>
      <c r="B4">
        <v>23.207559244872545</v>
      </c>
      <c r="C4">
        <v>39.463980128810284</v>
      </c>
      <c r="D4">
        <f t="shared" si="0"/>
        <v>27.861391369915662</v>
      </c>
      <c r="E4">
        <v>30</v>
      </c>
      <c r="F4">
        <f t="shared" si="1"/>
        <v>2.1386086300843381</v>
      </c>
    </row>
    <row r="5" spans="1:9" x14ac:dyDescent="0.3">
      <c r="A5" t="s">
        <v>11</v>
      </c>
      <c r="B5">
        <v>42.866833818960671</v>
      </c>
      <c r="C5">
        <v>56.032742494840683</v>
      </c>
      <c r="D5">
        <f t="shared" si="0"/>
        <v>44.043636562076976</v>
      </c>
      <c r="E5">
        <v>66</v>
      </c>
      <c r="F5">
        <f t="shared" si="1"/>
        <v>21.956363437923024</v>
      </c>
      <c r="H5" t="s">
        <v>12</v>
      </c>
      <c r="I5" cm="1">
        <f t="array" ref="I5">(SUM(TableARS[PP]-TableARS[AP]))^2</f>
        <v>2.8398992587956425E-27</v>
      </c>
    </row>
    <row r="6" spans="1:9" x14ac:dyDescent="0.3">
      <c r="A6" t="s">
        <v>13</v>
      </c>
      <c r="B6">
        <v>46.615199219478882</v>
      </c>
      <c r="C6">
        <v>63.222041237658843</v>
      </c>
      <c r="D6">
        <f t="shared" si="0"/>
        <v>48.902402205113106</v>
      </c>
      <c r="E6">
        <v>58</v>
      </c>
      <c r="F6">
        <f t="shared" si="1"/>
        <v>9.0975977948868945</v>
      </c>
    </row>
    <row r="7" spans="1:9" x14ac:dyDescent="0.3">
      <c r="A7" t="s">
        <v>14</v>
      </c>
      <c r="B7">
        <v>47.532105430705201</v>
      </c>
      <c r="C7">
        <v>46.095546403409315</v>
      </c>
      <c r="D7">
        <f t="shared" si="0"/>
        <v>41.781157210069182</v>
      </c>
      <c r="E7">
        <v>48</v>
      </c>
      <c r="F7">
        <f t="shared" si="1"/>
        <v>6.2188427899308181</v>
      </c>
      <c r="H7" t="s">
        <v>15</v>
      </c>
      <c r="I7">
        <f>AVERAGE(TableARS[DIFF])/10</f>
        <v>0.87580917006277892</v>
      </c>
    </row>
    <row r="8" spans="1:9" x14ac:dyDescent="0.3">
      <c r="A8" t="s">
        <v>16</v>
      </c>
      <c r="B8">
        <v>82.93548387096773</v>
      </c>
      <c r="C8">
        <v>46.725485424558855</v>
      </c>
      <c r="D8">
        <f t="shared" si="0"/>
        <v>58.07095470357163</v>
      </c>
      <c r="E8">
        <v>52</v>
      </c>
      <c r="F8">
        <f t="shared" si="1"/>
        <v>6.0709547035716298</v>
      </c>
    </row>
    <row r="9" spans="1:9" x14ac:dyDescent="0.3">
      <c r="A9" t="s">
        <v>17</v>
      </c>
      <c r="B9">
        <v>36.686274472640839</v>
      </c>
      <c r="C9">
        <v>37.685103714377689</v>
      </c>
      <c r="D9">
        <f t="shared" si="0"/>
        <v>33.174950584759927</v>
      </c>
      <c r="E9">
        <v>31</v>
      </c>
      <c r="F9">
        <f t="shared" si="1"/>
        <v>2.1749505847599266</v>
      </c>
    </row>
    <row r="10" spans="1:9" x14ac:dyDescent="0.3">
      <c r="A10" t="s">
        <v>18</v>
      </c>
      <c r="B10">
        <v>21.955181428583103</v>
      </c>
      <c r="C10">
        <v>32.27945050773117</v>
      </c>
      <c r="D10">
        <f t="shared" si="0"/>
        <v>24.133635816880258</v>
      </c>
      <c r="E10">
        <v>23</v>
      </c>
      <c r="F10">
        <f t="shared" si="1"/>
        <v>1.1336358168802576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19</v>
      </c>
      <c r="B2">
        <v>42.007943606819808</v>
      </c>
      <c r="C2">
        <v>41.160808207764276</v>
      </c>
      <c r="D2">
        <f t="shared" ref="D2:D8" si="0">B2*$I$2+C2*$I$3</f>
        <v>43.503493071670007</v>
      </c>
      <c r="E2">
        <v>46</v>
      </c>
      <c r="F2">
        <f t="shared" ref="F2:F8" si="1">ABS(D2-E2)</f>
        <v>2.4965069283299925</v>
      </c>
      <c r="H2" t="s">
        <v>7</v>
      </c>
      <c r="I2">
        <v>0.50106126992569056</v>
      </c>
    </row>
    <row r="3" spans="1:9" x14ac:dyDescent="0.3">
      <c r="A3" t="s">
        <v>20</v>
      </c>
      <c r="B3">
        <v>30.010516857887687</v>
      </c>
      <c r="C3">
        <v>27.44049787070005</v>
      </c>
      <c r="D3">
        <f t="shared" si="0"/>
        <v>30.007045023853699</v>
      </c>
      <c r="E3">
        <v>30</v>
      </c>
      <c r="F3">
        <f t="shared" si="1"/>
        <v>7.045023853699206E-3</v>
      </c>
      <c r="H3" t="s">
        <v>9</v>
      </c>
      <c r="I3">
        <v>0.54554175388699833</v>
      </c>
    </row>
    <row r="4" spans="1:9" x14ac:dyDescent="0.3">
      <c r="A4" t="s">
        <v>21</v>
      </c>
      <c r="B4">
        <v>27.093179134580726</v>
      </c>
      <c r="C4">
        <v>35.514216526521508</v>
      </c>
      <c r="D4">
        <f t="shared" si="0"/>
        <v>32.949830715298404</v>
      </c>
      <c r="E4">
        <v>45</v>
      </c>
      <c r="F4">
        <f t="shared" si="1"/>
        <v>12.050169284701596</v>
      </c>
    </row>
    <row r="5" spans="1:9" x14ac:dyDescent="0.3">
      <c r="A5" t="s">
        <v>22</v>
      </c>
      <c r="B5">
        <v>28.461329414267897</v>
      </c>
      <c r="C5">
        <v>34.10467365236547</v>
      </c>
      <c r="D5">
        <f t="shared" si="0"/>
        <v>32.866393340141641</v>
      </c>
      <c r="E5">
        <v>26</v>
      </c>
      <c r="F5">
        <f t="shared" si="1"/>
        <v>6.8663933401416415</v>
      </c>
      <c r="H5" t="s">
        <v>12</v>
      </c>
      <c r="I5" cm="1">
        <f t="array" ref="I5">(SUM(TableAVL[PP]-TableAVL[AP]))^2</f>
        <v>6.1089388500315154E-27</v>
      </c>
    </row>
    <row r="6" spans="1:9" x14ac:dyDescent="0.3">
      <c r="A6" t="s">
        <v>23</v>
      </c>
      <c r="B6">
        <v>49.896551724137936</v>
      </c>
      <c r="C6">
        <v>46.115689737952309</v>
      </c>
      <c r="D6">
        <f t="shared" si="0"/>
        <v>50.159263833160608</v>
      </c>
      <c r="E6">
        <v>34</v>
      </c>
      <c r="F6">
        <f t="shared" si="1"/>
        <v>16.159263833160608</v>
      </c>
    </row>
    <row r="7" spans="1:9" x14ac:dyDescent="0.3">
      <c r="A7" t="s">
        <v>24</v>
      </c>
      <c r="B7">
        <v>29.486455396159034</v>
      </c>
      <c r="C7">
        <v>32.942458015653479</v>
      </c>
      <c r="D7">
        <f t="shared" si="0"/>
        <v>32.746007109615078</v>
      </c>
      <c r="E7">
        <v>29</v>
      </c>
      <c r="F7">
        <f t="shared" si="1"/>
        <v>3.7460071096150784</v>
      </c>
      <c r="H7" t="s">
        <v>15</v>
      </c>
      <c r="I7">
        <f>AVERAGE(TableAVL[DIFF])/10</f>
        <v>0.7651059801934591</v>
      </c>
    </row>
    <row r="8" spans="1:9" x14ac:dyDescent="0.3">
      <c r="A8" t="s">
        <v>25</v>
      </c>
      <c r="B8">
        <v>43.264984694233256</v>
      </c>
      <c r="C8">
        <v>55.155372650514025</v>
      </c>
      <c r="D8">
        <f t="shared" si="0"/>
        <v>51.767966906260483</v>
      </c>
      <c r="E8">
        <v>64</v>
      </c>
      <c r="F8">
        <f t="shared" si="1"/>
        <v>12.232033093739517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26</v>
      </c>
      <c r="B2">
        <v>74.77419347747184</v>
      </c>
      <c r="C2">
        <v>42.240634008430902</v>
      </c>
      <c r="D2">
        <f>B2*$I$2+C2*$I$3</f>
        <v>35.660566493489014</v>
      </c>
      <c r="E2">
        <v>23</v>
      </c>
      <c r="F2">
        <f>ABS(D2-E2)</f>
        <v>12.660566493489014</v>
      </c>
      <c r="H2" t="s">
        <v>7</v>
      </c>
      <c r="I2">
        <v>0.33804571718134407</v>
      </c>
    </row>
    <row r="3" spans="1:9" x14ac:dyDescent="0.3">
      <c r="A3" t="s">
        <v>27</v>
      </c>
      <c r="B3">
        <v>37.461538421181146</v>
      </c>
      <c r="C3">
        <v>28.871704086375786</v>
      </c>
      <c r="D3">
        <f>B3*$I$2+C3*$I$3</f>
        <v>19.760871520019599</v>
      </c>
      <c r="E3">
        <v>24</v>
      </c>
      <c r="F3">
        <f>ABS(D3-E3)</f>
        <v>4.2391284799804012</v>
      </c>
      <c r="H3" t="s">
        <v>9</v>
      </c>
      <c r="I3">
        <v>0.24581711133095216</v>
      </c>
    </row>
    <row r="4" spans="1:9" x14ac:dyDescent="0.3">
      <c r="A4" t="s">
        <v>28</v>
      </c>
      <c r="B4">
        <v>35.899602981393272</v>
      </c>
      <c r="C4">
        <v>47.833120775353912</v>
      </c>
      <c r="D4">
        <f>B4*$I$2+C4*$I$3</f>
        <v>23.893906611312659</v>
      </c>
      <c r="E4">
        <v>33</v>
      </c>
      <c r="F4">
        <f>ABS(D4-E4)</f>
        <v>9.1060933886873414</v>
      </c>
    </row>
    <row r="5" spans="1:9" x14ac:dyDescent="0.3">
      <c r="A5" t="s">
        <v>29</v>
      </c>
      <c r="B5">
        <v>78.259259259259252</v>
      </c>
      <c r="C5">
        <v>45.682124779682631</v>
      </c>
      <c r="D5">
        <f>B5*$I$2+C5*$I$3</f>
        <v>37.684655375178728</v>
      </c>
      <c r="E5">
        <v>37</v>
      </c>
      <c r="F5">
        <f>ABS(D5-E5)</f>
        <v>0.68465537517872832</v>
      </c>
      <c r="H5" t="s">
        <v>12</v>
      </c>
      <c r="I5" cm="1">
        <f t="array" ref="I5">(SUM(TableBOU[PP]-TableBOU[AP]))^2</f>
        <v>0</v>
      </c>
    </row>
    <row r="7" spans="1:9" x14ac:dyDescent="0.3">
      <c r="H7" t="s">
        <v>15</v>
      </c>
      <c r="I7">
        <f>AVERAGE(TableBOU[DIFF])/10</f>
        <v>0.66726109343338713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30</v>
      </c>
      <c r="B2">
        <v>30.455203735724165</v>
      </c>
      <c r="C2">
        <v>29.302756376176958</v>
      </c>
      <c r="D2">
        <f t="shared" ref="D2:D7" si="0">B2*$I$2+C2*$I$3</f>
        <v>31.174650289012462</v>
      </c>
      <c r="E2">
        <v>25</v>
      </c>
      <c r="F2">
        <f t="shared" ref="F2:F7" si="1">ABS(D2-E2)</f>
        <v>6.1746502890124617</v>
      </c>
      <c r="H2" t="s">
        <v>7</v>
      </c>
      <c r="I2">
        <v>0.51071614264335352</v>
      </c>
    </row>
    <row r="3" spans="1:9" x14ac:dyDescent="0.3">
      <c r="A3" t="s">
        <v>31</v>
      </c>
      <c r="B3">
        <v>27.322681798344004</v>
      </c>
      <c r="C3">
        <v>35.38332535750893</v>
      </c>
      <c r="D3">
        <f t="shared" si="0"/>
        <v>32.816244825266423</v>
      </c>
      <c r="E3">
        <v>47</v>
      </c>
      <c r="F3">
        <f t="shared" si="1"/>
        <v>14.183755174733577</v>
      </c>
      <c r="H3" t="s">
        <v>9</v>
      </c>
      <c r="I3">
        <v>0.53307906987158149</v>
      </c>
    </row>
    <row r="4" spans="1:9" x14ac:dyDescent="0.3">
      <c r="A4" t="s">
        <v>32</v>
      </c>
      <c r="B4">
        <v>32.743452624845183</v>
      </c>
      <c r="C4">
        <v>39.028276525570838</v>
      </c>
      <c r="D4">
        <f t="shared" si="0"/>
        <v>37.527767170328502</v>
      </c>
      <c r="E4">
        <v>44</v>
      </c>
      <c r="F4">
        <f t="shared" si="1"/>
        <v>6.4722328296714977</v>
      </c>
    </row>
    <row r="5" spans="1:9" x14ac:dyDescent="0.3">
      <c r="A5" t="s">
        <v>33</v>
      </c>
      <c r="B5">
        <v>32.16496311876071</v>
      </c>
      <c r="C5">
        <v>36.727971848481019</v>
      </c>
      <c r="D5">
        <f t="shared" si="0"/>
        <v>36.006078963537092</v>
      </c>
      <c r="E5">
        <v>27</v>
      </c>
      <c r="F5">
        <f t="shared" si="1"/>
        <v>9.0060789635370924</v>
      </c>
      <c r="H5" t="s">
        <v>12</v>
      </c>
      <c r="I5" cm="1">
        <f t="array" ref="I5">(SUM(TableBRE[PP]-TableBRE[AP]))^2</f>
        <v>4.543838814073028E-28</v>
      </c>
    </row>
    <row r="6" spans="1:9" x14ac:dyDescent="0.3">
      <c r="A6" t="s">
        <v>34</v>
      </c>
      <c r="B6">
        <v>30.182819695394976</v>
      </c>
      <c r="C6">
        <v>35.163909288354048</v>
      </c>
      <c r="D6">
        <f t="shared" si="0"/>
        <v>34.159997305416404</v>
      </c>
      <c r="E6">
        <v>27</v>
      </c>
      <c r="F6">
        <f t="shared" si="1"/>
        <v>7.1599973054164039</v>
      </c>
    </row>
    <row r="7" spans="1:9" x14ac:dyDescent="0.3">
      <c r="A7" t="s">
        <v>35</v>
      </c>
      <c r="B7">
        <v>45.793218720764521</v>
      </c>
      <c r="C7">
        <v>31.754999171557806</v>
      </c>
      <c r="D7">
        <f t="shared" si="0"/>
        <v>40.315261446439138</v>
      </c>
      <c r="E7">
        <v>42</v>
      </c>
      <c r="F7">
        <f t="shared" si="1"/>
        <v>1.6847385535608623</v>
      </c>
      <c r="H7" t="s">
        <v>15</v>
      </c>
      <c r="I7">
        <f>AVERAGE(TableBRE[DIFF])/10</f>
        <v>0.74469088526553162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36</v>
      </c>
      <c r="B2">
        <v>34.878787878787882</v>
      </c>
      <c r="C2">
        <v>26.870686890908093</v>
      </c>
      <c r="D2">
        <f>B2*$I$2+C2*$I$3</f>
        <v>28.40862715113477</v>
      </c>
      <c r="E2">
        <v>22</v>
      </c>
      <c r="F2">
        <f>ABS(D2-E2)</f>
        <v>6.4086271511347697</v>
      </c>
      <c r="H2" t="s">
        <v>7</v>
      </c>
      <c r="I2">
        <v>0.4180295009293149</v>
      </c>
    </row>
    <row r="3" spans="1:9" x14ac:dyDescent="0.3">
      <c r="A3" t="s">
        <v>37</v>
      </c>
      <c r="B3">
        <v>22.925328351631357</v>
      </c>
      <c r="C3">
        <v>34.93285742610427</v>
      </c>
      <c r="D3">
        <f>B3*$I$2+C3*$I$3</f>
        <v>27.560704226028705</v>
      </c>
      <c r="E3">
        <v>32</v>
      </c>
      <c r="F3">
        <f>ABS(D3-E3)</f>
        <v>4.4392957739712955</v>
      </c>
      <c r="H3" t="s">
        <v>9</v>
      </c>
      <c r="I3">
        <v>0.51462267850787746</v>
      </c>
    </row>
    <row r="4" spans="1:9" x14ac:dyDescent="0.3">
      <c r="A4" t="s">
        <v>38</v>
      </c>
      <c r="B4">
        <v>38.243200478059123</v>
      </c>
      <c r="C4">
        <v>56.437238050342053</v>
      </c>
      <c r="D4">
        <f>B4*$I$2+C4*$I$3</f>
        <v>45.030668622836522</v>
      </c>
      <c r="E4">
        <v>47</v>
      </c>
      <c r="F4">
        <f>ABS(D4-E4)</f>
        <v>1.9693313771634777</v>
      </c>
    </row>
    <row r="5" spans="1:9" x14ac:dyDescent="0.3">
      <c r="H5" t="s">
        <v>12</v>
      </c>
      <c r="I5" cm="1">
        <f t="array" ref="I5">(SUM(TableBHA[PP]-TableBHA[AP]))^2</f>
        <v>1.2621774483536189E-29</v>
      </c>
    </row>
    <row r="7" spans="1:9" x14ac:dyDescent="0.3">
      <c r="H7" t="s">
        <v>15</v>
      </c>
      <c r="I7">
        <f>AVERAGE(TableBHA[DIFF])/10</f>
        <v>0.42724181007565143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39</v>
      </c>
      <c r="B2">
        <v>64.282051261516116</v>
      </c>
      <c r="C2">
        <v>38.877014540880616</v>
      </c>
      <c r="D2">
        <f t="shared" ref="D2:D7" si="0">B2*$I$2+C2*$I$3</f>
        <v>48.33879825441813</v>
      </c>
      <c r="E2">
        <v>38</v>
      </c>
      <c r="F2">
        <f t="shared" ref="F2:F7" si="1">ABS(D2-E2)</f>
        <v>10.33879825441813</v>
      </c>
      <c r="H2" t="s">
        <v>7</v>
      </c>
      <c r="I2">
        <v>0.49442793170677779</v>
      </c>
    </row>
    <row r="3" spans="1:9" x14ac:dyDescent="0.3">
      <c r="A3" t="s">
        <v>40</v>
      </c>
      <c r="B3">
        <v>20.011984983048272</v>
      </c>
      <c r="C3">
        <v>45.282259967837732</v>
      </c>
      <c r="D3">
        <f t="shared" si="0"/>
        <v>29.178144362682474</v>
      </c>
      <c r="E3">
        <v>38</v>
      </c>
      <c r="F3">
        <f t="shared" si="1"/>
        <v>8.8218556373175261</v>
      </c>
      <c r="H3" t="s">
        <v>9</v>
      </c>
      <c r="I3">
        <v>0.42585462898413795</v>
      </c>
    </row>
    <row r="4" spans="1:9" x14ac:dyDescent="0.3">
      <c r="A4" t="s">
        <v>41</v>
      </c>
      <c r="B4">
        <v>27.156781434438496</v>
      </c>
      <c r="C4">
        <v>24.364905327061056</v>
      </c>
      <c r="D4">
        <f t="shared" si="0"/>
        <v>23.802978994731681</v>
      </c>
      <c r="E4">
        <v>31</v>
      </c>
      <c r="F4">
        <f t="shared" si="1"/>
        <v>7.1970210052683186</v>
      </c>
    </row>
    <row r="5" spans="1:9" x14ac:dyDescent="0.3">
      <c r="A5" t="s">
        <v>42</v>
      </c>
      <c r="B5">
        <v>17.500000377486394</v>
      </c>
      <c r="C5">
        <v>42.930817200026631</v>
      </c>
      <c r="D5">
        <f t="shared" si="0"/>
        <v>26.934776222211617</v>
      </c>
      <c r="E5">
        <v>22</v>
      </c>
      <c r="F5">
        <f t="shared" si="1"/>
        <v>4.9347762222116174</v>
      </c>
      <c r="H5" t="s">
        <v>12</v>
      </c>
      <c r="I5" cm="1">
        <f t="array" ref="I5">(SUM(TableCHE[PP]-TableCHE[AP]))^2</f>
        <v>4.543838814073028E-28</v>
      </c>
    </row>
    <row r="6" spans="1:9" x14ac:dyDescent="0.3">
      <c r="A6" t="s">
        <v>43</v>
      </c>
      <c r="B6">
        <v>60.272068035893838</v>
      </c>
      <c r="C6">
        <v>35.525301686472574</v>
      </c>
      <c r="D6">
        <f t="shared" si="0"/>
        <v>44.928808107919529</v>
      </c>
      <c r="E6">
        <v>64</v>
      </c>
      <c r="F6">
        <f t="shared" si="1"/>
        <v>19.071191892080471</v>
      </c>
    </row>
    <row r="7" spans="1:9" x14ac:dyDescent="0.3">
      <c r="A7" t="s">
        <v>44</v>
      </c>
      <c r="B7">
        <v>68.551020505538958</v>
      </c>
      <c r="C7">
        <v>35.042368351595044</v>
      </c>
      <c r="D7">
        <f t="shared" si="0"/>
        <v>48.816494058036547</v>
      </c>
      <c r="E7">
        <v>29</v>
      </c>
      <c r="F7">
        <f t="shared" si="1"/>
        <v>19.816494058036547</v>
      </c>
      <c r="H7" t="s">
        <v>15</v>
      </c>
      <c r="I7">
        <f>AVERAGE(TableCHE[DIFF])/10</f>
        <v>1.1696689511555434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45</v>
      </c>
      <c r="B2">
        <v>30.352941222578458</v>
      </c>
      <c r="C2">
        <v>31.181795702031241</v>
      </c>
      <c r="D2">
        <f t="shared" ref="D2:D11" si="0">B2*$I$2+C2*$I$3</f>
        <v>35.023217120259382</v>
      </c>
      <c r="E2">
        <v>58</v>
      </c>
      <c r="F2">
        <f t="shared" ref="F2:F11" si="1">ABS(D2-E2)</f>
        <v>22.976782879740618</v>
      </c>
      <c r="H2" t="s">
        <v>7</v>
      </c>
      <c r="I2">
        <v>0.57623955595222842</v>
      </c>
    </row>
    <row r="3" spans="1:9" x14ac:dyDescent="0.3">
      <c r="A3" t="s">
        <v>46</v>
      </c>
      <c r="B3">
        <v>24.267983013940633</v>
      </c>
      <c r="C3">
        <v>30.06688268654684</v>
      </c>
      <c r="D3">
        <f t="shared" si="0"/>
        <v>30.889939093204191</v>
      </c>
      <c r="E3">
        <v>34</v>
      </c>
      <c r="F3">
        <f t="shared" si="1"/>
        <v>3.1100609067958089</v>
      </c>
      <c r="H3" t="s">
        <v>9</v>
      </c>
      <c r="I3">
        <v>0.5622720357690808</v>
      </c>
    </row>
    <row r="4" spans="1:9" x14ac:dyDescent="0.3">
      <c r="A4" t="s">
        <v>47</v>
      </c>
      <c r="B4">
        <v>36.85185173251628</v>
      </c>
      <c r="C4">
        <v>30.626027108262523</v>
      </c>
      <c r="D4">
        <f t="shared" si="0"/>
        <v>38.455653288044367</v>
      </c>
      <c r="E4">
        <v>23</v>
      </c>
      <c r="F4">
        <f t="shared" si="1"/>
        <v>15.455653288044367</v>
      </c>
    </row>
    <row r="5" spans="1:9" x14ac:dyDescent="0.3">
      <c r="A5" t="s">
        <v>48</v>
      </c>
      <c r="B5">
        <v>28.192213408617569</v>
      </c>
      <c r="C5">
        <v>27.817054778967361</v>
      </c>
      <c r="D5">
        <f t="shared" si="0"/>
        <v>31.886220555562261</v>
      </c>
      <c r="E5">
        <v>27</v>
      </c>
      <c r="F5">
        <f t="shared" si="1"/>
        <v>4.8862205555622609</v>
      </c>
      <c r="H5" t="s">
        <v>12</v>
      </c>
      <c r="I5" cm="1">
        <f t="array" ref="I5">(SUM(TableCRY[PP]-TableCRY[AP]))^2</f>
        <v>2.0194839173657902E-28</v>
      </c>
    </row>
    <row r="6" spans="1:9" x14ac:dyDescent="0.3">
      <c r="A6" t="s">
        <v>49</v>
      </c>
      <c r="B6">
        <v>25.931467923559349</v>
      </c>
      <c r="C6">
        <v>40.616710503228347</v>
      </c>
      <c r="D6">
        <f t="shared" si="0"/>
        <v>37.780378062354906</v>
      </c>
      <c r="E6">
        <v>46</v>
      </c>
      <c r="F6">
        <f t="shared" si="1"/>
        <v>8.2196219376450941</v>
      </c>
    </row>
    <row r="7" spans="1:9" x14ac:dyDescent="0.3">
      <c r="A7" t="s">
        <v>50</v>
      </c>
      <c r="B7">
        <v>30.204978920674503</v>
      </c>
      <c r="C7">
        <v>33.344869113864789</v>
      </c>
      <c r="D7">
        <f t="shared" si="0"/>
        <v>36.154191079902198</v>
      </c>
      <c r="E7">
        <v>44</v>
      </c>
      <c r="F7">
        <f t="shared" si="1"/>
        <v>7.8458089200978023</v>
      </c>
      <c r="H7" t="s">
        <v>15</v>
      </c>
      <c r="I7">
        <f>AVERAGE(TableCRY[DIFF])/10</f>
        <v>0.94892952313518086</v>
      </c>
    </row>
    <row r="8" spans="1:9" x14ac:dyDescent="0.3">
      <c r="A8" t="s">
        <v>51</v>
      </c>
      <c r="B8">
        <v>63.558327878365873</v>
      </c>
      <c r="C8">
        <v>47.136227130798581</v>
      </c>
      <c r="D8">
        <f t="shared" si="0"/>
        <v>63.128205021003595</v>
      </c>
      <c r="E8">
        <v>46</v>
      </c>
      <c r="F8">
        <f t="shared" si="1"/>
        <v>17.128205021003595</v>
      </c>
    </row>
    <row r="9" spans="1:9" x14ac:dyDescent="0.3">
      <c r="A9" t="s">
        <v>52</v>
      </c>
      <c r="B9">
        <v>46.783625022604639</v>
      </c>
      <c r="C9">
        <v>29.682205661305996</v>
      </c>
      <c r="D9">
        <f t="shared" si="0"/>
        <v>43.648049512160313</v>
      </c>
      <c r="E9">
        <v>41</v>
      </c>
      <c r="F9">
        <f t="shared" si="1"/>
        <v>2.6480495121603127</v>
      </c>
    </row>
    <row r="10" spans="1:9" x14ac:dyDescent="0.3">
      <c r="A10" t="s">
        <v>53</v>
      </c>
      <c r="B10">
        <v>29.214530820412843</v>
      </c>
      <c r="C10">
        <v>27.55566438848161</v>
      </c>
      <c r="D10">
        <f t="shared" si="0"/>
        <v>32.328347779988505</v>
      </c>
      <c r="E10">
        <v>25</v>
      </c>
      <c r="F10">
        <f t="shared" si="1"/>
        <v>7.3283477799885048</v>
      </c>
    </row>
    <row r="11" spans="1:9" x14ac:dyDescent="0.3">
      <c r="A11" t="s">
        <v>54</v>
      </c>
      <c r="B11">
        <v>18.01019251481906</v>
      </c>
      <c r="C11">
        <v>27.260137753785919</v>
      </c>
      <c r="D11">
        <f t="shared" si="0"/>
        <v>25.705798487520269</v>
      </c>
      <c r="E11">
        <v>31</v>
      </c>
      <c r="F11">
        <f t="shared" si="1"/>
        <v>5.2942015124797308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7"/>
  <sheetViews>
    <sheetView workbookViewId="0">
      <selection activeCell="F28" sqref="F28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55</v>
      </c>
      <c r="B2">
        <v>29.02173571258832</v>
      </c>
      <c r="C2">
        <v>28.320954973798315</v>
      </c>
      <c r="D2">
        <f>B2*$I$2+C2*$I$3</f>
        <v>28.76117847608085</v>
      </c>
      <c r="E2">
        <v>44</v>
      </c>
      <c r="F2">
        <f>ABS(D2-E2)</f>
        <v>15.23882152391915</v>
      </c>
      <c r="H2" t="s">
        <v>7</v>
      </c>
      <c r="I2">
        <v>0.46976330662244969</v>
      </c>
    </row>
    <row r="3" spans="1:9" x14ac:dyDescent="0.3">
      <c r="A3" t="s">
        <v>56</v>
      </c>
      <c r="B3">
        <v>23.684285896606006</v>
      </c>
      <c r="C3">
        <v>40.300483906238142</v>
      </c>
      <c r="D3">
        <f>B3*$I$2+C3*$I$3</f>
        <v>32.652787775495831</v>
      </c>
      <c r="E3">
        <v>28</v>
      </c>
      <c r="F3">
        <f>ABS(D3-E3)</f>
        <v>4.6527877754958311</v>
      </c>
      <c r="H3" t="s">
        <v>9</v>
      </c>
      <c r="I3">
        <v>0.5341568445629159</v>
      </c>
    </row>
    <row r="4" spans="1:9" x14ac:dyDescent="0.3">
      <c r="A4" t="s">
        <v>57</v>
      </c>
      <c r="B4">
        <v>26.819454069263166</v>
      </c>
      <c r="C4">
        <v>33.857795711799717</v>
      </c>
      <c r="D4">
        <f>B4*$I$2+C4*$I$3</f>
        <v>30.684168746656741</v>
      </c>
      <c r="E4">
        <v>20</v>
      </c>
      <c r="F4">
        <f>ABS(D4-E4)</f>
        <v>10.684168746656741</v>
      </c>
    </row>
    <row r="5" spans="1:9" x14ac:dyDescent="0.3">
      <c r="A5" t="s">
        <v>58</v>
      </c>
      <c r="B5">
        <v>37.884411416093414</v>
      </c>
      <c r="C5">
        <v>34.180491543244877</v>
      </c>
      <c r="D5">
        <f>B5*$I$2+C5*$I$3</f>
        <v>36.054449884618435</v>
      </c>
      <c r="E5">
        <v>33</v>
      </c>
      <c r="F5">
        <f>ABS(D5-E5)</f>
        <v>3.0544498846184354</v>
      </c>
      <c r="H5" t="s">
        <v>12</v>
      </c>
      <c r="I5" cm="1">
        <f t="array" ref="I5">(SUM(TableEVE[PP]-TableEVE[AP]))^2</f>
        <v>1.2621774483536189E-29</v>
      </c>
    </row>
    <row r="6" spans="1:9" x14ac:dyDescent="0.3">
      <c r="A6" t="s">
        <v>59</v>
      </c>
      <c r="B6">
        <v>28.346386405195968</v>
      </c>
      <c r="C6">
        <v>29.076334164274218</v>
      </c>
      <c r="D6">
        <f>B6*$I$2+C6*$I$3</f>
        <v>28.847415117148138</v>
      </c>
      <c r="E6">
        <v>32</v>
      </c>
      <c r="F6">
        <f>ABS(D6-E6)</f>
        <v>3.1525848828518619</v>
      </c>
    </row>
    <row r="7" spans="1:9" x14ac:dyDescent="0.3">
      <c r="H7" t="s">
        <v>15</v>
      </c>
      <c r="I7">
        <f>AVERAGE(TableEVE[DIFF])/10</f>
        <v>0.7356562562708403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9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60</v>
      </c>
      <c r="B2">
        <v>38.630455586774097</v>
      </c>
      <c r="C2">
        <v>41.689354495382517</v>
      </c>
      <c r="D2">
        <f t="shared" ref="D2:D9" si="0">B2*$I$2+C2*$I$3</f>
        <v>36.45807677038367</v>
      </c>
      <c r="E2">
        <v>39</v>
      </c>
      <c r="F2">
        <f t="shared" ref="F2:F9" si="1">ABS(D2-E2)</f>
        <v>2.5419232296163301</v>
      </c>
      <c r="H2" t="s">
        <v>7</v>
      </c>
      <c r="I2">
        <v>0.49791529518352912</v>
      </c>
    </row>
    <row r="3" spans="1:9" x14ac:dyDescent="0.3">
      <c r="A3" t="s">
        <v>61</v>
      </c>
      <c r="B3">
        <v>57.586206896551737</v>
      </c>
      <c r="C3">
        <v>33.378618549185276</v>
      </c>
      <c r="D3">
        <f t="shared" si="0"/>
        <v>42.46296929614838</v>
      </c>
      <c r="E3">
        <v>27</v>
      </c>
      <c r="F3">
        <f t="shared" si="1"/>
        <v>15.46296929614838</v>
      </c>
      <c r="H3" t="s">
        <v>9</v>
      </c>
      <c r="I3">
        <v>0.41313621384395594</v>
      </c>
    </row>
    <row r="4" spans="1:9" x14ac:dyDescent="0.3">
      <c r="A4" t="s">
        <v>62</v>
      </c>
      <c r="B4">
        <v>53.34693882888179</v>
      </c>
      <c r="C4">
        <v>32.545980831607608</v>
      </c>
      <c r="D4">
        <f t="shared" si="0"/>
        <v>40.008180090728679</v>
      </c>
      <c r="E4">
        <v>36</v>
      </c>
      <c r="F4">
        <f t="shared" si="1"/>
        <v>4.0081800907286791</v>
      </c>
    </row>
    <row r="5" spans="1:9" x14ac:dyDescent="0.3">
      <c r="A5" t="s">
        <v>63</v>
      </c>
      <c r="B5">
        <v>34.725856335478213</v>
      </c>
      <c r="C5">
        <v>37.927751690390259</v>
      </c>
      <c r="D5">
        <f t="shared" si="0"/>
        <v>32.959862740761992</v>
      </c>
      <c r="E5">
        <v>57</v>
      </c>
      <c r="F5">
        <f t="shared" si="1"/>
        <v>24.040137259238008</v>
      </c>
      <c r="H5" t="s">
        <v>12</v>
      </c>
      <c r="I5" cm="1">
        <f t="array" ref="I5">(SUM(TableFUL[PP]-TableFUL[AP]))^2</f>
        <v>3.2311742677852644E-27</v>
      </c>
    </row>
    <row r="6" spans="1:9" x14ac:dyDescent="0.3">
      <c r="A6" t="s">
        <v>64</v>
      </c>
      <c r="B6">
        <v>41.555555497246665</v>
      </c>
      <c r="C6">
        <v>32.0562278351956</v>
      </c>
      <c r="D6">
        <f t="shared" si="0"/>
        <v>33.934735279879035</v>
      </c>
      <c r="E6">
        <v>26</v>
      </c>
      <c r="F6">
        <f t="shared" si="1"/>
        <v>7.9347352798790354</v>
      </c>
    </row>
    <row r="7" spans="1:9" x14ac:dyDescent="0.3">
      <c r="A7" t="s">
        <v>65</v>
      </c>
      <c r="B7">
        <v>26.173465018966702</v>
      </c>
      <c r="C7">
        <v>33.752005397615797</v>
      </c>
      <c r="D7">
        <f t="shared" si="0"/>
        <v>26.976344280506332</v>
      </c>
      <c r="E7">
        <v>28</v>
      </c>
      <c r="F7">
        <f t="shared" si="1"/>
        <v>1.023655719493668</v>
      </c>
      <c r="H7" t="s">
        <v>15</v>
      </c>
      <c r="I7">
        <f>AVERAGE(TableFUL[DIFF])/10</f>
        <v>0.7190583532885324</v>
      </c>
    </row>
    <row r="8" spans="1:9" x14ac:dyDescent="0.3">
      <c r="A8" t="s">
        <v>66</v>
      </c>
      <c r="B8">
        <v>35.999999970197678</v>
      </c>
      <c r="C8">
        <v>30.090557149058377</v>
      </c>
      <c r="D8">
        <f t="shared" si="0"/>
        <v>30.356449464785172</v>
      </c>
      <c r="E8">
        <v>29</v>
      </c>
      <c r="F8">
        <f t="shared" si="1"/>
        <v>1.3564494647851717</v>
      </c>
    </row>
    <row r="9" spans="1:9" x14ac:dyDescent="0.3">
      <c r="A9" t="s">
        <v>67</v>
      </c>
      <c r="B9">
        <v>35.51851851535055</v>
      </c>
      <c r="C9">
        <v>27.008449203556811</v>
      </c>
      <c r="D9">
        <f t="shared" si="0"/>
        <v>28.843382076806684</v>
      </c>
      <c r="E9">
        <v>30</v>
      </c>
      <c r="F9">
        <f t="shared" si="1"/>
        <v>1.1566179231933162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9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68</v>
      </c>
      <c r="B2">
        <v>43.529608650276423</v>
      </c>
      <c r="C2">
        <v>45.522895560859212</v>
      </c>
      <c r="D2">
        <f t="shared" ref="D2:D9" si="0">B2*$I$2+C2*$I$3</f>
        <v>32.362280524954151</v>
      </c>
      <c r="E2">
        <v>44</v>
      </c>
      <c r="F2">
        <f t="shared" ref="F2:F9" si="1">ABS(D2-E2)</f>
        <v>11.637719475045849</v>
      </c>
      <c r="H2" t="s">
        <v>7</v>
      </c>
      <c r="I2">
        <v>0.38764625827646276</v>
      </c>
    </row>
    <row r="3" spans="1:9" x14ac:dyDescent="0.3">
      <c r="A3" t="s">
        <v>69</v>
      </c>
      <c r="B3">
        <v>73.695652173913047</v>
      </c>
      <c r="C3">
        <v>47.219082599570093</v>
      </c>
      <c r="D3">
        <f t="shared" si="0"/>
        <v>44.63312574987134</v>
      </c>
      <c r="E3">
        <v>34</v>
      </c>
      <c r="F3">
        <f t="shared" si="1"/>
        <v>10.63312574987134</v>
      </c>
      <c r="H3" t="s">
        <v>9</v>
      </c>
      <c r="I3">
        <v>0.34022859083578522</v>
      </c>
    </row>
    <row r="4" spans="1:9" x14ac:dyDescent="0.3">
      <c r="A4" t="s">
        <v>70</v>
      </c>
      <c r="B4">
        <v>64.036283185967164</v>
      </c>
      <c r="C4">
        <v>48.209569830203613</v>
      </c>
      <c r="D4">
        <f t="shared" si="0"/>
        <v>41.2256995791017</v>
      </c>
      <c r="E4">
        <v>27</v>
      </c>
      <c r="F4">
        <f t="shared" si="1"/>
        <v>14.2256995791017</v>
      </c>
    </row>
    <row r="5" spans="1:9" x14ac:dyDescent="0.3">
      <c r="A5" t="s">
        <v>71</v>
      </c>
      <c r="B5">
        <v>48.736253651686312</v>
      </c>
      <c r="C5">
        <v>53.815327687122291</v>
      </c>
      <c r="D5">
        <f t="shared" si="0"/>
        <v>37.201939474844423</v>
      </c>
      <c r="E5">
        <v>36</v>
      </c>
      <c r="F5">
        <f t="shared" si="1"/>
        <v>1.2019394748444228</v>
      </c>
      <c r="H5" t="s">
        <v>12</v>
      </c>
      <c r="I5" cm="1">
        <f t="array" ref="I5">(SUM(TableLIV[PP]-TableLIV[AP]))^2</f>
        <v>5.0487097934144756E-29</v>
      </c>
    </row>
    <row r="6" spans="1:9" x14ac:dyDescent="0.3">
      <c r="A6" t="s">
        <v>72</v>
      </c>
      <c r="B6">
        <v>72.5</v>
      </c>
      <c r="C6">
        <v>48.511274183050993</v>
      </c>
      <c r="D6">
        <f t="shared" si="0"/>
        <v>44.609276179991397</v>
      </c>
      <c r="E6">
        <v>30</v>
      </c>
      <c r="F6">
        <f t="shared" si="1"/>
        <v>14.609276179991397</v>
      </c>
    </row>
    <row r="7" spans="1:9" x14ac:dyDescent="0.3">
      <c r="A7" t="s">
        <v>73</v>
      </c>
      <c r="B7">
        <v>57.690049165944963</v>
      </c>
      <c r="C7">
        <v>46.324569368777453</v>
      </c>
      <c r="D7">
        <f t="shared" si="0"/>
        <v>38.124274656377473</v>
      </c>
      <c r="E7">
        <v>33</v>
      </c>
      <c r="F7">
        <f t="shared" si="1"/>
        <v>5.124274656377473</v>
      </c>
      <c r="H7" t="s">
        <v>15</v>
      </c>
      <c r="I7">
        <f>AVERAGE(TableLIV[DIFF])/10</f>
        <v>1.1448578910046585</v>
      </c>
    </row>
    <row r="8" spans="1:9" x14ac:dyDescent="0.3">
      <c r="A8" t="s">
        <v>74</v>
      </c>
      <c r="B8">
        <v>67.335636466434948</v>
      </c>
      <c r="C8">
        <v>85.679646735759022</v>
      </c>
      <c r="D8">
        <f t="shared" si="0"/>
        <v>55.253072997092822</v>
      </c>
      <c r="E8">
        <v>84</v>
      </c>
      <c r="F8">
        <f t="shared" si="1"/>
        <v>28.746927002907178</v>
      </c>
    </row>
    <row r="9" spans="1:9" x14ac:dyDescent="0.3">
      <c r="A9" t="s">
        <v>75</v>
      </c>
      <c r="B9">
        <v>47.516944389786403</v>
      </c>
      <c r="C9">
        <v>41.650130300703616</v>
      </c>
      <c r="D9">
        <f t="shared" si="0"/>
        <v>32.590330837766686</v>
      </c>
      <c r="E9">
        <v>38</v>
      </c>
      <c r="F9">
        <f t="shared" si="1"/>
        <v>5.409669162233314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8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76</v>
      </c>
      <c r="B2">
        <v>32.598100829559996</v>
      </c>
      <c r="C2">
        <v>38.379459667514254</v>
      </c>
      <c r="D2">
        <f t="shared" ref="D2:D8" si="0">B2*$I$2+C2*$I$3</f>
        <v>25.951094784513952</v>
      </c>
      <c r="E2">
        <v>34</v>
      </c>
      <c r="F2">
        <f t="shared" ref="F2:F8" si="1">ABS(D2-E2)</f>
        <v>8.0489052154860481</v>
      </c>
      <c r="H2" t="s">
        <v>7</v>
      </c>
      <c r="I2">
        <v>0.40786804596782888</v>
      </c>
    </row>
    <row r="3" spans="1:9" x14ac:dyDescent="0.3">
      <c r="A3" t="s">
        <v>77</v>
      </c>
      <c r="B3">
        <v>28.571001885940756</v>
      </c>
      <c r="C3">
        <v>41.578314204341112</v>
      </c>
      <c r="D3">
        <f t="shared" si="0"/>
        <v>25.36337077650132</v>
      </c>
      <c r="E3">
        <v>40</v>
      </c>
      <c r="F3">
        <f t="shared" si="1"/>
        <v>14.63662922349868</v>
      </c>
      <c r="H3" t="s">
        <v>9</v>
      </c>
      <c r="I3">
        <v>0.32974333684043533</v>
      </c>
    </row>
    <row r="4" spans="1:9" x14ac:dyDescent="0.3">
      <c r="A4" t="s">
        <v>78</v>
      </c>
      <c r="B4">
        <v>56.499999976347368</v>
      </c>
      <c r="C4">
        <v>42.628496283916739</v>
      </c>
      <c r="D4">
        <f t="shared" si="0"/>
        <v>37.10100719668398</v>
      </c>
      <c r="E4">
        <v>33</v>
      </c>
      <c r="F4">
        <f t="shared" si="1"/>
        <v>4.1010071966839803</v>
      </c>
    </row>
    <row r="5" spans="1:9" x14ac:dyDescent="0.3">
      <c r="A5" t="s">
        <v>79</v>
      </c>
      <c r="B5">
        <v>60.004011657463415</v>
      </c>
      <c r="C5">
        <v>39.156266024836711</v>
      </c>
      <c r="D5">
        <f t="shared" si="0"/>
        <v>37.385236802201852</v>
      </c>
      <c r="E5">
        <v>35</v>
      </c>
      <c r="F5">
        <f t="shared" si="1"/>
        <v>2.3852368022018524</v>
      </c>
      <c r="H5" t="s">
        <v>12</v>
      </c>
      <c r="I5" cm="1">
        <f t="array" ref="I5">(SUM(TableMCI[PP]-TableMCI[AP]))^2</f>
        <v>1.0223637331664313E-27</v>
      </c>
    </row>
    <row r="6" spans="1:9" x14ac:dyDescent="0.3">
      <c r="A6" t="s">
        <v>80</v>
      </c>
      <c r="B6">
        <v>61.466666646669417</v>
      </c>
      <c r="C6">
        <v>49.116955064517647</v>
      </c>
      <c r="D6">
        <f t="shared" si="0"/>
        <v>41.266277875748742</v>
      </c>
      <c r="E6">
        <v>47</v>
      </c>
      <c r="F6">
        <f t="shared" si="1"/>
        <v>5.7337221242512584</v>
      </c>
    </row>
    <row r="7" spans="1:9" x14ac:dyDescent="0.3">
      <c r="A7" t="s">
        <v>81</v>
      </c>
      <c r="B7">
        <v>119.03703703604691</v>
      </c>
      <c r="C7">
        <v>95.810669094109443</v>
      </c>
      <c r="D7">
        <f t="shared" si="0"/>
        <v>80.144333425698946</v>
      </c>
      <c r="E7">
        <v>52</v>
      </c>
      <c r="F7">
        <f t="shared" si="1"/>
        <v>28.144333425698946</v>
      </c>
      <c r="H7" t="s">
        <v>15</v>
      </c>
      <c r="I7">
        <f>AVERAGE(TableMCI[DIFF])/10</f>
        <v>0.98944506927385123</v>
      </c>
    </row>
    <row r="8" spans="1:9" x14ac:dyDescent="0.3">
      <c r="A8" t="s">
        <v>82</v>
      </c>
      <c r="B8">
        <v>61.423728813559315</v>
      </c>
      <c r="C8">
        <v>32.558361889211042</v>
      </c>
      <c r="D8">
        <f t="shared" si="0"/>
        <v>35.788679138651176</v>
      </c>
      <c r="E8">
        <v>42</v>
      </c>
      <c r="F8">
        <f t="shared" si="1"/>
        <v>6.211320861348824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83</v>
      </c>
      <c r="B2">
        <v>42.943791333228006</v>
      </c>
      <c r="C2">
        <v>47.943642821500951</v>
      </c>
      <c r="D2">
        <f t="shared" ref="D2:D7" si="0">B2*$I$2+C2*$I$3</f>
        <v>30.353084813611979</v>
      </c>
      <c r="E2">
        <v>41</v>
      </c>
      <c r="F2">
        <f t="shared" ref="F2:F7" si="1">ABS(D2-E2)</f>
        <v>10.646915186388021</v>
      </c>
      <c r="H2" t="s">
        <v>7</v>
      </c>
      <c r="I2">
        <v>0.33555346245737999</v>
      </c>
    </row>
    <row r="3" spans="1:9" x14ac:dyDescent="0.3">
      <c r="A3" t="s">
        <v>84</v>
      </c>
      <c r="B3">
        <v>31.497713178031461</v>
      </c>
      <c r="C3">
        <v>41.126832206885112</v>
      </c>
      <c r="D3">
        <f t="shared" si="0"/>
        <v>24.245456011313024</v>
      </c>
      <c r="E3">
        <v>24</v>
      </c>
      <c r="F3">
        <f t="shared" si="1"/>
        <v>0.24545601131302419</v>
      </c>
      <c r="H3" t="s">
        <v>9</v>
      </c>
      <c r="I3">
        <v>0.33253933164941285</v>
      </c>
    </row>
    <row r="4" spans="1:9" x14ac:dyDescent="0.3">
      <c r="A4" t="s">
        <v>85</v>
      </c>
      <c r="B4">
        <v>41.807459285058719</v>
      </c>
      <c r="C4">
        <v>50.397491529321165</v>
      </c>
      <c r="D4">
        <f t="shared" si="0"/>
        <v>30.787785869614801</v>
      </c>
      <c r="E4">
        <v>30</v>
      </c>
      <c r="F4">
        <f t="shared" si="1"/>
        <v>0.78778586961480102</v>
      </c>
    </row>
    <row r="5" spans="1:9" x14ac:dyDescent="0.3">
      <c r="A5" t="s">
        <v>86</v>
      </c>
      <c r="B5">
        <v>61.333333295449016</v>
      </c>
      <c r="C5">
        <v>43.58735130590749</v>
      </c>
      <c r="D5">
        <f t="shared" si="0"/>
        <v>35.075121022975068</v>
      </c>
      <c r="E5">
        <v>25</v>
      </c>
      <c r="F5">
        <f t="shared" si="1"/>
        <v>10.075121022975068</v>
      </c>
      <c r="H5" t="s">
        <v>12</v>
      </c>
      <c r="I5" cm="1">
        <f t="array" ref="I5">(SUM(TableMUN[PP]-TableMUN[AP]))^2</f>
        <v>5.0487097934144756E-29</v>
      </c>
    </row>
    <row r="6" spans="1:9" x14ac:dyDescent="0.3">
      <c r="A6" t="s">
        <v>87</v>
      </c>
      <c r="B6">
        <v>48.806451615321741</v>
      </c>
      <c r="C6">
        <v>31.868761925199248</v>
      </c>
      <c r="D6">
        <f t="shared" si="0"/>
        <v>26.974790620879809</v>
      </c>
      <c r="E6">
        <v>24</v>
      </c>
      <c r="F6">
        <f t="shared" si="1"/>
        <v>2.9747906208798085</v>
      </c>
    </row>
    <row r="7" spans="1:9" x14ac:dyDescent="0.3">
      <c r="A7" t="s">
        <v>88</v>
      </c>
      <c r="B7">
        <v>45.748430334484553</v>
      </c>
      <c r="C7">
        <v>54.768611491888038</v>
      </c>
      <c r="D7">
        <f t="shared" si="0"/>
        <v>33.563761661605326</v>
      </c>
      <c r="E7">
        <v>37</v>
      </c>
      <c r="F7">
        <f t="shared" si="1"/>
        <v>3.4362383383946735</v>
      </c>
      <c r="H7" t="s">
        <v>15</v>
      </c>
      <c r="I7">
        <f>AVERAGE(TableMUN[DIFF])/10</f>
        <v>0.46943845082608993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1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89</v>
      </c>
      <c r="B2">
        <v>95.428571406471661</v>
      </c>
      <c r="C2">
        <v>52.54329113327514</v>
      </c>
      <c r="D2">
        <f t="shared" ref="D2:D11" si="0">B2*$I$2+C2*$I$3</f>
        <v>68.548033389339295</v>
      </c>
      <c r="E2">
        <v>33</v>
      </c>
      <c r="F2">
        <f t="shared" ref="F2:F11" si="1">ABS(D2-E2)</f>
        <v>35.548033389339295</v>
      </c>
      <c r="H2" t="s">
        <v>7</v>
      </c>
      <c r="I2">
        <v>0.48984351773071377</v>
      </c>
    </row>
    <row r="3" spans="1:9" x14ac:dyDescent="0.3">
      <c r="A3" t="s">
        <v>90</v>
      </c>
      <c r="B3">
        <v>66.789473648341229</v>
      </c>
      <c r="C3">
        <v>38.380537825569228</v>
      </c>
      <c r="D3">
        <f t="shared" si="0"/>
        <v>48.64248811353491</v>
      </c>
      <c r="E3">
        <v>34</v>
      </c>
      <c r="F3">
        <f t="shared" si="1"/>
        <v>14.64248811353491</v>
      </c>
      <c r="H3" t="s">
        <v>9</v>
      </c>
      <c r="I3">
        <v>0.41495242892710638</v>
      </c>
    </row>
    <row r="4" spans="1:9" x14ac:dyDescent="0.3">
      <c r="A4" t="s">
        <v>91</v>
      </c>
      <c r="B4">
        <v>29.268038883104456</v>
      </c>
      <c r="C4">
        <v>32.554766592630429</v>
      </c>
      <c r="D4">
        <f t="shared" si="0"/>
        <v>27.845438594346213</v>
      </c>
      <c r="E4">
        <v>40</v>
      </c>
      <c r="F4">
        <f t="shared" si="1"/>
        <v>12.154561405653787</v>
      </c>
    </row>
    <row r="5" spans="1:9" x14ac:dyDescent="0.3">
      <c r="A5" t="s">
        <v>92</v>
      </c>
      <c r="B5">
        <v>25.065476171535597</v>
      </c>
      <c r="C5">
        <v>25.264059962595702</v>
      </c>
      <c r="D5">
        <f t="shared" si="0"/>
        <v>22.761544067499528</v>
      </c>
      <c r="E5">
        <v>40</v>
      </c>
      <c r="F5">
        <f t="shared" si="1"/>
        <v>17.238455932500472</v>
      </c>
      <c r="H5" t="s">
        <v>12</v>
      </c>
      <c r="I5" cm="1">
        <f t="array" ref="I5">(SUM(TableNEW[PP]-TableNEW[AP]))^2</f>
        <v>1.2621774483536189E-27</v>
      </c>
    </row>
    <row r="6" spans="1:9" x14ac:dyDescent="0.3">
      <c r="A6" t="s">
        <v>93</v>
      </c>
      <c r="B6">
        <v>68.713066190389455</v>
      </c>
      <c r="C6">
        <v>66.871705538527522</v>
      </c>
      <c r="D6">
        <f t="shared" si="0"/>
        <v>61.40722669647397</v>
      </c>
      <c r="E6">
        <v>53</v>
      </c>
      <c r="F6">
        <f t="shared" si="1"/>
        <v>8.4072266964739697</v>
      </c>
    </row>
    <row r="7" spans="1:9" x14ac:dyDescent="0.3">
      <c r="A7" t="s">
        <v>94</v>
      </c>
      <c r="B7">
        <v>22.564324484276923</v>
      </c>
      <c r="C7">
        <v>26.985024578123422</v>
      </c>
      <c r="D7">
        <f t="shared" si="0"/>
        <v>22.250489573945458</v>
      </c>
      <c r="E7">
        <v>30</v>
      </c>
      <c r="F7">
        <f t="shared" si="1"/>
        <v>7.7495104260545418</v>
      </c>
      <c r="H7" t="s">
        <v>15</v>
      </c>
      <c r="I7">
        <f>AVERAGE(TableNEW[DIFF])/10</f>
        <v>1.4864716295289864</v>
      </c>
    </row>
    <row r="8" spans="1:9" x14ac:dyDescent="0.3">
      <c r="A8" t="s">
        <v>95</v>
      </c>
      <c r="B8">
        <v>54.224713304627286</v>
      </c>
      <c r="C8">
        <v>39.323532168308702</v>
      </c>
      <c r="D8">
        <f t="shared" si="0"/>
        <v>42.87901950031096</v>
      </c>
      <c r="E8">
        <v>32</v>
      </c>
      <c r="F8">
        <f t="shared" si="1"/>
        <v>10.87901950031096</v>
      </c>
    </row>
    <row r="9" spans="1:9" x14ac:dyDescent="0.3">
      <c r="A9" t="s">
        <v>96</v>
      </c>
      <c r="B9">
        <v>31.933726525347339</v>
      </c>
      <c r="C9">
        <v>39.05094587170133</v>
      </c>
      <c r="D9">
        <f t="shared" si="0"/>
        <v>31.846813776790171</v>
      </c>
      <c r="E9">
        <v>27</v>
      </c>
      <c r="F9">
        <f t="shared" si="1"/>
        <v>4.8468137767901709</v>
      </c>
    </row>
    <row r="10" spans="1:9" x14ac:dyDescent="0.3">
      <c r="A10" t="s">
        <v>97</v>
      </c>
      <c r="B10">
        <v>49.123284104365133</v>
      </c>
      <c r="C10">
        <v>47.077964995932753</v>
      </c>
      <c r="D10">
        <f t="shared" si="0"/>
        <v>43.597838212175063</v>
      </c>
      <c r="E10">
        <v>61</v>
      </c>
      <c r="F10">
        <f t="shared" si="1"/>
        <v>17.402161787824937</v>
      </c>
    </row>
    <row r="11" spans="1:9" x14ac:dyDescent="0.3">
      <c r="A11" t="s">
        <v>98</v>
      </c>
      <c r="B11">
        <v>41.821496623317323</v>
      </c>
      <c r="C11">
        <v>42.740125895180512</v>
      </c>
      <c r="D11">
        <f t="shared" si="0"/>
        <v>38.221108075584397</v>
      </c>
      <c r="E11">
        <v>58</v>
      </c>
      <c r="F11">
        <f t="shared" si="1"/>
        <v>19.778891924415603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99</v>
      </c>
      <c r="B2">
        <v>30.350648828159262</v>
      </c>
      <c r="C2">
        <v>38.590368425134301</v>
      </c>
      <c r="D2">
        <f>B2*$I$2+C2*$I$3</f>
        <v>34.602457678399773</v>
      </c>
      <c r="E2">
        <v>58</v>
      </c>
      <c r="F2">
        <f>ABS(D2-E2)</f>
        <v>23.397542321600227</v>
      </c>
      <c r="H2" t="s">
        <v>7</v>
      </c>
      <c r="I2">
        <v>0.55177816443469863</v>
      </c>
    </row>
    <row r="3" spans="1:9" x14ac:dyDescent="0.3">
      <c r="A3" t="s">
        <v>100</v>
      </c>
      <c r="B3">
        <v>44.470588231047934</v>
      </c>
      <c r="C3">
        <v>32.978513200740856</v>
      </c>
      <c r="D3">
        <f>B3*$I$2+C3*$I$3</f>
        <v>39.79694557523397</v>
      </c>
      <c r="E3">
        <v>28</v>
      </c>
      <c r="F3">
        <f>ABS(D3-E3)</f>
        <v>11.79694557523397</v>
      </c>
      <c r="H3" t="s">
        <v>9</v>
      </c>
      <c r="I3">
        <v>0.46269660299398324</v>
      </c>
    </row>
    <row r="4" spans="1:9" x14ac:dyDescent="0.3">
      <c r="A4" t="s">
        <v>101</v>
      </c>
      <c r="B4">
        <v>56.061168964073815</v>
      </c>
      <c r="C4">
        <v>38.183266799423315</v>
      </c>
      <c r="D4">
        <f>B4*$I$2+C4*$I$3</f>
        <v>48.60059674636625</v>
      </c>
      <c r="E4">
        <v>37</v>
      </c>
      <c r="F4">
        <f>ABS(D4-E4)</f>
        <v>11.60059674636625</v>
      </c>
    </row>
    <row r="5" spans="1:9" x14ac:dyDescent="0.3">
      <c r="H5" t="s">
        <v>12</v>
      </c>
      <c r="I5" cm="1">
        <f t="array" ref="I5">(SUM(TableNFO[PP]-TableNFO[AP]))^2</f>
        <v>5.0487097934144756E-29</v>
      </c>
    </row>
    <row r="7" spans="1:9" x14ac:dyDescent="0.3">
      <c r="H7" t="s">
        <v>15</v>
      </c>
      <c r="I7">
        <f>AVERAGE(TableNFO[DIFF])/10</f>
        <v>1.5598361547733481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102</v>
      </c>
      <c r="B2">
        <v>37.55626201563355</v>
      </c>
      <c r="C2">
        <v>35.315228936851661</v>
      </c>
      <c r="D2">
        <f t="shared" ref="D2:D7" si="0">B2*$I$2+C2*$I$3</f>
        <v>33.29808251578357</v>
      </c>
      <c r="E2">
        <v>34</v>
      </c>
      <c r="F2">
        <f t="shared" ref="F2:F7" si="1">ABS(D2-E2)</f>
        <v>0.70191748421643041</v>
      </c>
      <c r="H2" t="s">
        <v>7</v>
      </c>
      <c r="I2">
        <v>0.51048022716803365</v>
      </c>
    </row>
    <row r="3" spans="1:9" x14ac:dyDescent="0.3">
      <c r="A3" t="s">
        <v>103</v>
      </c>
      <c r="B3">
        <v>63.143080778272662</v>
      </c>
      <c r="C3">
        <v>47.908309990219138</v>
      </c>
      <c r="D3">
        <f t="shared" si="0"/>
        <v>51.396973338368596</v>
      </c>
      <c r="E3">
        <v>53</v>
      </c>
      <c r="F3">
        <f t="shared" si="1"/>
        <v>1.6030266616314037</v>
      </c>
      <c r="H3" t="s">
        <v>9</v>
      </c>
      <c r="I3">
        <v>0.40000741254489858</v>
      </c>
    </row>
    <row r="4" spans="1:9" x14ac:dyDescent="0.3">
      <c r="A4" t="s">
        <v>104</v>
      </c>
      <c r="B4">
        <v>44.45218078871207</v>
      </c>
      <c r="C4">
        <v>50.755675666765235</v>
      </c>
      <c r="D4">
        <f t="shared" si="0"/>
        <v>42.994605842567069</v>
      </c>
      <c r="E4">
        <v>49</v>
      </c>
      <c r="F4">
        <f t="shared" si="1"/>
        <v>6.0053941574329315</v>
      </c>
    </row>
    <row r="5" spans="1:9" x14ac:dyDescent="0.3">
      <c r="A5" t="s">
        <v>105</v>
      </c>
      <c r="B5">
        <v>34.047045218778798</v>
      </c>
      <c r="C5">
        <v>29.357075104378943</v>
      </c>
      <c r="D5">
        <f t="shared" si="0"/>
        <v>29.123391030071396</v>
      </c>
      <c r="E5">
        <v>28</v>
      </c>
      <c r="F5">
        <f t="shared" si="1"/>
        <v>1.1233910300713958</v>
      </c>
      <c r="H5" t="s">
        <v>12</v>
      </c>
      <c r="I5" cm="1">
        <f t="array" ref="I5">(SUM(TableTOT[PP]-TableTOT[AP]))^2</f>
        <v>1.2621774483536189E-27</v>
      </c>
    </row>
    <row r="6" spans="1:9" x14ac:dyDescent="0.3">
      <c r="A6" t="s">
        <v>106</v>
      </c>
      <c r="B6">
        <v>40.441860608647012</v>
      </c>
      <c r="C6">
        <v>28.16615345992226</v>
      </c>
      <c r="D6">
        <f t="shared" si="0"/>
        <v>31.911440357446125</v>
      </c>
      <c r="E6">
        <v>39</v>
      </c>
      <c r="F6">
        <f t="shared" si="1"/>
        <v>7.0885596425538751</v>
      </c>
    </row>
    <row r="7" spans="1:9" x14ac:dyDescent="0.3">
      <c r="A7" t="s">
        <v>107</v>
      </c>
      <c r="B7">
        <v>85.000000027012973</v>
      </c>
      <c r="C7">
        <v>47.210844100472912</v>
      </c>
      <c r="D7">
        <f t="shared" si="0"/>
        <v>62.275506915763209</v>
      </c>
      <c r="E7">
        <v>48</v>
      </c>
      <c r="F7">
        <f t="shared" si="1"/>
        <v>14.275506915763209</v>
      </c>
      <c r="H7" t="s">
        <v>15</v>
      </c>
      <c r="I7">
        <f>AVERAGE(TableTOT[DIFF])/10</f>
        <v>0.51329659819448747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9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108</v>
      </c>
      <c r="B2">
        <v>21.065933990198538</v>
      </c>
      <c r="C2">
        <v>40.11970700982436</v>
      </c>
      <c r="D2">
        <f t="shared" ref="D2:D9" si="0">B2*$I$2+C2*$I$3</f>
        <v>26.626350490934108</v>
      </c>
      <c r="E2">
        <v>32</v>
      </c>
      <c r="F2">
        <f t="shared" ref="F2:F9" si="1">ABS(D2-E2)</f>
        <v>5.373649509065892</v>
      </c>
      <c r="H2" t="s">
        <v>7</v>
      </c>
      <c r="I2">
        <v>0.46136853559507085</v>
      </c>
    </row>
    <row r="3" spans="1:9" x14ac:dyDescent="0.3">
      <c r="A3" t="s">
        <v>109</v>
      </c>
      <c r="B3">
        <v>34.90971045462819</v>
      </c>
      <c r="C3">
        <v>27.070244007450331</v>
      </c>
      <c r="D3">
        <f t="shared" si="0"/>
        <v>27.514146736365454</v>
      </c>
      <c r="E3">
        <v>36</v>
      </c>
      <c r="F3">
        <f t="shared" si="1"/>
        <v>8.4858532636345458</v>
      </c>
      <c r="H3" t="s">
        <v>9</v>
      </c>
      <c r="I3">
        <v>0.42141861531525171</v>
      </c>
    </row>
    <row r="4" spans="1:9" x14ac:dyDescent="0.3">
      <c r="A4" t="s">
        <v>110</v>
      </c>
      <c r="B4">
        <v>31.130214220263014</v>
      </c>
      <c r="C4">
        <v>33.259368179384481</v>
      </c>
      <c r="D4">
        <f t="shared" si="0"/>
        <v>28.378618231979949</v>
      </c>
      <c r="E4">
        <v>36</v>
      </c>
      <c r="F4">
        <f t="shared" si="1"/>
        <v>7.6213817680200506</v>
      </c>
    </row>
    <row r="5" spans="1:9" x14ac:dyDescent="0.3">
      <c r="A5" t="s">
        <v>111</v>
      </c>
      <c r="B5">
        <v>44.543582948100479</v>
      </c>
      <c r="C5">
        <v>42.69491492309443</v>
      </c>
      <c r="D5">
        <f t="shared" si="0"/>
        <v>38.543439562815621</v>
      </c>
      <c r="E5">
        <v>49</v>
      </c>
      <c r="F5">
        <f t="shared" si="1"/>
        <v>10.456560437184379</v>
      </c>
      <c r="H5" t="s">
        <v>12</v>
      </c>
      <c r="I5" cm="1">
        <f t="array" ref="I5">(SUM(TableWHU[PP]-TableWHU[AP]))^2</f>
        <v>0</v>
      </c>
    </row>
    <row r="6" spans="1:9" x14ac:dyDescent="0.3">
      <c r="A6" t="s">
        <v>112</v>
      </c>
      <c r="B6">
        <v>24.444444406127172</v>
      </c>
      <c r="C6">
        <v>35.520253166661661</v>
      </c>
      <c r="D6">
        <f t="shared" si="0"/>
        <v>26.246793424231754</v>
      </c>
      <c r="E6">
        <v>23</v>
      </c>
      <c r="F6">
        <f t="shared" si="1"/>
        <v>3.246793424231754</v>
      </c>
    </row>
    <row r="7" spans="1:9" x14ac:dyDescent="0.3">
      <c r="A7" t="s">
        <v>113</v>
      </c>
      <c r="B7">
        <v>31.59577694960424</v>
      </c>
      <c r="C7">
        <v>46.477696550964367</v>
      </c>
      <c r="D7">
        <f t="shared" si="0"/>
        <v>34.163863865777259</v>
      </c>
      <c r="E7">
        <v>30</v>
      </c>
      <c r="F7">
        <f t="shared" si="1"/>
        <v>4.1638638657772589</v>
      </c>
      <c r="H7" t="s">
        <v>15</v>
      </c>
      <c r="I7">
        <f>AVERAGE(TableWHU[DIFF])/10</f>
        <v>0.79843612444762169</v>
      </c>
    </row>
    <row r="8" spans="1:9" x14ac:dyDescent="0.3">
      <c r="A8" t="s">
        <v>114</v>
      </c>
      <c r="B8">
        <v>69.121212121212125</v>
      </c>
      <c r="C8">
        <v>36.399316445229154</v>
      </c>
      <c r="D8">
        <f t="shared" si="0"/>
        <v>47.229701949690039</v>
      </c>
      <c r="E8">
        <v>23</v>
      </c>
      <c r="F8">
        <f t="shared" si="1"/>
        <v>24.229701949690039</v>
      </c>
    </row>
    <row r="9" spans="1:9" x14ac:dyDescent="0.3">
      <c r="A9" t="s">
        <v>115</v>
      </c>
      <c r="B9">
        <v>77.587301587301596</v>
      </c>
      <c r="C9">
        <v>43.901112460965834</v>
      </c>
      <c r="D9">
        <f t="shared" si="0"/>
        <v>54.297085738205816</v>
      </c>
      <c r="E9">
        <v>54</v>
      </c>
      <c r="F9">
        <f t="shared" si="1"/>
        <v>0.29708573820581563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7"/>
  <sheetViews>
    <sheetView tabSelected="1"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116</v>
      </c>
      <c r="B2">
        <v>25</v>
      </c>
      <c r="C2">
        <v>32.858426819243249</v>
      </c>
      <c r="D2">
        <f>B2*$I$2+C2*$I$3</f>
        <v>31.164685942933318</v>
      </c>
      <c r="E2">
        <v>35</v>
      </c>
      <c r="F2">
        <f>ABS(D2-E2)</f>
        <v>3.8353140570666824</v>
      </c>
      <c r="H2" t="s">
        <v>7</v>
      </c>
      <c r="I2">
        <v>0.53453709448602404</v>
      </c>
    </row>
    <row r="3" spans="1:9" x14ac:dyDescent="0.3">
      <c r="A3" t="s">
        <v>117</v>
      </c>
      <c r="B3">
        <v>33.026425454182686</v>
      </c>
      <c r="C3">
        <v>31.817805759501489</v>
      </c>
      <c r="D3">
        <f>B3*$I$2+C3*$I$3</f>
        <v>34.891345105923349</v>
      </c>
      <c r="E3">
        <v>23</v>
      </c>
      <c r="F3">
        <f>ABS(D3-E3)</f>
        <v>11.891345105923349</v>
      </c>
      <c r="H3" t="s">
        <v>9</v>
      </c>
      <c r="I3">
        <v>0.54175626479955419</v>
      </c>
    </row>
    <row r="4" spans="1:9" x14ac:dyDescent="0.3">
      <c r="A4" t="s">
        <v>28</v>
      </c>
      <c r="B4">
        <v>28.563979574096962</v>
      </c>
      <c r="C4">
        <v>25.281678252106115</v>
      </c>
      <c r="D4">
        <f>B4*$I$2+C4*$I$3</f>
        <v>28.965014226221058</v>
      </c>
      <c r="E4">
        <v>39</v>
      </c>
      <c r="F4">
        <f>ABS(D4-E4)</f>
        <v>10.034985773778942</v>
      </c>
    </row>
    <row r="5" spans="1:9" x14ac:dyDescent="0.3">
      <c r="A5" t="s">
        <v>118</v>
      </c>
      <c r="B5">
        <v>41.684525660051662</v>
      </c>
      <c r="C5">
        <v>40.049429795884052</v>
      </c>
      <c r="D5">
        <f>B5*$I$2+C5*$I$3</f>
        <v>43.978954724922247</v>
      </c>
      <c r="E5">
        <v>42</v>
      </c>
      <c r="F5">
        <f>ABS(D5-E5)</f>
        <v>1.9789547249222466</v>
      </c>
      <c r="H5" t="s">
        <v>12</v>
      </c>
      <c r="I5" cm="1">
        <f t="array" ref="I5">(SUM(TableWOL[PP]-TableWOL[AP]))^2</f>
        <v>8.0779356694631609E-28</v>
      </c>
    </row>
    <row r="7" spans="1:9" x14ac:dyDescent="0.3">
      <c r="H7" t="s">
        <v>15</v>
      </c>
      <c r="I7">
        <f>AVERAGE(TableWOL[DIFF])/10</f>
        <v>0.69351499154228047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ARS</vt:lpstr>
      <vt:lpstr>AVL</vt:lpstr>
      <vt:lpstr>BOU</vt:lpstr>
      <vt:lpstr>BRE</vt:lpstr>
      <vt:lpstr>BHA</vt:lpstr>
      <vt:lpstr>CHE</vt:lpstr>
      <vt:lpstr>CRY</vt:lpstr>
      <vt:lpstr>EVE</vt:lpstr>
      <vt:lpstr>FUL</vt:lpstr>
      <vt:lpstr>LIV</vt:lpstr>
      <vt:lpstr>MCI</vt:lpstr>
      <vt:lpstr>MUN</vt:lpstr>
      <vt:lpstr>NEW</vt:lpstr>
      <vt:lpstr>NFO</vt:lpstr>
      <vt:lpstr>TOT</vt:lpstr>
      <vt:lpstr>WHU</vt:lpstr>
      <vt:lpstr>WOL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2023-10-20T19:08:32Z</dcterms:created>
  <dcterms:modified xsi:type="dcterms:W3CDTF">2023-10-20T19:18:18Z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c6298f26-af4d-49a1-8181-6772618104b4</vt:lpwstr>
  </property>
</Properties>
</file>