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A56EFDB3-8831-5440-BFB5-B12B5AB1DEE1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2" i="1" l="1"/>
  <c r="AH142" i="1"/>
  <c r="AI141" i="1"/>
  <c r="AH141" i="1"/>
  <c r="AI138" i="1"/>
  <c r="AH138" i="1"/>
  <c r="AI139" i="1"/>
  <c r="AH139" i="1"/>
  <c r="AI93" i="1"/>
  <c r="AH93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45" i="1"/>
  <c r="AH45" i="1"/>
  <c r="AI104" i="1"/>
  <c r="AH104" i="1"/>
  <c r="AI106" i="1"/>
  <c r="AH106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3" i="1"/>
  <c r="AH103" i="1"/>
  <c r="AI105" i="1"/>
  <c r="AH105" i="1"/>
  <c r="AI11" i="1"/>
  <c r="AH11" i="1"/>
  <c r="AI7" i="1"/>
  <c r="AH7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116" i="1"/>
  <c r="AH116" i="1"/>
  <c r="AI115" i="1"/>
  <c r="AH115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" i="1"/>
  <c r="AH6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140" i="1"/>
  <c r="AH140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60" i="1"/>
  <c r="AH60" i="1"/>
  <c r="AI10" i="1"/>
  <c r="AH10" i="1"/>
  <c r="AO9" i="1"/>
  <c r="AI9" i="1"/>
  <c r="AH9" i="1"/>
  <c r="AO8" i="1"/>
  <c r="AI8" i="1"/>
  <c r="AH8" i="1"/>
  <c r="AO7" i="1"/>
  <c r="AI114" i="1"/>
  <c r="AH114" i="1"/>
  <c r="AO6" i="1"/>
  <c r="AI92" i="1"/>
  <c r="AH92" i="1"/>
  <c r="AI5" i="1"/>
  <c r="AH5" i="1"/>
  <c r="AO4" i="1"/>
  <c r="AI4" i="1"/>
  <c r="AH4" i="1"/>
  <c r="AI3" i="1"/>
  <c r="AH3" i="1"/>
  <c r="AI2" i="1"/>
  <c r="AH2" i="1"/>
  <c r="AO2" i="1" s="1"/>
  <c r="AO16" i="1" l="1"/>
</calcChain>
</file>

<file path=xl/sharedStrings.xml><?xml version="1.0" encoding="utf-8"?>
<sst xmlns="http://schemas.openxmlformats.org/spreadsheetml/2006/main" count="774" uniqueCount="344">
  <si>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</si>
  <si>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</si>
  <si>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</si>
  <si>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</si>
  <si>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</si>
  <si>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</si>
  <si>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</si>
  <si>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</si>
  <si>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</si>
  <si>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</si>
  <si>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</si>
  <si>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</si>
  <si>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</si>
  <si>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</si>
  <si>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</si>
  <si>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</si>
  <si>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</si>
  <si>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</si>
  <si>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</si>
  <si>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</si>
  <si>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</si>
  <si>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</si>
  <si>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</si>
  <si>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</si>
  <si>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</si>
  <si>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</si>
  <si>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</si>
  <si>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</si>
  <si>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</si>
  <si>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</si>
  <si>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</si>
  <si>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</si>
  <si>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</si>
  <si>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</si>
  <si>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</si>
  <si>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</si>
  <si>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</si>
  <si>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</si>
  <si>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</si>
  <si>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</si>
  <si>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</si>
  <si>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</si>
  <si>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</si>
  <si>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</si>
  <si>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</si>
  <si>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</si>
  <si>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</si>
  <si>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</si>
  <si>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</si>
  <si>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</si>
  <si>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</si>
  <si>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</si>
  <si>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</si>
  <si>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</si>
  <si>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</si>
  <si>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</si>
  <si>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</si>
  <si>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</si>
  <si>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</si>
  <si>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</si>
  <si>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</si>
  <si>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</si>
  <si>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</si>
  <si>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</si>
  <si>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</si>
  <si>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</si>
  <si>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</si>
  <si>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</si>
  <si>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</si>
  <si>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Diego Carlos</t>
  </si>
  <si>
    <t>Santos Silva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</si>
  <si>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</si>
  <si>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</si>
  <si>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</si>
  <si>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</si>
  <si>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</si>
  <si>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</si>
  <si>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</si>
  <si>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</si>
  <si>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</si>
  <si>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</si>
  <si>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</si>
  <si>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</si>
  <si>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</si>
  <si>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</si>
  <si>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</si>
  <si>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</si>
  <si>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</si>
  <si>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</si>
  <si>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</si>
  <si>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</si>
  <si>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</si>
  <si>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</si>
  <si>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</si>
  <si>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</si>
  <si>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</si>
  <si>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</si>
  <si>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</si>
  <si>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</si>
  <si>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</si>
  <si>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</si>
  <si>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</si>
  <si>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</si>
  <si>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</si>
  <si>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</si>
  <si>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</si>
  <si>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</si>
  <si>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</si>
  <si>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</si>
  <si>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</si>
  <si>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</si>
  <si>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</si>
  <si>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</si>
  <si>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</si>
  <si>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</si>
  <si>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</si>
  <si>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</si>
  <si>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</si>
  <si>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</si>
  <si>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</si>
  <si>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</si>
  <si>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</si>
  <si>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</si>
  <si>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</si>
  <si>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</si>
  <si>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</si>
  <si>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</si>
  <si>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</si>
  <si>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</si>
  <si>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</si>
  <si>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</si>
  <si>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</si>
  <si>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</si>
  <si>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Dunk</t>
  </si>
  <si>
    <t>Pascal</t>
  </si>
  <si>
    <t>Groß</t>
  </si>
  <si>
    <t>Gross</t>
  </si>
  <si>
    <t>João Pedro</t>
  </si>
  <si>
    <t>Junqueira de Jesus</t>
  </si>
  <si>
    <t>Danny</t>
  </si>
  <si>
    <t>Welbeck</t>
  </si>
  <si>
    <t>Josh</t>
  </si>
  <si>
    <t>Brownhill</t>
  </si>
  <si>
    <t>Dara</t>
  </si>
  <si>
    <t>O'Shea</t>
  </si>
  <si>
    <t>Sander</t>
  </si>
  <si>
    <t>Berge</t>
  </si>
  <si>
    <t>Zeki</t>
  </si>
  <si>
    <t>Amdouni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</si>
  <si>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</si>
  <si>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</si>
  <si>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</si>
  <si>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</si>
  <si>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</si>
  <si>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</si>
  <si>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</si>
  <si>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</si>
  <si>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</si>
  <si>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</si>
  <si>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</si>
  <si>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</si>
  <si>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</si>
  <si>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</si>
  <si>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</si>
  <si>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Thiago</t>
  </si>
  <si>
    <t>Emiliano da Silva</t>
  </si>
  <si>
    <t>T.Silva</t>
  </si>
  <si>
    <t>Cole</t>
  </si>
  <si>
    <t>Palmer</t>
  </si>
  <si>
    <t>Joachim</t>
  </si>
  <si>
    <t>Andersen</t>
  </si>
  <si>
    <t>Jordan</t>
  </si>
  <si>
    <t>Ayew</t>
  </si>
  <si>
    <t>J.Ayew</t>
  </si>
  <si>
    <t>Eberechi</t>
  </si>
  <si>
    <t>Eze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</si>
  <si>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</si>
  <si>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</si>
  <si>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</si>
  <si>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</si>
  <si>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</si>
  <si>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</si>
  <si>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</si>
  <si>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</si>
  <si>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</si>
  <si>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</si>
  <si>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</si>
  <si>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Jarrad</t>
  </si>
  <si>
    <t>Branthwaite</t>
  </si>
  <si>
    <t>Calvert-Lewin</t>
  </si>
  <si>
    <t>Abdoulaye</t>
  </si>
  <si>
    <t>Doucouré</t>
  </si>
  <si>
    <t>A.Doucoure</t>
  </si>
  <si>
    <t>Idrissa</t>
  </si>
  <si>
    <t>Gueye</t>
  </si>
  <si>
    <t>Gana</t>
  </si>
  <si>
    <t>Dwight</t>
  </si>
  <si>
    <t>McNeil</t>
  </si>
  <si>
    <t>Vitalii</t>
  </si>
  <si>
    <t>Mykolenko</t>
  </si>
  <si>
    <t>Pickford</t>
  </si>
  <si>
    <t>James</t>
  </si>
  <si>
    <t>Tarkowski</t>
  </si>
  <si>
    <t>Ashley</t>
  </si>
  <si>
    <t>Young</t>
  </si>
  <si>
    <t>Jack</t>
  </si>
  <si>
    <t>Harrison</t>
  </si>
  <si>
    <t>Alex</t>
  </si>
  <si>
    <t>Iwobi</t>
  </si>
  <si>
    <t>Andreas</t>
  </si>
  <si>
    <t>Hoelgebaum Pereira</t>
  </si>
  <si>
    <t>Bernd</t>
  </si>
  <si>
    <t>Leno</t>
  </si>
  <si>
    <t>João</t>
  </si>
  <si>
    <t>Palhinha Gonçalves</t>
  </si>
  <si>
    <t>J.Palhinha</t>
  </si>
  <si>
    <t>Antonee</t>
  </si>
  <si>
    <t>Robinson</t>
  </si>
  <si>
    <t>Willian</t>
  </si>
  <si>
    <t>Borges da Silva</t>
  </si>
  <si>
    <t>Calvin</t>
  </si>
  <si>
    <t>Bassey</t>
  </si>
  <si>
    <t>Timothy</t>
  </si>
  <si>
    <t>Castagne</t>
  </si>
  <si>
    <t>Alisson</t>
  </si>
  <si>
    <t>Ramses Becker</t>
  </si>
  <si>
    <t>A.Becker</t>
  </si>
  <si>
    <t>Harvey</t>
  </si>
  <si>
    <t>Elliott</t>
  </si>
  <si>
    <t>Cody</t>
  </si>
  <si>
    <t>Gakpo</t>
  </si>
  <si>
    <t>Luis</t>
  </si>
  <si>
    <t>Díaz</t>
  </si>
  <si>
    <t>Luis Díaz</t>
  </si>
  <si>
    <t>Mohamed</t>
  </si>
  <si>
    <t>Salah</t>
  </si>
  <si>
    <t>Virgil</t>
  </si>
  <si>
    <t>van Dijk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</si>
  <si>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</si>
  <si>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</si>
  <si>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</si>
  <si>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</si>
  <si>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</si>
  <si>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</si>
  <si>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</si>
  <si>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</si>
  <si>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</si>
  <si>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</si>
  <si>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</si>
  <si>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</si>
  <si>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</si>
  <si>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</si>
  <si>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</si>
  <si>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</si>
  <si>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</si>
  <si>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</si>
  <si>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</si>
  <si>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</si>
  <si>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</si>
  <si>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</si>
  <si>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</si>
  <si>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</si>
  <si>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</si>
  <si>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</si>
  <si>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</si>
  <si>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</si>
  <si>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</si>
  <si>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</si>
  <si>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</si>
  <si>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Jérémy</t>
  </si>
  <si>
    <t>Doku</t>
  </si>
  <si>
    <t>Bruno</t>
  </si>
  <si>
    <t>Borges Fernandes</t>
  </si>
  <si>
    <t>B.Fernandes</t>
  </si>
  <si>
    <t>Alejandro</t>
  </si>
  <si>
    <t>Garnacho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</si>
  <si>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</si>
  <si>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</si>
  <si>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</si>
  <si>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</si>
  <si>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</si>
  <si>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</si>
  <si>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</si>
  <si>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</si>
  <si>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</si>
  <si>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</si>
  <si>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</si>
  <si>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</si>
  <si>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</si>
  <si>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</si>
  <si>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</si>
  <si>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</si>
  <si>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Callum</t>
  </si>
  <si>
    <t>Hudson-Odoi</t>
  </si>
  <si>
    <t>Elanga</t>
  </si>
  <si>
    <t>Danilo</t>
  </si>
  <si>
    <t>dos Santos de Oliveira</t>
  </si>
  <si>
    <t>Morgan</t>
  </si>
  <si>
    <t>Gibbs-White</t>
  </si>
  <si>
    <t>Chris</t>
  </si>
  <si>
    <t>Wood</t>
  </si>
  <si>
    <t>Wes</t>
  </si>
  <si>
    <t>Foderingham</t>
  </si>
  <si>
    <t>Gustavo</t>
  </si>
  <si>
    <t>Hamer</t>
  </si>
  <si>
    <t>Brennan</t>
  </si>
  <si>
    <t>Johnson</t>
  </si>
  <si>
    <t>Pedro</t>
  </si>
  <si>
    <t>Porro</t>
  </si>
  <si>
    <t>Pedro Porro</t>
  </si>
  <si>
    <t>Richarlison</t>
  </si>
  <si>
    <t>de Andrade</t>
  </si>
  <si>
    <t>Son</t>
  </si>
  <si>
    <t>Heung-min</t>
  </si>
  <si>
    <t>Michail</t>
  </si>
  <si>
    <t>Antonio</t>
  </si>
  <si>
    <t>Alphonse</t>
  </si>
  <si>
    <t>Areola</t>
  </si>
  <si>
    <t>Jarrod</t>
  </si>
  <si>
    <t>Bowen</t>
  </si>
  <si>
    <t>Tomáš</t>
  </si>
  <si>
    <t>Souček</t>
  </si>
  <si>
    <t>Ward-Prowse</t>
  </si>
  <si>
    <t>Mohammed</t>
  </si>
  <si>
    <t>Kudus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</si>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</sst>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42" totalsRowShown="0">
  <autoFilter ref="A1:AL142" xr:uid="{00000000-0009-0000-0100-000001000000}">
    <filterColumn colId="37">
      <filters>
        <filter val="1"/>
      </filters>
    </filterColumn>
  </autoFilter>
  <sortState xmlns:xlrd2="http://schemas.microsoft.com/office/spreadsheetml/2017/richdata2" ref="A6:AL140">
    <sortCondition descending="1" ref="AI1:AI142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2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4</v>
      </c>
      <c r="AF2">
        <v>2.396933787504643</v>
      </c>
      <c r="AG2">
        <v>3.7997127492259359</v>
      </c>
      <c r="AH2">
        <f>3.18840780346608*1</f>
        <v>3.1884078034660801</v>
      </c>
      <c r="AI2">
        <f>3.18840780346608*1</f>
        <v>3.1884078034660801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82.188825934407859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7.6</v>
      </c>
      <c r="AE3">
        <v>5</v>
      </c>
      <c r="AF3">
        <v>6.0624186543321708</v>
      </c>
      <c r="AG3">
        <v>3.080172441432703</v>
      </c>
      <c r="AH3">
        <f>6.45445987015947*1</f>
        <v>6.4544598701594698</v>
      </c>
      <c r="AI3">
        <f>6.45445987015947*1</f>
        <v>6.4544598701594698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3.9696969696969719</v>
      </c>
      <c r="AG4">
        <v>4.7904111480796434</v>
      </c>
      <c r="AH4">
        <f>4.91011314828641*1</f>
        <v>4.9101131482864098</v>
      </c>
      <c r="AI4">
        <f>4.91011314828641*1</f>
        <v>4.9101131482864098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100.9</v>
      </c>
      <c r="AP4">
        <v>102.3</v>
      </c>
    </row>
    <row r="5" spans="1:42" hidden="1" x14ac:dyDescent="0.2">
      <c r="A5" t="s">
        <v>50</v>
      </c>
      <c r="B5" t="s">
        <v>51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8.6</v>
      </c>
      <c r="AE5">
        <v>12</v>
      </c>
      <c r="AF5">
        <v>5.0932428413088093</v>
      </c>
      <c r="AG5">
        <v>5.010513512093441</v>
      </c>
      <c r="AH5">
        <f>6.01985247472878*1</f>
        <v>6.01985247472878</v>
      </c>
      <c r="AI5">
        <f>6.01985247472878*1</f>
        <v>6.01985247472878</v>
      </c>
      <c r="AJ5">
        <v>1</v>
      </c>
      <c r="AK5">
        <v>0</v>
      </c>
      <c r="AL5">
        <v>0</v>
      </c>
    </row>
    <row r="6" spans="1:42" x14ac:dyDescent="0.2">
      <c r="A6" t="s">
        <v>167</v>
      </c>
      <c r="B6" t="s">
        <v>168</v>
      </c>
      <c r="C6" t="s">
        <v>168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6.3</v>
      </c>
      <c r="AE6">
        <v>286</v>
      </c>
      <c r="AF6">
        <v>11.10670756830911</v>
      </c>
      <c r="AG6">
        <v>0</v>
      </c>
      <c r="AH6">
        <f>13.8155269309337*1</f>
        <v>13.8155269309337</v>
      </c>
      <c r="AI6">
        <f>13.8155269309337*1</f>
        <v>13.8155269309337</v>
      </c>
      <c r="AJ6">
        <v>1</v>
      </c>
      <c r="AK6">
        <v>1</v>
      </c>
      <c r="AL6">
        <v>1</v>
      </c>
      <c r="AN6" t="s">
        <v>3</v>
      </c>
      <c r="AO6">
        <f>SUMPRODUCT(Table1[Selected],Table1[GKP])</f>
        <v>2</v>
      </c>
      <c r="AP6">
        <v>2</v>
      </c>
    </row>
    <row r="7" spans="1:42" x14ac:dyDescent="0.2">
      <c r="A7" t="s">
        <v>259</v>
      </c>
      <c r="B7" t="s">
        <v>260</v>
      </c>
      <c r="C7" t="s">
        <v>260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8.5</v>
      </c>
      <c r="AE7">
        <v>526</v>
      </c>
      <c r="AF7">
        <v>8.314135739434402</v>
      </c>
      <c r="AG7">
        <v>3.7035125629781929</v>
      </c>
      <c r="AH7">
        <f>9.49873446873061*1</f>
        <v>9.4987344687306106</v>
      </c>
      <c r="AI7">
        <f>9.49873446873061*1</f>
        <v>9.4987344687306106</v>
      </c>
      <c r="AJ7">
        <v>1</v>
      </c>
      <c r="AK7">
        <v>1</v>
      </c>
      <c r="AL7">
        <v>1</v>
      </c>
      <c r="AN7" t="s">
        <v>4</v>
      </c>
      <c r="AO7">
        <f>SUMPRODUCT(Table1[Selected],Table1[DEF])</f>
        <v>5</v>
      </c>
      <c r="AP7">
        <v>5</v>
      </c>
    </row>
    <row r="8" spans="1:42" hidden="1" x14ac:dyDescent="0.2">
      <c r="A8" t="s">
        <v>56</v>
      </c>
      <c r="B8" t="s">
        <v>57</v>
      </c>
      <c r="C8" t="s">
        <v>57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6.6</v>
      </c>
      <c r="AE8">
        <v>22</v>
      </c>
      <c r="AF8">
        <v>4.9726115598347072</v>
      </c>
      <c r="AG8">
        <v>3.0171513076791538</v>
      </c>
      <c r="AH8">
        <f>5.41513808203811*1</f>
        <v>5.4151380820381103</v>
      </c>
      <c r="AI8">
        <f>5.41513808203811*1</f>
        <v>5.4151380820381103</v>
      </c>
      <c r="AJ8">
        <v>1</v>
      </c>
      <c r="AK8">
        <v>0</v>
      </c>
      <c r="AL8">
        <v>0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6.1</v>
      </c>
      <c r="AE9">
        <v>23</v>
      </c>
      <c r="AF9">
        <v>4.5211267605633818</v>
      </c>
      <c r="AG9">
        <v>4.6979893107069124</v>
      </c>
      <c r="AH9">
        <f>5.40535389453377*1</f>
        <v>5.4053538945337696</v>
      </c>
      <c r="AI9">
        <f>5.40535389453377*1</f>
        <v>5.4053538945337696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3.4210526315789478</v>
      </c>
      <c r="AG10">
        <v>3.655573137687528</v>
      </c>
      <c r="AH10">
        <f>4.11495280559331*1</f>
        <v>4.11495280559331</v>
      </c>
      <c r="AI10">
        <f>4.11495280559331*1</f>
        <v>4.11495280559331</v>
      </c>
      <c r="AJ10">
        <v>1</v>
      </c>
      <c r="AK10">
        <v>0</v>
      </c>
      <c r="AL10">
        <v>0</v>
      </c>
    </row>
    <row r="11" spans="1:42" x14ac:dyDescent="0.2">
      <c r="A11" t="s">
        <v>261</v>
      </c>
      <c r="B11" t="s">
        <v>262</v>
      </c>
      <c r="C11" t="s">
        <v>262</v>
      </c>
      <c r="D11" t="s">
        <v>6</v>
      </c>
      <c r="E11">
        <v>0</v>
      </c>
      <c r="F11">
        <v>0</v>
      </c>
      <c r="G11">
        <v>0</v>
      </c>
      <c r="H11">
        <v>1</v>
      </c>
      <c r="I11" t="s">
        <v>23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14.3</v>
      </c>
      <c r="AE11">
        <v>528</v>
      </c>
      <c r="AF11">
        <v>7.9322033898305069</v>
      </c>
      <c r="AG11">
        <v>6.2249610574937382</v>
      </c>
      <c r="AH11">
        <f>9.12771370354969*1</f>
        <v>9.1277137035496896</v>
      </c>
      <c r="AI11">
        <f>9.12771370354969*1</f>
        <v>9.1277137035496896</v>
      </c>
      <c r="AJ11">
        <v>1</v>
      </c>
      <c r="AK11">
        <v>1</v>
      </c>
      <c r="AL11">
        <v>1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65</v>
      </c>
      <c r="B12" t="s">
        <v>66</v>
      </c>
      <c r="C12" t="s">
        <v>66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4.743071669345122</v>
      </c>
      <c r="AG12">
        <v>3.179291691210246</v>
      </c>
      <c r="AH12">
        <f>5.23947361231884*1</f>
        <v>5.2394736123188403</v>
      </c>
      <c r="AI12">
        <f>5.23947361231884*1</f>
        <v>5.2394736123188403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39</v>
      </c>
      <c r="AF13">
        <v>3.937509653481174</v>
      </c>
      <c r="AG13">
        <v>3.303057458208067</v>
      </c>
      <c r="AH13">
        <f>3.55578682185747*1</f>
        <v>3.55578682185747</v>
      </c>
      <c r="AI13">
        <f>3.55578682185747*1</f>
        <v>3.55578682185747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69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46</v>
      </c>
      <c r="AF14">
        <v>1.970504809458379</v>
      </c>
      <c r="AG14">
        <v>1.8263109324373841</v>
      </c>
      <c r="AH14">
        <f>1.88776574228238*1</f>
        <v>1.8877657422823799</v>
      </c>
      <c r="AI14">
        <f>1.88776574228238*1</f>
        <v>1.8877657422823799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72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47</v>
      </c>
      <c r="AF15">
        <v>2.7009265480697429</v>
      </c>
      <c r="AG15">
        <v>5.1110339447005737</v>
      </c>
      <c r="AH15">
        <f>4.21692022569331*1</f>
        <v>4.2169202256933103</v>
      </c>
      <c r="AI15">
        <f>4.21692022569331*1</f>
        <v>4.2169202256933103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75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53</v>
      </c>
      <c r="AF16">
        <v>2.820512820512818</v>
      </c>
      <c r="AG16">
        <v>3.824065808689781</v>
      </c>
      <c r="AH16">
        <f>3.4580948828064*1</f>
        <v>3.4580948828064</v>
      </c>
      <c r="AI16">
        <f>3.4580948828064*1</f>
        <v>3.4580948828064</v>
      </c>
      <c r="AJ16">
        <v>1</v>
      </c>
      <c r="AK16">
        <v>0</v>
      </c>
      <c r="AL16">
        <v>0</v>
      </c>
      <c r="AN16" t="s">
        <v>10</v>
      </c>
      <c r="AO16">
        <f>AO2-AO14*5</f>
        <v>82.188825934407859</v>
      </c>
    </row>
    <row r="17" spans="1:42" hidden="1" x14ac:dyDescent="0.2">
      <c r="A17" t="s">
        <v>76</v>
      </c>
      <c r="B17" t="s">
        <v>77</v>
      </c>
      <c r="C17" t="s">
        <v>78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54</v>
      </c>
      <c r="AF17">
        <v>3.4637681159420279</v>
      </c>
      <c r="AG17">
        <v>5.3303006952139977</v>
      </c>
      <c r="AH17">
        <f>4.64296802632683*1</f>
        <v>4.6429680263268303</v>
      </c>
      <c r="AI17">
        <f>4.64296802632683*1</f>
        <v>4.6429680263268303</v>
      </c>
      <c r="AJ17">
        <v>1</v>
      </c>
      <c r="AK17">
        <v>0</v>
      </c>
      <c r="AL17">
        <v>0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5.3</v>
      </c>
      <c r="AE18">
        <v>55</v>
      </c>
      <c r="AF18">
        <v>3.0434782608695641</v>
      </c>
      <c r="AG18">
        <v>2.5420463706915299</v>
      </c>
      <c r="AH18">
        <f>2.74153235257509*1</f>
        <v>2.7415323525750899</v>
      </c>
      <c r="AI18">
        <f>2.74153235257509*1</f>
        <v>2.7415323525750899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3</v>
      </c>
      <c r="AP18">
        <v>3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62</v>
      </c>
      <c r="AF19">
        <v>2.7599881614564481</v>
      </c>
      <c r="AG19">
        <v>2.9890181420160089</v>
      </c>
      <c r="AH19">
        <f>2.91339860816376*1</f>
        <v>2.9133986081637602</v>
      </c>
      <c r="AI19">
        <f>2.91339860816376*1</f>
        <v>2.9133986081637602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8.9</v>
      </c>
      <c r="AE20">
        <v>64</v>
      </c>
      <c r="AF20">
        <v>5.7972727932312349</v>
      </c>
      <c r="AG20">
        <v>4.8193669967406034</v>
      </c>
      <c r="AH20">
        <f>5.2078938366373*1</f>
        <v>5.2078938366373002</v>
      </c>
      <c r="AI20">
        <f>5.2078938366373*1</f>
        <v>5.2078938366373002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85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4.5999999999999996</v>
      </c>
      <c r="AE21">
        <v>66</v>
      </c>
      <c r="AF21">
        <v>2.9310344827586192</v>
      </c>
      <c r="AG21">
        <v>4.0935178749145251</v>
      </c>
      <c r="AH21">
        <f>3.66833379077379*1</f>
        <v>3.6683337907737901</v>
      </c>
      <c r="AI21">
        <f>3.66833379077379*1</f>
        <v>3.6683337907737901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6.3</v>
      </c>
      <c r="AE22">
        <v>67</v>
      </c>
      <c r="AF22">
        <v>3.7837837837837851</v>
      </c>
      <c r="AG22">
        <v>5.0152629545495087</v>
      </c>
      <c r="AH22">
        <f>4.56737784218451*1</f>
        <v>4.5673778421845102</v>
      </c>
      <c r="AI22">
        <f>4.56737784218451*1</f>
        <v>4.5673778421845102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83</v>
      </c>
      <c r="AF23">
        <v>2.1384615384615389</v>
      </c>
      <c r="AG23">
        <v>2.0776081547631668</v>
      </c>
      <c r="AH23">
        <f>2.45022283965773*1</f>
        <v>2.4502228396577301</v>
      </c>
      <c r="AI23">
        <f>2.45022283965773*1</f>
        <v>2.4502228396577301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4.8</v>
      </c>
      <c r="AE24">
        <v>84</v>
      </c>
      <c r="AF24">
        <v>1.877551020408164</v>
      </c>
      <c r="AG24">
        <v>1.406669273774904</v>
      </c>
      <c r="AH24">
        <f>1.9718721392883*1</f>
        <v>1.9718721392883001</v>
      </c>
      <c r="AI24">
        <f>1.9718721392883*1</f>
        <v>1.9718721392883001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4.5999999999999996</v>
      </c>
      <c r="AE25">
        <v>90</v>
      </c>
      <c r="AF25">
        <v>3.5445858188683741</v>
      </c>
      <c r="AG25">
        <v>3.4239704790841752</v>
      </c>
      <c r="AH25">
        <f>4.05285570069737*1</f>
        <v>4.0528557006973696</v>
      </c>
      <c r="AI25">
        <f>4.05285570069737*1</f>
        <v>4.0528557006973696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96</v>
      </c>
      <c r="B26" t="s">
        <v>97</v>
      </c>
      <c r="C26" t="s">
        <v>98</v>
      </c>
      <c r="D26" t="s">
        <v>3</v>
      </c>
      <c r="E26">
        <v>1</v>
      </c>
      <c r="F26">
        <v>0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4.5999999999999996</v>
      </c>
      <c r="AE26">
        <v>95</v>
      </c>
      <c r="AF26">
        <v>5.0797887126357724</v>
      </c>
      <c r="AG26">
        <v>4.9098896127619422</v>
      </c>
      <c r="AH26">
        <f>5.80946685635633*1</f>
        <v>5.8094668563563303</v>
      </c>
      <c r="AI26">
        <f>5.80946685635633*1</f>
        <v>5.8094668563563303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6</v>
      </c>
      <c r="E27">
        <v>0</v>
      </c>
      <c r="F27">
        <v>0</v>
      </c>
      <c r="G27">
        <v>0</v>
      </c>
      <c r="H27">
        <v>1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100</v>
      </c>
      <c r="AF27">
        <v>3</v>
      </c>
      <c r="AG27">
        <v>3.103872707342759</v>
      </c>
      <c r="AH27">
        <f>3.51869097604989*1</f>
        <v>3.5186909760498901</v>
      </c>
      <c r="AI27">
        <f>3.51869097604989*1</f>
        <v>3.5186909760498901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101</v>
      </c>
      <c r="AF28">
        <v>3.4320030933201249</v>
      </c>
      <c r="AG28">
        <v>2.400975250003575</v>
      </c>
      <c r="AH28">
        <f>3.531228360949*1</f>
        <v>3.5312283609490001</v>
      </c>
      <c r="AI28">
        <f>3.531228360949*1</f>
        <v>3.5312283609490001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1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102</v>
      </c>
      <c r="AF29">
        <v>2.4414414414414418</v>
      </c>
      <c r="AG29">
        <v>1.8546842948088731</v>
      </c>
      <c r="AH29">
        <f>2.57506878612645*1</f>
        <v>2.5750687861264501</v>
      </c>
      <c r="AI29">
        <f>2.57506878612645*1</f>
        <v>2.5750687861264501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1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6</v>
      </c>
      <c r="E30">
        <v>0</v>
      </c>
      <c r="F30">
        <v>0</v>
      </c>
      <c r="G30">
        <v>0</v>
      </c>
      <c r="H30">
        <v>1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</v>
      </c>
      <c r="AE30">
        <v>103</v>
      </c>
      <c r="AF30">
        <v>4.6358451815674186</v>
      </c>
      <c r="AG30">
        <v>2.8705476725027279</v>
      </c>
      <c r="AH30">
        <f>4.60974171351335*1</f>
        <v>4.6097417135133503</v>
      </c>
      <c r="AI30">
        <f>4.60974171351335*1</f>
        <v>4.6097417135133503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3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104</v>
      </c>
      <c r="AF31">
        <v>2.3462283941433708</v>
      </c>
      <c r="AG31">
        <v>3.699480184460108</v>
      </c>
      <c r="AH31">
        <f>3.29853963352378*1</f>
        <v>3.29853963352378</v>
      </c>
      <c r="AI31">
        <f>3.29853963352378*1</f>
        <v>3.29853963352378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107</v>
      </c>
      <c r="AF32">
        <v>3.522662880341902</v>
      </c>
      <c r="AG32">
        <v>2.3614298322035072</v>
      </c>
      <c r="AH32">
        <f>3.58025755873531*1</f>
        <v>3.58025755873531</v>
      </c>
      <c r="AI32">
        <f>3.58025755873531*1</f>
        <v>3.58025755873531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3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108</v>
      </c>
      <c r="AF33">
        <v>2.115384615384615</v>
      </c>
      <c r="AG33">
        <v>1.9549428364255941</v>
      </c>
      <c r="AH33">
        <f>2.38070072589172*1</f>
        <v>2.3807007258917201</v>
      </c>
      <c r="AI33">
        <f>2.38070072589172*1</f>
        <v>2.3807007258917201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4.4000000000000004</v>
      </c>
      <c r="AE34">
        <v>121</v>
      </c>
      <c r="AF34">
        <v>2.9666666666666668</v>
      </c>
      <c r="AG34">
        <v>0</v>
      </c>
      <c r="AH34">
        <f>3.33949083269333*1</f>
        <v>3.3394908326933299</v>
      </c>
      <c r="AI34">
        <f>3.33949083269333*1</f>
        <v>3.3394908326933299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127</v>
      </c>
      <c r="AF35">
        <v>2.4533333333333331</v>
      </c>
      <c r="AG35">
        <v>0</v>
      </c>
      <c r="AH35">
        <f>2.76164635153066*1</f>
        <v>2.76164635153066</v>
      </c>
      <c r="AI35">
        <f>2.76164635153066*1</f>
        <v>2.76164635153066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4.7</v>
      </c>
      <c r="AE36">
        <v>132</v>
      </c>
      <c r="AF36">
        <v>3.342857142857143</v>
      </c>
      <c r="AG36">
        <v>0</v>
      </c>
      <c r="AH36">
        <f>3.76295756749714*1</f>
        <v>3.7629575674971401</v>
      </c>
      <c r="AI36">
        <f>3.76295756749714*1</f>
        <v>3.7629575674971401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</v>
      </c>
      <c r="AE37">
        <v>136</v>
      </c>
      <c r="AF37">
        <v>2.565656565656564</v>
      </c>
      <c r="AG37">
        <v>0</v>
      </c>
      <c r="AH37">
        <f>2.88808536433131*1</f>
        <v>2.8880853643313098</v>
      </c>
      <c r="AI37">
        <f>2.88808536433131*1</f>
        <v>2.8880853643313098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2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5.2</v>
      </c>
      <c r="AE38">
        <v>137</v>
      </c>
      <c r="AF38">
        <v>2.4446668781829559</v>
      </c>
      <c r="AG38">
        <v>0</v>
      </c>
      <c r="AH38">
        <f>2.7518907737127*1</f>
        <v>2.7518907737127001</v>
      </c>
      <c r="AI38">
        <f>2.7518907737127*1</f>
        <v>2.7518907737127001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4.7</v>
      </c>
      <c r="AE39">
        <v>138</v>
      </c>
      <c r="AF39">
        <v>2.2051282051282062</v>
      </c>
      <c r="AG39">
        <v>0</v>
      </c>
      <c r="AH39">
        <f>2.48224901997948*1</f>
        <v>2.4822490199794802</v>
      </c>
      <c r="AI39">
        <f>2.48224901997948*1</f>
        <v>2.4822490199794802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126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6.8</v>
      </c>
      <c r="AE40">
        <v>139</v>
      </c>
      <c r="AF40">
        <v>4.0531914893617023</v>
      </c>
      <c r="AG40">
        <v>0</v>
      </c>
      <c r="AH40">
        <f>4.56256038939574*1</f>
        <v>4.56256038939574</v>
      </c>
      <c r="AI40">
        <f>4.56256038939574*1</f>
        <v>4.56256038939574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128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5.2</v>
      </c>
      <c r="AE41">
        <v>141</v>
      </c>
      <c r="AF41">
        <v>2.8658536585365848</v>
      </c>
      <c r="AG41">
        <v>0</v>
      </c>
      <c r="AH41">
        <f>3.2260085462439*1</f>
        <v>3.2260085462439001</v>
      </c>
      <c r="AI41">
        <f>3.2260085462439*1</f>
        <v>3.2260085462439001</v>
      </c>
      <c r="AJ41">
        <v>1</v>
      </c>
      <c r="AK41">
        <v>0</v>
      </c>
      <c r="AL41">
        <v>0</v>
      </c>
    </row>
    <row r="42" spans="1:42" hidden="1" x14ac:dyDescent="0.2">
      <c r="A42" t="s">
        <v>129</v>
      </c>
      <c r="B42" t="s">
        <v>130</v>
      </c>
      <c r="C42" t="s">
        <v>130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143</v>
      </c>
      <c r="AF42">
        <v>3.104651162790701</v>
      </c>
      <c r="AG42">
        <v>0</v>
      </c>
      <c r="AH42">
        <f>3.49481598770232*1</f>
        <v>3.4948159877023199</v>
      </c>
      <c r="AI42">
        <f>3.49481598770232*1</f>
        <v>3.4948159877023199</v>
      </c>
      <c r="AJ42">
        <v>1</v>
      </c>
      <c r="AK42">
        <v>0</v>
      </c>
      <c r="AL42">
        <v>0</v>
      </c>
    </row>
    <row r="43" spans="1:42" hidden="1" x14ac:dyDescent="0.2">
      <c r="A43" t="s">
        <v>131</v>
      </c>
      <c r="B43" t="s">
        <v>132</v>
      </c>
      <c r="C43" t="s">
        <v>132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14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5.7</v>
      </c>
      <c r="AE43">
        <v>149</v>
      </c>
      <c r="AF43">
        <v>4.8188366296202689</v>
      </c>
      <c r="AG43">
        <v>0</v>
      </c>
      <c r="AH43">
        <f>5.4244249715271*1</f>
        <v>5.4244249715270998</v>
      </c>
      <c r="AI43">
        <f>5.4244249715271*1</f>
        <v>5.4244249715270998</v>
      </c>
      <c r="AJ43">
        <v>1</v>
      </c>
      <c r="AK43">
        <v>0</v>
      </c>
      <c r="AL43">
        <v>0</v>
      </c>
    </row>
    <row r="44" spans="1:42" hidden="1" x14ac:dyDescent="0.2">
      <c r="A44" t="s">
        <v>91</v>
      </c>
      <c r="B44" t="s">
        <v>133</v>
      </c>
      <c r="C44" t="s">
        <v>133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170</v>
      </c>
      <c r="AF44">
        <v>3.161458333333333</v>
      </c>
      <c r="AG44">
        <v>3.055131790288963</v>
      </c>
      <c r="AH44">
        <f>0*0</f>
        <v>0</v>
      </c>
      <c r="AI44">
        <f>2.36378227691443*0</f>
        <v>0</v>
      </c>
      <c r="AJ44">
        <v>0</v>
      </c>
      <c r="AK44">
        <v>1</v>
      </c>
      <c r="AL44">
        <v>0</v>
      </c>
    </row>
    <row r="45" spans="1:42" x14ac:dyDescent="0.2">
      <c r="A45" t="s">
        <v>286</v>
      </c>
      <c r="B45" t="s">
        <v>287</v>
      </c>
      <c r="C45" t="s">
        <v>287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25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8.4</v>
      </c>
      <c r="AE45">
        <v>607</v>
      </c>
      <c r="AF45">
        <v>5.1875000000000018</v>
      </c>
      <c r="AG45">
        <v>5.2054406656638816</v>
      </c>
      <c r="AH45">
        <f>6.5900977359725*1</f>
        <v>6.5900977359724999</v>
      </c>
      <c r="AI45">
        <f>6.5900977359725*1</f>
        <v>6.5900977359724999</v>
      </c>
      <c r="AJ45">
        <v>1</v>
      </c>
      <c r="AK45">
        <v>1</v>
      </c>
      <c r="AL45">
        <v>1</v>
      </c>
    </row>
    <row r="46" spans="1:42" hidden="1" x14ac:dyDescent="0.2">
      <c r="A46" t="s">
        <v>137</v>
      </c>
      <c r="B46" t="s">
        <v>138</v>
      </c>
      <c r="C46" t="s">
        <v>137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5.2</v>
      </c>
      <c r="AE46">
        <v>176</v>
      </c>
      <c r="AF46">
        <v>3.9471896628243792</v>
      </c>
      <c r="AG46">
        <v>2.8985347080804229</v>
      </c>
      <c r="AH46">
        <f>2.66348992574212*1</f>
        <v>2.6634899257421201</v>
      </c>
      <c r="AI46">
        <f>2.66348992574212*1</f>
        <v>2.6634899257421201</v>
      </c>
      <c r="AJ46">
        <v>1</v>
      </c>
      <c r="AK46">
        <v>0</v>
      </c>
      <c r="AL46">
        <v>0</v>
      </c>
    </row>
    <row r="47" spans="1:42" hidden="1" x14ac:dyDescent="0.2">
      <c r="A47" t="s">
        <v>139</v>
      </c>
      <c r="B47" t="s">
        <v>140</v>
      </c>
      <c r="C47" t="s">
        <v>140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5.7</v>
      </c>
      <c r="AE47">
        <v>194</v>
      </c>
      <c r="AF47">
        <v>3.269279328261137</v>
      </c>
      <c r="AG47">
        <v>2.863287867794964</v>
      </c>
      <c r="AH47">
        <f>2.3513842548852*1</f>
        <v>2.3513842548852</v>
      </c>
      <c r="AI47">
        <f>2.3513842548852*1</f>
        <v>2.3513842548852</v>
      </c>
      <c r="AJ47">
        <v>1</v>
      </c>
      <c r="AK47">
        <v>0</v>
      </c>
      <c r="AL47">
        <v>0</v>
      </c>
    </row>
    <row r="48" spans="1:42" hidden="1" x14ac:dyDescent="0.2">
      <c r="A48" t="s">
        <v>141</v>
      </c>
      <c r="B48" t="s">
        <v>142</v>
      </c>
      <c r="C48" t="s">
        <v>142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4.7</v>
      </c>
      <c r="AE48">
        <v>216</v>
      </c>
      <c r="AF48">
        <v>0</v>
      </c>
      <c r="AG48">
        <v>2.314257786635781</v>
      </c>
      <c r="AH48">
        <f>2.65401699378674*1</f>
        <v>2.6540169937867399</v>
      </c>
      <c r="AI48">
        <f>2.65401699378674*1</f>
        <v>2.6540169937867399</v>
      </c>
      <c r="AJ48">
        <v>1</v>
      </c>
      <c r="AK48">
        <v>0</v>
      </c>
      <c r="AL48">
        <v>0</v>
      </c>
    </row>
    <row r="49" spans="1:38" hidden="1" x14ac:dyDescent="0.2">
      <c r="A49" t="s">
        <v>143</v>
      </c>
      <c r="B49" t="s">
        <v>144</v>
      </c>
      <c r="C49" t="s">
        <v>144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228</v>
      </c>
      <c r="AF49">
        <v>0</v>
      </c>
      <c r="AG49">
        <v>2.1741820727947161</v>
      </c>
      <c r="AH49">
        <f>2.49337658151382*1</f>
        <v>2.4933765815138198</v>
      </c>
      <c r="AI49">
        <f>2.49337658151382*1</f>
        <v>2.4933765815138198</v>
      </c>
      <c r="AJ49">
        <v>1</v>
      </c>
      <c r="AK49">
        <v>0</v>
      </c>
      <c r="AL49">
        <v>0</v>
      </c>
    </row>
    <row r="50" spans="1:38" hidden="1" x14ac:dyDescent="0.2">
      <c r="A50" t="s">
        <v>145</v>
      </c>
      <c r="B50" t="s">
        <v>146</v>
      </c>
      <c r="C50" t="s">
        <v>146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241</v>
      </c>
      <c r="AF50">
        <v>0</v>
      </c>
      <c r="AG50">
        <v>2.9592285188131822</v>
      </c>
      <c r="AH50">
        <f>3.39367672122889*1</f>
        <v>3.3936767212288901</v>
      </c>
      <c r="AI50">
        <f>3.39367672122889*1</f>
        <v>3.3936767212288901</v>
      </c>
      <c r="AJ50">
        <v>1</v>
      </c>
      <c r="AK50">
        <v>0</v>
      </c>
      <c r="AL50">
        <v>0</v>
      </c>
    </row>
    <row r="51" spans="1:38" hidden="1" x14ac:dyDescent="0.2">
      <c r="A51" t="s">
        <v>147</v>
      </c>
      <c r="B51" t="s">
        <v>148</v>
      </c>
      <c r="C51" t="s">
        <v>148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5.0999999999999996</v>
      </c>
      <c r="AE51">
        <v>242</v>
      </c>
      <c r="AF51">
        <v>0</v>
      </c>
      <c r="AG51">
        <v>2.370389319982432</v>
      </c>
      <c r="AH51">
        <f>2.71838927082934*1</f>
        <v>2.71838927082934</v>
      </c>
      <c r="AI51">
        <f>2.71838927082934*1</f>
        <v>2.71838927082934</v>
      </c>
      <c r="AJ51">
        <v>1</v>
      </c>
      <c r="AK51">
        <v>0</v>
      </c>
      <c r="AL51">
        <v>0</v>
      </c>
    </row>
    <row r="52" spans="1:38" hidden="1" x14ac:dyDescent="0.2">
      <c r="A52" t="s">
        <v>149</v>
      </c>
      <c r="B52" t="s">
        <v>150</v>
      </c>
      <c r="C52" t="s">
        <v>150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246</v>
      </c>
      <c r="AF52">
        <v>0</v>
      </c>
      <c r="AG52">
        <v>3.8010286557092718</v>
      </c>
      <c r="AH52">
        <f>4.35906263527696*1</f>
        <v>4.3590626352769597</v>
      </c>
      <c r="AI52">
        <f>4.35906263527696*1</f>
        <v>4.3590626352769597</v>
      </c>
      <c r="AJ52">
        <v>1</v>
      </c>
      <c r="AK52">
        <v>0</v>
      </c>
      <c r="AL52">
        <v>0</v>
      </c>
    </row>
    <row r="53" spans="1:38" hidden="1" x14ac:dyDescent="0.2">
      <c r="A53" t="s">
        <v>151</v>
      </c>
      <c r="B53" t="s">
        <v>152</v>
      </c>
      <c r="C53" t="s">
        <v>152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</v>
      </c>
      <c r="AE53">
        <v>248</v>
      </c>
      <c r="AF53">
        <v>0</v>
      </c>
      <c r="AG53">
        <v>4.8003100960095102</v>
      </c>
      <c r="AH53">
        <f>5.50504988848952*1</f>
        <v>5.5050498884895198</v>
      </c>
      <c r="AI53">
        <f>5.50504988848952*1</f>
        <v>5.5050498884895198</v>
      </c>
      <c r="AJ53">
        <v>1</v>
      </c>
      <c r="AK53">
        <v>0</v>
      </c>
      <c r="AL53">
        <v>0</v>
      </c>
    </row>
    <row r="54" spans="1:38" hidden="1" x14ac:dyDescent="0.2">
      <c r="A54" t="s">
        <v>153</v>
      </c>
      <c r="B54" t="s">
        <v>154</v>
      </c>
      <c r="C54" t="s">
        <v>154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4.5999999999999996</v>
      </c>
      <c r="AE54">
        <v>268</v>
      </c>
      <c r="AF54">
        <v>2.692307692307693</v>
      </c>
      <c r="AG54">
        <v>0</v>
      </c>
      <c r="AH54">
        <f>3.348935695*1</f>
        <v>3.3489356950000002</v>
      </c>
      <c r="AI54">
        <f>3.348935695*1</f>
        <v>3.3489356950000002</v>
      </c>
      <c r="AJ54">
        <v>1</v>
      </c>
      <c r="AK54">
        <v>0</v>
      </c>
      <c r="AL54">
        <v>0</v>
      </c>
    </row>
    <row r="55" spans="1:38" hidden="1" x14ac:dyDescent="0.2">
      <c r="A55" t="s">
        <v>155</v>
      </c>
      <c r="B55" t="s">
        <v>156</v>
      </c>
      <c r="C55" t="s">
        <v>155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4.8</v>
      </c>
      <c r="AE55">
        <v>270</v>
      </c>
      <c r="AF55">
        <v>2.6590909090909078</v>
      </c>
      <c r="AG55">
        <v>0</v>
      </c>
      <c r="AH55">
        <f>3.30761765720454*1</f>
        <v>3.3076176572045402</v>
      </c>
      <c r="AI55">
        <f>3.30761765720454*1</f>
        <v>3.3076176572045402</v>
      </c>
      <c r="AJ55">
        <v>1</v>
      </c>
      <c r="AK55">
        <v>0</v>
      </c>
      <c r="AL55">
        <v>0</v>
      </c>
    </row>
    <row r="56" spans="1:38" hidden="1" x14ac:dyDescent="0.2">
      <c r="A56" t="s">
        <v>157</v>
      </c>
      <c r="B56" t="s">
        <v>158</v>
      </c>
      <c r="C56" t="s">
        <v>158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5.4</v>
      </c>
      <c r="AE56">
        <v>272</v>
      </c>
      <c r="AF56">
        <v>2.4216972950203339</v>
      </c>
      <c r="AG56">
        <v>0</v>
      </c>
      <c r="AH56">
        <f>3.01232601940345*1</f>
        <v>3.0123260194034498</v>
      </c>
      <c r="AI56">
        <f>3.01232601940345*1</f>
        <v>3.0123260194034498</v>
      </c>
      <c r="AJ56">
        <v>1</v>
      </c>
      <c r="AK56">
        <v>0</v>
      </c>
      <c r="AL56">
        <v>0</v>
      </c>
    </row>
    <row r="57" spans="1:38" hidden="1" x14ac:dyDescent="0.2">
      <c r="A57" t="s">
        <v>159</v>
      </c>
      <c r="B57" t="s">
        <v>160</v>
      </c>
      <c r="C57" t="s">
        <v>160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6.3</v>
      </c>
      <c r="AE57">
        <v>277</v>
      </c>
      <c r="AF57">
        <v>2.595238095238094</v>
      </c>
      <c r="AG57">
        <v>0</v>
      </c>
      <c r="AH57">
        <f>3.22819175497618*1</f>
        <v>3.2281917549761801</v>
      </c>
      <c r="AI57">
        <f>3.22819175497618*1</f>
        <v>3.2281917549761801</v>
      </c>
      <c r="AJ57">
        <v>1</v>
      </c>
      <c r="AK57">
        <v>0</v>
      </c>
      <c r="AL57">
        <v>0</v>
      </c>
    </row>
    <row r="58" spans="1:38" hidden="1" x14ac:dyDescent="0.2">
      <c r="A58" t="s">
        <v>161</v>
      </c>
      <c r="B58" t="s">
        <v>162</v>
      </c>
      <c r="C58" t="s">
        <v>163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</v>
      </c>
      <c r="AE58">
        <v>278</v>
      </c>
      <c r="AF58">
        <v>4.1562500000000009</v>
      </c>
      <c r="AG58">
        <v>0</v>
      </c>
      <c r="AH58">
        <f>5.16991947915625*1</f>
        <v>5.1699194791562499</v>
      </c>
      <c r="AI58">
        <f>5.16991947915625*1</f>
        <v>5.1699194791562499</v>
      </c>
      <c r="AJ58">
        <v>1</v>
      </c>
      <c r="AK58">
        <v>0</v>
      </c>
      <c r="AL58">
        <v>0</v>
      </c>
    </row>
    <row r="59" spans="1:38" hidden="1" x14ac:dyDescent="0.2">
      <c r="A59" t="s">
        <v>164</v>
      </c>
      <c r="B59" t="s">
        <v>165</v>
      </c>
      <c r="C59" t="s">
        <v>166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284</v>
      </c>
      <c r="AF59">
        <v>3.4285714285714279</v>
      </c>
      <c r="AG59">
        <v>0</v>
      </c>
      <c r="AH59">
        <f>4.26476708914285*1</f>
        <v>4.2647670891428504</v>
      </c>
      <c r="AI59">
        <f>4.26476708914285*1</f>
        <v>4.2647670891428504</v>
      </c>
      <c r="AJ59">
        <v>1</v>
      </c>
      <c r="AK59">
        <v>0</v>
      </c>
      <c r="AL59">
        <v>0</v>
      </c>
    </row>
    <row r="60" spans="1:38" x14ac:dyDescent="0.2">
      <c r="A60" t="s">
        <v>62</v>
      </c>
      <c r="B60" t="s">
        <v>63</v>
      </c>
      <c r="C60" t="s">
        <v>64</v>
      </c>
      <c r="D60" t="s">
        <v>3</v>
      </c>
      <c r="E60">
        <v>1</v>
      </c>
      <c r="F60">
        <v>0</v>
      </c>
      <c r="G60">
        <v>0</v>
      </c>
      <c r="H60">
        <v>0</v>
      </c>
      <c r="I60" t="s">
        <v>11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5.2</v>
      </c>
      <c r="AE60">
        <v>26</v>
      </c>
      <c r="AF60">
        <v>4.0162873382027087</v>
      </c>
      <c r="AG60">
        <v>5.1681121006466579</v>
      </c>
      <c r="AH60">
        <f>5.04698949750139*1</f>
        <v>5.0469894975013903</v>
      </c>
      <c r="AI60">
        <f>5.04698949750139*1</f>
        <v>5.0469894975013903</v>
      </c>
      <c r="AJ60">
        <v>1</v>
      </c>
      <c r="AK60">
        <v>1</v>
      </c>
      <c r="AL60">
        <v>1</v>
      </c>
    </row>
    <row r="61" spans="1:38" hidden="1" x14ac:dyDescent="0.2">
      <c r="A61" t="s">
        <v>169</v>
      </c>
      <c r="B61" t="s">
        <v>170</v>
      </c>
      <c r="C61" t="s">
        <v>170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4.7</v>
      </c>
      <c r="AE61">
        <v>316</v>
      </c>
      <c r="AF61">
        <v>3.070866141732282</v>
      </c>
      <c r="AG61">
        <v>0</v>
      </c>
      <c r="AH61">
        <f>4.05553816353543*1</f>
        <v>4.05553816353543</v>
      </c>
      <c r="AI61">
        <f>4.05553816353543*1</f>
        <v>4.05553816353543</v>
      </c>
      <c r="AJ61">
        <v>1</v>
      </c>
      <c r="AK61">
        <v>0</v>
      </c>
      <c r="AL61">
        <v>0</v>
      </c>
    </row>
    <row r="62" spans="1:38" hidden="1" x14ac:dyDescent="0.2">
      <c r="A62" t="s">
        <v>171</v>
      </c>
      <c r="B62" t="s">
        <v>172</v>
      </c>
      <c r="C62" t="s">
        <v>173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317</v>
      </c>
      <c r="AF62">
        <v>2.8181818181818219</v>
      </c>
      <c r="AG62">
        <v>0</v>
      </c>
      <c r="AH62">
        <f>3.72183071091818*1</f>
        <v>3.7218307109181801</v>
      </c>
      <c r="AI62">
        <f>3.72183071091818*1</f>
        <v>3.7218307109181801</v>
      </c>
      <c r="AJ62">
        <v>1</v>
      </c>
      <c r="AK62">
        <v>0</v>
      </c>
      <c r="AL62">
        <v>0</v>
      </c>
    </row>
    <row r="63" spans="1:38" hidden="1" x14ac:dyDescent="0.2">
      <c r="A63" t="s">
        <v>174</v>
      </c>
      <c r="B63" t="s">
        <v>175</v>
      </c>
      <c r="C63" t="s">
        <v>175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322</v>
      </c>
      <c r="AF63">
        <v>3.8190476190476179</v>
      </c>
      <c r="AG63">
        <v>0</v>
      </c>
      <c r="AH63">
        <f>5.04362373759142*1</f>
        <v>5.0436237375914201</v>
      </c>
      <c r="AI63">
        <f>5.04362373759142*1</f>
        <v>5.0436237375914201</v>
      </c>
      <c r="AJ63">
        <v>1</v>
      </c>
      <c r="AK63">
        <v>0</v>
      </c>
      <c r="AL63">
        <v>0</v>
      </c>
    </row>
    <row r="64" spans="1:38" hidden="1" x14ac:dyDescent="0.2">
      <c r="A64" t="s">
        <v>176</v>
      </c>
      <c r="B64" t="s">
        <v>177</v>
      </c>
      <c r="C64" t="s">
        <v>177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325</v>
      </c>
      <c r="AF64">
        <v>2.1145038167938952</v>
      </c>
      <c r="AG64">
        <v>0</v>
      </c>
      <c r="AH64">
        <f>2.7925186348603*1</f>
        <v>2.7925186348603002</v>
      </c>
      <c r="AI64">
        <f>2.7925186348603*1</f>
        <v>2.7925186348603002</v>
      </c>
      <c r="AJ64">
        <v>1</v>
      </c>
      <c r="AK64">
        <v>0</v>
      </c>
      <c r="AL64">
        <v>0</v>
      </c>
    </row>
    <row r="65" spans="1:38" hidden="1" x14ac:dyDescent="0.2">
      <c r="A65" t="s">
        <v>178</v>
      </c>
      <c r="B65" t="s">
        <v>179</v>
      </c>
      <c r="C65" t="s">
        <v>180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4.7</v>
      </c>
      <c r="AE65">
        <v>327</v>
      </c>
      <c r="AF65">
        <v>2.7633539917139278</v>
      </c>
      <c r="AG65">
        <v>0</v>
      </c>
      <c r="AH65">
        <f>3.64942236343521*1</f>
        <v>3.6494223634352099</v>
      </c>
      <c r="AI65">
        <f>3.64942236343521*1</f>
        <v>3.6494223634352099</v>
      </c>
      <c r="AJ65">
        <v>1</v>
      </c>
      <c r="AK65">
        <v>0</v>
      </c>
      <c r="AL65">
        <v>0</v>
      </c>
    </row>
    <row r="66" spans="1:38" hidden="1" x14ac:dyDescent="0.2">
      <c r="A66" t="s">
        <v>181</v>
      </c>
      <c r="B66" t="s">
        <v>182</v>
      </c>
      <c r="C66" t="s">
        <v>182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328</v>
      </c>
      <c r="AF66">
        <v>5.4209566329392844</v>
      </c>
      <c r="AG66">
        <v>0</v>
      </c>
      <c r="AH66">
        <f>7.1591842473974*1</f>
        <v>7.1591842473974001</v>
      </c>
      <c r="AI66">
        <f>7.1591842473974*1</f>
        <v>7.1591842473974001</v>
      </c>
      <c r="AJ66">
        <v>1</v>
      </c>
      <c r="AK66">
        <v>0</v>
      </c>
      <c r="AL66">
        <v>0</v>
      </c>
    </row>
    <row r="67" spans="1:38" hidden="1" x14ac:dyDescent="0.2">
      <c r="A67" t="s">
        <v>183</v>
      </c>
      <c r="B67" t="s">
        <v>184</v>
      </c>
      <c r="C67" t="s">
        <v>184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330</v>
      </c>
      <c r="AF67">
        <v>0.81374508112720112</v>
      </c>
      <c r="AG67">
        <v>0</v>
      </c>
      <c r="AH67">
        <f>1.07467212167019*1</f>
        <v>1.07467212167019</v>
      </c>
      <c r="AI67">
        <f>1.07467212167019*1</f>
        <v>1.07467212167019</v>
      </c>
      <c r="AJ67">
        <v>1</v>
      </c>
      <c r="AK67">
        <v>0</v>
      </c>
      <c r="AL67">
        <v>0</v>
      </c>
    </row>
    <row r="68" spans="1:38" hidden="1" x14ac:dyDescent="0.2">
      <c r="A68" t="s">
        <v>185</v>
      </c>
      <c r="B68" t="s">
        <v>186</v>
      </c>
      <c r="C68" t="s">
        <v>186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4.8</v>
      </c>
      <c r="AE68">
        <v>336</v>
      </c>
      <c r="AF68">
        <v>2.6257668711656428</v>
      </c>
      <c r="AG68">
        <v>0</v>
      </c>
      <c r="AH68">
        <f>3.4677179867411*1</f>
        <v>3.4677179867410999</v>
      </c>
      <c r="AI68">
        <f>3.4677179867411*1</f>
        <v>3.4677179867410999</v>
      </c>
      <c r="AJ68">
        <v>1</v>
      </c>
      <c r="AK68">
        <v>0</v>
      </c>
      <c r="AL68">
        <v>0</v>
      </c>
    </row>
    <row r="69" spans="1:38" hidden="1" x14ac:dyDescent="0.2">
      <c r="A69" t="s">
        <v>187</v>
      </c>
      <c r="B69" t="s">
        <v>188</v>
      </c>
      <c r="C69" t="s">
        <v>188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</v>
      </c>
      <c r="AE69">
        <v>354</v>
      </c>
      <c r="AF69">
        <v>3.1627906976744189</v>
      </c>
      <c r="AG69">
        <v>0</v>
      </c>
      <c r="AH69">
        <f>3.55138076533953*1</f>
        <v>3.55138076533953</v>
      </c>
      <c r="AI69">
        <f>3.55138076533953*1</f>
        <v>3.55138076533953</v>
      </c>
      <c r="AJ69">
        <v>1</v>
      </c>
      <c r="AK69">
        <v>0</v>
      </c>
      <c r="AL69">
        <v>0</v>
      </c>
    </row>
    <row r="70" spans="1:38" hidden="1" x14ac:dyDescent="0.2">
      <c r="A70" t="s">
        <v>105</v>
      </c>
      <c r="B70" t="s">
        <v>189</v>
      </c>
      <c r="C70" t="s">
        <v>189</v>
      </c>
      <c r="D70" t="s">
        <v>6</v>
      </c>
      <c r="E70">
        <v>0</v>
      </c>
      <c r="F70">
        <v>0</v>
      </c>
      <c r="G70">
        <v>0</v>
      </c>
      <c r="H70">
        <v>1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5.8</v>
      </c>
      <c r="AE70">
        <v>355</v>
      </c>
      <c r="AF70">
        <v>3.5474433440615849</v>
      </c>
      <c r="AG70">
        <v>0</v>
      </c>
      <c r="AH70">
        <f>3.98329300370572*1</f>
        <v>3.9832930037057199</v>
      </c>
      <c r="AI70">
        <f>3.98329300370572*1</f>
        <v>3.9832930037057199</v>
      </c>
      <c r="AJ70">
        <v>1</v>
      </c>
      <c r="AK70">
        <v>0</v>
      </c>
      <c r="AL70">
        <v>0</v>
      </c>
    </row>
    <row r="71" spans="1:38" hidden="1" x14ac:dyDescent="0.2">
      <c r="A71" t="s">
        <v>190</v>
      </c>
      <c r="B71" t="s">
        <v>191</v>
      </c>
      <c r="C71" t="s">
        <v>192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358</v>
      </c>
      <c r="AF71">
        <v>3.1441298763723999</v>
      </c>
      <c r="AG71">
        <v>0</v>
      </c>
      <c r="AH71">
        <f>3.53042721887623*1</f>
        <v>3.53042721887623</v>
      </c>
      <c r="AI71">
        <f>3.53042721887623*1</f>
        <v>3.53042721887623</v>
      </c>
      <c r="AJ71">
        <v>1</v>
      </c>
      <c r="AK71">
        <v>0</v>
      </c>
      <c r="AL71">
        <v>0</v>
      </c>
    </row>
    <row r="72" spans="1:38" hidden="1" x14ac:dyDescent="0.2">
      <c r="A72" t="s">
        <v>193</v>
      </c>
      <c r="B72" t="s">
        <v>194</v>
      </c>
      <c r="C72" t="s">
        <v>195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363</v>
      </c>
      <c r="AF72">
        <v>2.2045454545454541</v>
      </c>
      <c r="AG72">
        <v>0</v>
      </c>
      <c r="AH72">
        <f>2.47540260231136*1</f>
        <v>2.4754026023113598</v>
      </c>
      <c r="AI72">
        <f>2.47540260231136*1</f>
        <v>2.4754026023113598</v>
      </c>
      <c r="AJ72">
        <v>1</v>
      </c>
      <c r="AK72">
        <v>0</v>
      </c>
      <c r="AL72">
        <v>0</v>
      </c>
    </row>
    <row r="73" spans="1:38" hidden="1" x14ac:dyDescent="0.2">
      <c r="A73" t="s">
        <v>196</v>
      </c>
      <c r="B73" t="s">
        <v>197</v>
      </c>
      <c r="C73" t="s">
        <v>197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365</v>
      </c>
      <c r="AF73">
        <v>3.7744713834865329</v>
      </c>
      <c r="AG73">
        <v>0</v>
      </c>
      <c r="AH73">
        <f>4.23821439733425*1</f>
        <v>4.2382143973342501</v>
      </c>
      <c r="AI73">
        <f>4.23821439733425*1</f>
        <v>4.2382143973342501</v>
      </c>
      <c r="AJ73">
        <v>1</v>
      </c>
      <c r="AK73">
        <v>0</v>
      </c>
      <c r="AL73">
        <v>0</v>
      </c>
    </row>
    <row r="74" spans="1:38" hidden="1" x14ac:dyDescent="0.2">
      <c r="A74" t="s">
        <v>198</v>
      </c>
      <c r="B74" t="s">
        <v>199</v>
      </c>
      <c r="C74" t="s">
        <v>199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</v>
      </c>
      <c r="AE74">
        <v>366</v>
      </c>
      <c r="AF74">
        <v>2.7085886137588702</v>
      </c>
      <c r="AG74">
        <v>0</v>
      </c>
      <c r="AH74">
        <f>3.04137403439117*1</f>
        <v>3.0413740343911702</v>
      </c>
      <c r="AI74">
        <f>3.04137403439117*1</f>
        <v>3.0413740343911702</v>
      </c>
      <c r="AJ74">
        <v>1</v>
      </c>
      <c r="AK74">
        <v>0</v>
      </c>
      <c r="AL74">
        <v>0</v>
      </c>
    </row>
    <row r="75" spans="1:38" hidden="1" x14ac:dyDescent="0.2">
      <c r="A75" t="s">
        <v>171</v>
      </c>
      <c r="B75" t="s">
        <v>200</v>
      </c>
      <c r="C75" t="s">
        <v>200</v>
      </c>
      <c r="D75" t="s">
        <v>3</v>
      </c>
      <c r="E75">
        <v>1</v>
      </c>
      <c r="F75">
        <v>0</v>
      </c>
      <c r="G75">
        <v>0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4.8</v>
      </c>
      <c r="AE75">
        <v>369</v>
      </c>
      <c r="AF75">
        <v>3.6105769230769198</v>
      </c>
      <c r="AG75">
        <v>0</v>
      </c>
      <c r="AH75">
        <f>4.05418336591874*1</f>
        <v>4.0541833659187398</v>
      </c>
      <c r="AI75">
        <f>4.05418336591874*1</f>
        <v>4.0541833659187398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202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4.5999999999999996</v>
      </c>
      <c r="AE76">
        <v>371</v>
      </c>
      <c r="AF76">
        <v>2.5534550563505931</v>
      </c>
      <c r="AG76">
        <v>0</v>
      </c>
      <c r="AH76">
        <f>2.86718029711872*1</f>
        <v>2.8671802971187201</v>
      </c>
      <c r="AI76">
        <f>2.86718029711872*1</f>
        <v>2.8671802971187201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204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374</v>
      </c>
      <c r="AF77">
        <v>2.4083333333333341</v>
      </c>
      <c r="AG77">
        <v>0</v>
      </c>
      <c r="AH77">
        <f>2.7042284786075*1</f>
        <v>2.7042284786074999</v>
      </c>
      <c r="AI77">
        <f>2.7042284786075*1</f>
        <v>2.7042284786074999</v>
      </c>
      <c r="AJ77">
        <v>1</v>
      </c>
      <c r="AK77">
        <v>0</v>
      </c>
      <c r="AL77">
        <v>0</v>
      </c>
    </row>
    <row r="78" spans="1:38" hidden="1" x14ac:dyDescent="0.2">
      <c r="A78" t="s">
        <v>205</v>
      </c>
      <c r="B78" t="s">
        <v>206</v>
      </c>
      <c r="C78" t="s">
        <v>206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380</v>
      </c>
      <c r="AF78">
        <v>3.7984496124031022</v>
      </c>
      <c r="AG78">
        <v>0</v>
      </c>
      <c r="AH78">
        <f>4.26513866425581*1</f>
        <v>4.2651386642558098</v>
      </c>
      <c r="AI78">
        <f>4.26513866425581*1</f>
        <v>4.2651386642558098</v>
      </c>
      <c r="AJ78">
        <v>1</v>
      </c>
      <c r="AK78">
        <v>0</v>
      </c>
      <c r="AL78">
        <v>0</v>
      </c>
    </row>
    <row r="79" spans="1:38" hidden="1" x14ac:dyDescent="0.2">
      <c r="A79" t="s">
        <v>207</v>
      </c>
      <c r="B79" t="s">
        <v>208</v>
      </c>
      <c r="C79" t="s">
        <v>208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387</v>
      </c>
      <c r="AF79">
        <v>2.9932647541344268</v>
      </c>
      <c r="AG79">
        <v>2.7535743018480692</v>
      </c>
      <c r="AH79">
        <f>3.2043633814744*1</f>
        <v>3.2043633814743999</v>
      </c>
      <c r="AI79">
        <f>3.2043633814744*1</f>
        <v>3.2043633814743999</v>
      </c>
      <c r="AJ79">
        <v>1</v>
      </c>
      <c r="AK79">
        <v>0</v>
      </c>
      <c r="AL79">
        <v>0</v>
      </c>
    </row>
    <row r="80" spans="1:38" hidden="1" x14ac:dyDescent="0.2">
      <c r="A80" t="s">
        <v>209</v>
      </c>
      <c r="B80" t="s">
        <v>210</v>
      </c>
      <c r="C80" t="s">
        <v>209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388</v>
      </c>
      <c r="AF80">
        <v>3.6086956521739131</v>
      </c>
      <c r="AG80">
        <v>3.9182616888328532</v>
      </c>
      <c r="AH80">
        <f>4.11277338761789*1</f>
        <v>4.1127733876178896</v>
      </c>
      <c r="AI80">
        <f>4.11277338761789*1</f>
        <v>4.1127733876178896</v>
      </c>
      <c r="AJ80">
        <v>1</v>
      </c>
      <c r="AK80">
        <v>0</v>
      </c>
      <c r="AL80">
        <v>0</v>
      </c>
    </row>
    <row r="81" spans="1:38" hidden="1" x14ac:dyDescent="0.2">
      <c r="A81" t="s">
        <v>211</v>
      </c>
      <c r="B81" t="s">
        <v>212</v>
      </c>
      <c r="C81" t="s">
        <v>212</v>
      </c>
      <c r="D81" t="s">
        <v>3</v>
      </c>
      <c r="E81">
        <v>1</v>
      </c>
      <c r="F81">
        <v>0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4.8</v>
      </c>
      <c r="AE81">
        <v>396</v>
      </c>
      <c r="AF81">
        <v>3.997459918163548</v>
      </c>
      <c r="AG81">
        <v>5.7653188478071051</v>
      </c>
      <c r="AH81">
        <f>5.15000931454487*1</f>
        <v>5.15000931454487</v>
      </c>
      <c r="AI81">
        <f>5.15000931454487*1</f>
        <v>5.15000931454487</v>
      </c>
      <c r="AJ81">
        <v>1</v>
      </c>
      <c r="AK81">
        <v>0</v>
      </c>
      <c r="AL81">
        <v>0</v>
      </c>
    </row>
    <row r="82" spans="1:38" hidden="1" x14ac:dyDescent="0.2">
      <c r="A82" t="s">
        <v>213</v>
      </c>
      <c r="B82" t="s">
        <v>214</v>
      </c>
      <c r="C82" t="s">
        <v>215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401</v>
      </c>
      <c r="AF82">
        <v>2.3829131240306749</v>
      </c>
      <c r="AG82">
        <v>2.4030341345631738</v>
      </c>
      <c r="AH82">
        <f>2.63892251027731*1</f>
        <v>2.6389225102773102</v>
      </c>
      <c r="AI82">
        <f>2.63892251027731*1</f>
        <v>2.6389225102773102</v>
      </c>
      <c r="AJ82">
        <v>1</v>
      </c>
      <c r="AK82">
        <v>0</v>
      </c>
      <c r="AL82">
        <v>0</v>
      </c>
    </row>
    <row r="83" spans="1:38" hidden="1" x14ac:dyDescent="0.2">
      <c r="A83" t="s">
        <v>216</v>
      </c>
      <c r="B83" t="s">
        <v>217</v>
      </c>
      <c r="C83" t="s">
        <v>217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404</v>
      </c>
      <c r="AF83">
        <v>2.5625</v>
      </c>
      <c r="AG83">
        <v>3.2340165787708131</v>
      </c>
      <c r="AH83">
        <f>3.10878751032274*1</f>
        <v>3.10878751032274</v>
      </c>
      <c r="AI83">
        <f>3.10878751032274*1</f>
        <v>3.10878751032274</v>
      </c>
      <c r="AJ83">
        <v>1</v>
      </c>
      <c r="AK83">
        <v>0</v>
      </c>
      <c r="AL83">
        <v>0</v>
      </c>
    </row>
    <row r="84" spans="1:38" hidden="1" x14ac:dyDescent="0.2">
      <c r="A84" t="s">
        <v>218</v>
      </c>
      <c r="B84" t="s">
        <v>219</v>
      </c>
      <c r="C84" t="s">
        <v>218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5.3</v>
      </c>
      <c r="AE84">
        <v>411</v>
      </c>
      <c r="AF84">
        <v>3.578947368421054</v>
      </c>
      <c r="AG84">
        <v>6.6062024602404552</v>
      </c>
      <c r="AH84">
        <f>5.21314540126182*1</f>
        <v>5.2131454012618201</v>
      </c>
      <c r="AI84">
        <f>5.21314540126182*1</f>
        <v>5.2131454012618201</v>
      </c>
      <c r="AJ84">
        <v>1</v>
      </c>
      <c r="AK84">
        <v>0</v>
      </c>
      <c r="AL84">
        <v>0</v>
      </c>
    </row>
    <row r="85" spans="1:38" hidden="1" x14ac:dyDescent="0.2">
      <c r="A85" t="s">
        <v>220</v>
      </c>
      <c r="B85" t="s">
        <v>221</v>
      </c>
      <c r="C85" t="s">
        <v>221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4.4000000000000004</v>
      </c>
      <c r="AE85">
        <v>412</v>
      </c>
      <c r="AF85">
        <v>2.3142673852040221</v>
      </c>
      <c r="AG85">
        <v>1.899680508380498</v>
      </c>
      <c r="AH85">
        <f>2.38188064807383*1</f>
        <v>2.3818806480738299</v>
      </c>
      <c r="AI85">
        <f>2.38188064807383*1</f>
        <v>2.3818806480738299</v>
      </c>
      <c r="AJ85">
        <v>1</v>
      </c>
      <c r="AK85">
        <v>0</v>
      </c>
      <c r="AL85">
        <v>0</v>
      </c>
    </row>
    <row r="86" spans="1:38" hidden="1" x14ac:dyDescent="0.2">
      <c r="A86" t="s">
        <v>222</v>
      </c>
      <c r="B86" t="s">
        <v>223</v>
      </c>
      <c r="C86" t="s">
        <v>223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</v>
      </c>
      <c r="AE86">
        <v>418</v>
      </c>
      <c r="AF86">
        <v>2.3694016115884211</v>
      </c>
      <c r="AG86">
        <v>2.9022516549950339</v>
      </c>
      <c r="AH86">
        <f>2.83780274392861*1</f>
        <v>2.8378027439286102</v>
      </c>
      <c r="AI86">
        <f>2.83780274392861*1</f>
        <v>2.8378027439286102</v>
      </c>
      <c r="AJ86">
        <v>1</v>
      </c>
      <c r="AK86">
        <v>0</v>
      </c>
      <c r="AL86">
        <v>0</v>
      </c>
    </row>
    <row r="87" spans="1:38" hidden="1" x14ac:dyDescent="0.2">
      <c r="A87" t="s">
        <v>224</v>
      </c>
      <c r="B87" t="s">
        <v>225</v>
      </c>
      <c r="C87" t="s">
        <v>226</v>
      </c>
      <c r="D87" t="s">
        <v>3</v>
      </c>
      <c r="E87">
        <v>1</v>
      </c>
      <c r="F87">
        <v>0</v>
      </c>
      <c r="G87">
        <v>0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5.7</v>
      </c>
      <c r="AE87">
        <v>426</v>
      </c>
      <c r="AF87">
        <v>3.910584334094926</v>
      </c>
      <c r="AG87">
        <v>4.2477031717134617</v>
      </c>
      <c r="AH87">
        <f>3.61706255728653*1</f>
        <v>3.61706255728653</v>
      </c>
      <c r="AI87">
        <f>3.61706255728653*1</f>
        <v>3.61706255728653</v>
      </c>
      <c r="AJ87">
        <v>1</v>
      </c>
      <c r="AK87">
        <v>0</v>
      </c>
      <c r="AL87">
        <v>0</v>
      </c>
    </row>
    <row r="88" spans="1:38" hidden="1" x14ac:dyDescent="0.2">
      <c r="A88" t="s">
        <v>227</v>
      </c>
      <c r="B88" t="s">
        <v>228</v>
      </c>
      <c r="C88" t="s">
        <v>228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4.8</v>
      </c>
      <c r="AE88">
        <v>430</v>
      </c>
      <c r="AF88">
        <v>2.136749882363393</v>
      </c>
      <c r="AG88">
        <v>1.777843432249373</v>
      </c>
      <c r="AH88">
        <f>1.70485602700596*1</f>
        <v>1.7048560270059601</v>
      </c>
      <c r="AI88">
        <f>1.70485602700596*1</f>
        <v>1.7048560270059601</v>
      </c>
      <c r="AJ88">
        <v>1</v>
      </c>
      <c r="AK88">
        <v>0</v>
      </c>
      <c r="AL88">
        <v>0</v>
      </c>
    </row>
    <row r="89" spans="1:38" hidden="1" x14ac:dyDescent="0.2">
      <c r="A89" t="s">
        <v>229</v>
      </c>
      <c r="B89" t="s">
        <v>230</v>
      </c>
      <c r="C89" t="s">
        <v>230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7.1</v>
      </c>
      <c r="AE89">
        <v>432</v>
      </c>
      <c r="AF89">
        <v>3.333333333333333</v>
      </c>
      <c r="AG89">
        <v>4.9789735000228559</v>
      </c>
      <c r="AH89">
        <f>3.76217783951278*1</f>
        <v>3.7621778395127801</v>
      </c>
      <c r="AI89">
        <f>3.76217783951278*1</f>
        <v>3.7621778395127801</v>
      </c>
      <c r="AJ89">
        <v>1</v>
      </c>
      <c r="AK89">
        <v>0</v>
      </c>
      <c r="AL89">
        <v>0</v>
      </c>
    </row>
    <row r="90" spans="1:38" hidden="1" x14ac:dyDescent="0.2">
      <c r="A90" t="s">
        <v>231</v>
      </c>
      <c r="B90" t="s">
        <v>232</v>
      </c>
      <c r="C90" t="s">
        <v>233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7.6</v>
      </c>
      <c r="AE90">
        <v>438</v>
      </c>
      <c r="AF90">
        <v>3.683333333333334</v>
      </c>
      <c r="AG90">
        <v>3.5591058052695579</v>
      </c>
      <c r="AH90">
        <f>3.18602433764557*1</f>
        <v>3.1860243376455699</v>
      </c>
      <c r="AI90">
        <f>3.18602433764557*1</f>
        <v>3.1860243376455699</v>
      </c>
      <c r="AJ90">
        <v>1</v>
      </c>
      <c r="AK90">
        <v>0</v>
      </c>
      <c r="AL90">
        <v>0</v>
      </c>
    </row>
    <row r="91" spans="1:38" hidden="1" x14ac:dyDescent="0.2">
      <c r="A91" t="s">
        <v>234</v>
      </c>
      <c r="B91" t="s">
        <v>235</v>
      </c>
      <c r="C91" t="s">
        <v>235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13.4</v>
      </c>
      <c r="AE91">
        <v>443</v>
      </c>
      <c r="AF91">
        <v>6.8316831683168351</v>
      </c>
      <c r="AG91">
        <v>7.4738645542946411</v>
      </c>
      <c r="AH91">
        <f>6.34552668388616*1</f>
        <v>6.3455266838861597</v>
      </c>
      <c r="AI91">
        <f>6.34552668388616*1</f>
        <v>6.3455266838861597</v>
      </c>
      <c r="AJ91">
        <v>1</v>
      </c>
      <c r="AK91">
        <v>0</v>
      </c>
      <c r="AL91">
        <v>0</v>
      </c>
    </row>
    <row r="92" spans="1:38" x14ac:dyDescent="0.2">
      <c r="A92" t="s">
        <v>52</v>
      </c>
      <c r="B92" t="s">
        <v>53</v>
      </c>
      <c r="C92" t="s">
        <v>53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8.8000000000000007</v>
      </c>
      <c r="AE92">
        <v>17</v>
      </c>
      <c r="AF92">
        <v>5.721012450494583</v>
      </c>
      <c r="AG92">
        <v>4.1670732753531716</v>
      </c>
      <c r="AH92">
        <f>4.8012540452107*0.75</f>
        <v>3.6009405339080249</v>
      </c>
      <c r="AI92">
        <f>6.40167206028094*0.75</f>
        <v>4.8012540452107046</v>
      </c>
      <c r="AJ92">
        <v>0.75</v>
      </c>
      <c r="AK92">
        <v>1</v>
      </c>
      <c r="AL92">
        <v>1</v>
      </c>
    </row>
    <row r="93" spans="1:38" x14ac:dyDescent="0.2">
      <c r="A93" t="s">
        <v>330</v>
      </c>
      <c r="B93" t="s">
        <v>331</v>
      </c>
      <c r="C93" t="s">
        <v>331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30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4.5</v>
      </c>
      <c r="AE93">
        <v>832</v>
      </c>
      <c r="AF93">
        <v>0</v>
      </c>
      <c r="AG93">
        <v>3.6829856905313338</v>
      </c>
      <c r="AH93">
        <f>4.53595213868904*1</f>
        <v>4.5359521386890398</v>
      </c>
      <c r="AI93">
        <f>4.53595213868904*1</f>
        <v>4.5359521386890398</v>
      </c>
      <c r="AJ93">
        <v>1</v>
      </c>
      <c r="AK93">
        <v>1</v>
      </c>
      <c r="AL93">
        <v>1</v>
      </c>
    </row>
    <row r="94" spans="1:38" hidden="1" x14ac:dyDescent="0.2">
      <c r="A94" t="s">
        <v>240</v>
      </c>
      <c r="B94" t="s">
        <v>241</v>
      </c>
      <c r="C94" t="s">
        <v>241</v>
      </c>
      <c r="D94" t="s">
        <v>6</v>
      </c>
      <c r="E94">
        <v>0</v>
      </c>
      <c r="F94">
        <v>0</v>
      </c>
      <c r="G94">
        <v>0</v>
      </c>
      <c r="H94">
        <v>1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482</v>
      </c>
      <c r="AF94">
        <v>2.6923076923076921</v>
      </c>
      <c r="AG94">
        <v>0</v>
      </c>
      <c r="AH94">
        <f>2.88064761492307*1</f>
        <v>2.88064761492307</v>
      </c>
      <c r="AI94">
        <f>2.88064761492307*1</f>
        <v>2.88064761492307</v>
      </c>
      <c r="AJ94">
        <v>1</v>
      </c>
      <c r="AK94">
        <v>0</v>
      </c>
      <c r="AL94">
        <v>0</v>
      </c>
    </row>
    <row r="95" spans="1:38" hidden="1" x14ac:dyDescent="0.2">
      <c r="A95" t="s">
        <v>242</v>
      </c>
      <c r="B95" t="s">
        <v>243</v>
      </c>
      <c r="C95" t="s">
        <v>243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501</v>
      </c>
      <c r="AF95">
        <v>2.2352941176470589</v>
      </c>
      <c r="AG95">
        <v>0</v>
      </c>
      <c r="AH95">
        <f>2.39166373407058*1</f>
        <v>2.3916637340705802</v>
      </c>
      <c r="AI95">
        <f>2.39166373407058*1</f>
        <v>2.3916637340705802</v>
      </c>
      <c r="AJ95">
        <v>1</v>
      </c>
      <c r="AK95">
        <v>0</v>
      </c>
      <c r="AL95">
        <v>0</v>
      </c>
    </row>
    <row r="96" spans="1:38" hidden="1" x14ac:dyDescent="0.2">
      <c r="A96" t="s">
        <v>244</v>
      </c>
      <c r="B96" t="s">
        <v>245</v>
      </c>
      <c r="C96" t="s">
        <v>245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</v>
      </c>
      <c r="AE96">
        <v>502</v>
      </c>
      <c r="AF96">
        <v>2.7565404893270951</v>
      </c>
      <c r="AG96">
        <v>0</v>
      </c>
      <c r="AH96">
        <f>2.94937380623562*1</f>
        <v>2.9493738062356201</v>
      </c>
      <c r="AI96">
        <f>2.94937380623562*1</f>
        <v>2.9493738062356201</v>
      </c>
      <c r="AJ96">
        <v>1</v>
      </c>
      <c r="AK96">
        <v>0</v>
      </c>
      <c r="AL96">
        <v>0</v>
      </c>
    </row>
    <row r="97" spans="1:38" hidden="1" x14ac:dyDescent="0.2">
      <c r="A97" t="s">
        <v>246</v>
      </c>
      <c r="B97" t="s">
        <v>247</v>
      </c>
      <c r="C97" t="s">
        <v>247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515</v>
      </c>
      <c r="AF97">
        <v>3.3962264150943389</v>
      </c>
      <c r="AG97">
        <v>3.5935365951443781</v>
      </c>
      <c r="AH97">
        <f>3.93062314200844*1</f>
        <v>3.9306231420084399</v>
      </c>
      <c r="AI97">
        <f>3.93062314200844*1</f>
        <v>3.9306231420084399</v>
      </c>
      <c r="AJ97">
        <v>1</v>
      </c>
      <c r="AK97">
        <v>0</v>
      </c>
      <c r="AL97">
        <v>0</v>
      </c>
    </row>
    <row r="98" spans="1:38" hidden="1" x14ac:dyDescent="0.2">
      <c r="A98" t="s">
        <v>115</v>
      </c>
      <c r="B98" t="s">
        <v>248</v>
      </c>
      <c r="C98" t="s">
        <v>248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516</v>
      </c>
      <c r="AF98">
        <v>3.2867132867132871</v>
      </c>
      <c r="AG98">
        <v>3.3834436169931612</v>
      </c>
      <c r="AH98">
        <f>3.80159128385605*1</f>
        <v>3.8015912838560499</v>
      </c>
      <c r="AI98">
        <f>3.80159128385605*1</f>
        <v>3.8015912838560499</v>
      </c>
      <c r="AJ98">
        <v>1</v>
      </c>
      <c r="AK98">
        <v>0</v>
      </c>
      <c r="AL98">
        <v>0</v>
      </c>
    </row>
    <row r="99" spans="1:38" hidden="1" x14ac:dyDescent="0.2">
      <c r="A99" t="s">
        <v>249</v>
      </c>
      <c r="B99" t="s">
        <v>250</v>
      </c>
      <c r="C99" t="s">
        <v>251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6.4</v>
      </c>
      <c r="AE99">
        <v>517</v>
      </c>
      <c r="AF99">
        <v>3.7142857142857131</v>
      </c>
      <c r="AG99">
        <v>4.8652224374617461</v>
      </c>
      <c r="AH99">
        <f>4.32142680237875*1</f>
        <v>4.3214268023787499</v>
      </c>
      <c r="AI99">
        <f>4.32142680237875*1</f>
        <v>4.3214268023787499</v>
      </c>
      <c r="AJ99">
        <v>1</v>
      </c>
      <c r="AK99">
        <v>0</v>
      </c>
      <c r="AL99">
        <v>0</v>
      </c>
    </row>
    <row r="100" spans="1:38" hidden="1" x14ac:dyDescent="0.2">
      <c r="A100" t="s">
        <v>252</v>
      </c>
      <c r="B100" t="s">
        <v>253</v>
      </c>
      <c r="C100" t="s">
        <v>252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6.2</v>
      </c>
      <c r="AE100">
        <v>518</v>
      </c>
      <c r="AF100">
        <v>3.6229508196721318</v>
      </c>
      <c r="AG100">
        <v>4.2354533998560298</v>
      </c>
      <c r="AH100">
        <f>4.20278040333335*1</f>
        <v>4.2027804033333496</v>
      </c>
      <c r="AI100">
        <f>4.20278040333335*1</f>
        <v>4.2027804033333496</v>
      </c>
      <c r="AJ100">
        <v>1</v>
      </c>
      <c r="AK100">
        <v>0</v>
      </c>
      <c r="AL100">
        <v>0</v>
      </c>
    </row>
    <row r="101" spans="1:38" hidden="1" x14ac:dyDescent="0.2">
      <c r="A101" t="s">
        <v>254</v>
      </c>
      <c r="B101" t="s">
        <v>255</v>
      </c>
      <c r="C101" t="s">
        <v>254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524</v>
      </c>
      <c r="AF101">
        <v>3.0588235294117641</v>
      </c>
      <c r="AG101">
        <v>2.8506875145689579</v>
      </c>
      <c r="AH101">
        <f>3.53076475086701*1</f>
        <v>3.5307647508670099</v>
      </c>
      <c r="AI101">
        <f>3.53076475086701*1</f>
        <v>3.5307647508670099</v>
      </c>
      <c r="AJ101">
        <v>1</v>
      </c>
      <c r="AK101">
        <v>0</v>
      </c>
      <c r="AL101">
        <v>0</v>
      </c>
    </row>
    <row r="102" spans="1:38" hidden="1" x14ac:dyDescent="0.2">
      <c r="A102" t="s">
        <v>256</v>
      </c>
      <c r="B102" t="s">
        <v>257</v>
      </c>
      <c r="C102" t="s">
        <v>258</v>
      </c>
      <c r="D102" t="s">
        <v>3</v>
      </c>
      <c r="E102">
        <v>1</v>
      </c>
      <c r="F102">
        <v>0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5.5</v>
      </c>
      <c r="AE102">
        <v>525</v>
      </c>
      <c r="AF102">
        <v>3.9004975124378132</v>
      </c>
      <c r="AG102">
        <v>4.6661442856790289</v>
      </c>
      <c r="AH102">
        <f>4.52732481417161*1</f>
        <v>4.5273248141716103</v>
      </c>
      <c r="AI102">
        <f>4.52732481417161*1</f>
        <v>4.5273248141716103</v>
      </c>
      <c r="AJ102">
        <v>1</v>
      </c>
      <c r="AK102">
        <v>0</v>
      </c>
      <c r="AL102">
        <v>0</v>
      </c>
    </row>
    <row r="103" spans="1:38" x14ac:dyDescent="0.2">
      <c r="A103" t="s">
        <v>265</v>
      </c>
      <c r="B103" t="s">
        <v>266</v>
      </c>
      <c r="C103" t="s">
        <v>266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539</v>
      </c>
      <c r="AF103">
        <v>3.8421052631578929</v>
      </c>
      <c r="AG103">
        <v>5.0043522928415571</v>
      </c>
      <c r="AH103">
        <f>4.46945305700632*1</f>
        <v>4.4694530570063202</v>
      </c>
      <c r="AI103">
        <f>4.46945305700632*1</f>
        <v>4.4694530570063202</v>
      </c>
      <c r="AJ103">
        <v>1</v>
      </c>
      <c r="AK103">
        <v>0</v>
      </c>
      <c r="AL103">
        <v>1</v>
      </c>
    </row>
    <row r="104" spans="1:38" x14ac:dyDescent="0.2">
      <c r="A104" t="s">
        <v>284</v>
      </c>
      <c r="B104" t="s">
        <v>285</v>
      </c>
      <c r="C104" t="s">
        <v>285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6.4</v>
      </c>
      <c r="AE104">
        <v>604</v>
      </c>
      <c r="AF104">
        <v>6.9500566050242716</v>
      </c>
      <c r="AG104">
        <v>2.434745655405814</v>
      </c>
      <c r="AH104">
        <f>4.2520247393343*0.75</f>
        <v>3.1890185545007252</v>
      </c>
      <c r="AI104">
        <f>5.6693663191124*0.75</f>
        <v>4.2520247393343</v>
      </c>
      <c r="AJ104">
        <v>0.75</v>
      </c>
      <c r="AK104">
        <v>1</v>
      </c>
      <c r="AL104">
        <v>1</v>
      </c>
    </row>
    <row r="105" spans="1:38" hidden="1" x14ac:dyDescent="0.2">
      <c r="A105" t="s">
        <v>263</v>
      </c>
      <c r="B105" t="s">
        <v>264</v>
      </c>
      <c r="C105" t="s">
        <v>263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5.6</v>
      </c>
      <c r="AE105">
        <v>535</v>
      </c>
      <c r="AF105">
        <v>4.8827132993791569</v>
      </c>
      <c r="AG105">
        <v>3.1527124629761678</v>
      </c>
      <c r="AH105">
        <f>5.60213363486142*1</f>
        <v>5.6021336348614197</v>
      </c>
      <c r="AI105">
        <f>5.60213363486142*1</f>
        <v>5.6021336348614197</v>
      </c>
      <c r="AJ105">
        <v>1</v>
      </c>
      <c r="AK105">
        <v>0</v>
      </c>
      <c r="AL105">
        <v>0</v>
      </c>
    </row>
    <row r="106" spans="1:38" x14ac:dyDescent="0.2">
      <c r="A106" t="s">
        <v>282</v>
      </c>
      <c r="B106" t="s">
        <v>283</v>
      </c>
      <c r="C106" t="s">
        <v>283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4.7</v>
      </c>
      <c r="AE106">
        <v>599</v>
      </c>
      <c r="AF106">
        <v>3.0218487201140949</v>
      </c>
      <c r="AG106">
        <v>3.5119654386312051</v>
      </c>
      <c r="AH106">
        <f>4.17279336997931*1</f>
        <v>4.1727933699793098</v>
      </c>
      <c r="AI106">
        <f>4.17279336997931*1</f>
        <v>4.1727933699793098</v>
      </c>
      <c r="AJ106">
        <v>1</v>
      </c>
      <c r="AK106">
        <v>1</v>
      </c>
      <c r="AL106">
        <v>1</v>
      </c>
    </row>
    <row r="107" spans="1:38" hidden="1" x14ac:dyDescent="0.2">
      <c r="A107" t="s">
        <v>267</v>
      </c>
      <c r="B107" t="s">
        <v>268</v>
      </c>
      <c r="C107" t="s">
        <v>268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5.2</v>
      </c>
      <c r="AE107">
        <v>541</v>
      </c>
      <c r="AF107">
        <v>3.8461538461538449</v>
      </c>
      <c r="AG107">
        <v>3.8618143006546468</v>
      </c>
      <c r="AH107">
        <f>4.44630331577804*1</f>
        <v>4.4463033157780396</v>
      </c>
      <c r="AI107">
        <f>4.44630331577804*1</f>
        <v>4.4463033157780396</v>
      </c>
      <c r="AJ107">
        <v>1</v>
      </c>
      <c r="AK107">
        <v>0</v>
      </c>
      <c r="AL107">
        <v>0</v>
      </c>
    </row>
    <row r="108" spans="1:38" hidden="1" x14ac:dyDescent="0.2">
      <c r="A108" t="s">
        <v>269</v>
      </c>
      <c r="B108" t="s">
        <v>270</v>
      </c>
      <c r="C108" t="s">
        <v>270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6.4</v>
      </c>
      <c r="AE108">
        <v>542</v>
      </c>
      <c r="AF108">
        <v>3.4615384615384608</v>
      </c>
      <c r="AG108">
        <v>5.6694272237338001</v>
      </c>
      <c r="AH108">
        <f>4.05492020787068*1</f>
        <v>4.0549202078706799</v>
      </c>
      <c r="AI108">
        <f>4.05492020787068*1</f>
        <v>4.0549202078706799</v>
      </c>
      <c r="AJ108">
        <v>1</v>
      </c>
      <c r="AK108">
        <v>0</v>
      </c>
      <c r="AL108">
        <v>0</v>
      </c>
    </row>
    <row r="109" spans="1:38" hidden="1" x14ac:dyDescent="0.2">
      <c r="A109" t="s">
        <v>271</v>
      </c>
      <c r="B109" t="s">
        <v>272</v>
      </c>
      <c r="C109" t="s">
        <v>273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8.5</v>
      </c>
      <c r="AE109">
        <v>550</v>
      </c>
      <c r="AF109">
        <v>4.6515151515151523</v>
      </c>
      <c r="AG109">
        <v>3.9903721847918541</v>
      </c>
      <c r="AH109">
        <f>4.44716387882181*1</f>
        <v>4.4471638788218097</v>
      </c>
      <c r="AI109">
        <f>4.44716387882181*1</f>
        <v>4.4471638788218097</v>
      </c>
      <c r="AJ109">
        <v>1</v>
      </c>
      <c r="AK109">
        <v>0</v>
      </c>
      <c r="AL109">
        <v>0</v>
      </c>
    </row>
    <row r="110" spans="1:38" hidden="1" x14ac:dyDescent="0.2">
      <c r="A110" t="s">
        <v>274</v>
      </c>
      <c r="B110" t="s">
        <v>275</v>
      </c>
      <c r="C110" t="s">
        <v>275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558</v>
      </c>
      <c r="AF110">
        <v>5.0516695590086043</v>
      </c>
      <c r="AG110">
        <v>3.5143512855333752</v>
      </c>
      <c r="AH110">
        <f>4.09394440384773*1</f>
        <v>4.09394440384773</v>
      </c>
      <c r="AI110">
        <f>4.09394440384773*1</f>
        <v>4.09394440384773</v>
      </c>
      <c r="AJ110">
        <v>1</v>
      </c>
      <c r="AK110">
        <v>0</v>
      </c>
      <c r="AL110">
        <v>0</v>
      </c>
    </row>
    <row r="111" spans="1:38" hidden="1" x14ac:dyDescent="0.2">
      <c r="A111" t="s">
        <v>276</v>
      </c>
      <c r="B111" t="s">
        <v>277</v>
      </c>
      <c r="C111" t="s">
        <v>277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576</v>
      </c>
      <c r="AF111">
        <v>3.416666666666667</v>
      </c>
      <c r="AG111">
        <v>3.3165303527671579</v>
      </c>
      <c r="AH111">
        <f>3.61276618970437*1</f>
        <v>3.6127661897043701</v>
      </c>
      <c r="AI111">
        <f>3.61276618970437*1</f>
        <v>3.6127661897043701</v>
      </c>
      <c r="AJ111">
        <v>1</v>
      </c>
      <c r="AK111">
        <v>0</v>
      </c>
      <c r="AL111">
        <v>0</v>
      </c>
    </row>
    <row r="112" spans="1:38" hidden="1" x14ac:dyDescent="0.2">
      <c r="A112" t="s">
        <v>278</v>
      </c>
      <c r="B112" t="s">
        <v>279</v>
      </c>
      <c r="C112" t="s">
        <v>279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7.1</v>
      </c>
      <c r="AE112">
        <v>577</v>
      </c>
      <c r="AF112">
        <v>4.8038322476482964</v>
      </c>
      <c r="AG112">
        <v>1.4853408935426029</v>
      </c>
      <c r="AH112">
        <f>2.22572791705453*1</f>
        <v>2.2257279170545301</v>
      </c>
      <c r="AI112">
        <f>2.22572791705453*1</f>
        <v>2.2257279170545301</v>
      </c>
      <c r="AJ112">
        <v>1</v>
      </c>
      <c r="AK112">
        <v>0</v>
      </c>
      <c r="AL112">
        <v>0</v>
      </c>
    </row>
    <row r="113" spans="1:38" hidden="1" x14ac:dyDescent="0.2">
      <c r="A113" t="s">
        <v>271</v>
      </c>
      <c r="B113" t="s">
        <v>280</v>
      </c>
      <c r="C113" t="s">
        <v>281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5.8</v>
      </c>
      <c r="AE113">
        <v>598</v>
      </c>
      <c r="AF113">
        <v>2.8053749770226721</v>
      </c>
      <c r="AG113">
        <v>3.6307768660425159</v>
      </c>
      <c r="AH113">
        <f>4.13170320491655*1</f>
        <v>4.1317032049165503</v>
      </c>
      <c r="AI113">
        <f>4.13170320491655*1</f>
        <v>4.1317032049165503</v>
      </c>
      <c r="AJ113">
        <v>1</v>
      </c>
      <c r="AK113">
        <v>0</v>
      </c>
      <c r="AL113">
        <v>0</v>
      </c>
    </row>
    <row r="114" spans="1:38" x14ac:dyDescent="0.2">
      <c r="A114" t="s">
        <v>54</v>
      </c>
      <c r="B114" t="s">
        <v>55</v>
      </c>
      <c r="C114" t="s">
        <v>55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11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5.9</v>
      </c>
      <c r="AE114">
        <v>18</v>
      </c>
      <c r="AF114">
        <v>2.6184943718769662</v>
      </c>
      <c r="AG114">
        <v>6.7154852488031898</v>
      </c>
      <c r="AH114">
        <f>4.11532389771433*1</f>
        <v>4.1153238977143296</v>
      </c>
      <c r="AI114">
        <f>4.11532389771433*1</f>
        <v>4.1153238977143296</v>
      </c>
      <c r="AJ114">
        <v>1</v>
      </c>
      <c r="AK114">
        <v>1</v>
      </c>
      <c r="AL114">
        <v>1</v>
      </c>
    </row>
    <row r="115" spans="1:38" x14ac:dyDescent="0.2">
      <c r="A115" t="s">
        <v>236</v>
      </c>
      <c r="B115" t="s">
        <v>237</v>
      </c>
      <c r="C115" t="s">
        <v>236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6.6</v>
      </c>
      <c r="AE115">
        <v>448</v>
      </c>
      <c r="AF115">
        <v>3.6436026993829218</v>
      </c>
      <c r="AG115">
        <v>5.0676040845997159</v>
      </c>
      <c r="AH115">
        <f>3.92498476190565*1</f>
        <v>3.9249847619056499</v>
      </c>
      <c r="AI115">
        <f>3.92498476190565*1</f>
        <v>3.9249847619056499</v>
      </c>
      <c r="AJ115">
        <v>1</v>
      </c>
      <c r="AK115">
        <v>1</v>
      </c>
      <c r="AL115">
        <v>1</v>
      </c>
    </row>
    <row r="116" spans="1:38" x14ac:dyDescent="0.2">
      <c r="A116" t="s">
        <v>238</v>
      </c>
      <c r="B116" t="s">
        <v>239</v>
      </c>
      <c r="C116" t="s">
        <v>239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4.7</v>
      </c>
      <c r="AE116">
        <v>480</v>
      </c>
      <c r="AF116">
        <v>3.617647058823529</v>
      </c>
      <c r="AG116">
        <v>0</v>
      </c>
      <c r="AH116">
        <f>3.87071893803529*1</f>
        <v>3.87071893803529</v>
      </c>
      <c r="AI116">
        <f>3.87071893803529*1</f>
        <v>3.87071893803529</v>
      </c>
      <c r="AJ116">
        <v>1</v>
      </c>
      <c r="AK116">
        <v>1</v>
      </c>
      <c r="AL116">
        <v>1</v>
      </c>
    </row>
    <row r="117" spans="1:38" hidden="1" x14ac:dyDescent="0.2">
      <c r="A117" t="s">
        <v>288</v>
      </c>
      <c r="B117" t="s">
        <v>289</v>
      </c>
      <c r="C117" t="s">
        <v>289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4.8</v>
      </c>
      <c r="AE117">
        <v>613</v>
      </c>
      <c r="AF117">
        <v>2.868869644265287</v>
      </c>
      <c r="AG117">
        <v>2.1918340584757181</v>
      </c>
      <c r="AH117">
        <f>3.16636304235091*1</f>
        <v>3.1663630423509099</v>
      </c>
      <c r="AI117">
        <f>3.16636304235091*1</f>
        <v>3.1663630423509099</v>
      </c>
      <c r="AJ117">
        <v>1</v>
      </c>
      <c r="AK117">
        <v>0</v>
      </c>
      <c r="AL117">
        <v>0</v>
      </c>
    </row>
    <row r="118" spans="1:38" hidden="1" x14ac:dyDescent="0.2">
      <c r="A118" t="s">
        <v>290</v>
      </c>
      <c r="B118" t="s">
        <v>291</v>
      </c>
      <c r="C118" t="s">
        <v>291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5.6</v>
      </c>
      <c r="AE118">
        <v>619</v>
      </c>
      <c r="AF118">
        <v>6.6985787585036878</v>
      </c>
      <c r="AG118">
        <v>4.4438378777068843</v>
      </c>
      <c r="AH118">
        <f>6.92408650031118*1</f>
        <v>6.92408650031118</v>
      </c>
      <c r="AI118">
        <f>6.92408650031118*1</f>
        <v>6.92408650031118</v>
      </c>
      <c r="AJ118">
        <v>1</v>
      </c>
      <c r="AK118">
        <v>0</v>
      </c>
      <c r="AL118">
        <v>0</v>
      </c>
    </row>
    <row r="119" spans="1:38" hidden="1" x14ac:dyDescent="0.2">
      <c r="A119" t="s">
        <v>292</v>
      </c>
      <c r="B119" t="s">
        <v>293</v>
      </c>
      <c r="C119" t="s">
        <v>293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4.7</v>
      </c>
      <c r="AE119">
        <v>639</v>
      </c>
      <c r="AF119">
        <v>3.3113869538689311</v>
      </c>
      <c r="AG119">
        <v>0</v>
      </c>
      <c r="AH119">
        <f>4.22007814641788*1</f>
        <v>4.2200781464178796</v>
      </c>
      <c r="AI119">
        <f>4.22007814641788*1</f>
        <v>4.2200781464178796</v>
      </c>
      <c r="AJ119">
        <v>1</v>
      </c>
      <c r="AK119">
        <v>0</v>
      </c>
      <c r="AL119">
        <v>0</v>
      </c>
    </row>
    <row r="120" spans="1:38" hidden="1" x14ac:dyDescent="0.2">
      <c r="A120" t="s">
        <v>284</v>
      </c>
      <c r="B120" t="s">
        <v>294</v>
      </c>
      <c r="C120" t="s">
        <v>294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4.9000000000000004</v>
      </c>
      <c r="AE120">
        <v>640</v>
      </c>
      <c r="AF120">
        <v>2.4695321567608852</v>
      </c>
      <c r="AG120">
        <v>0</v>
      </c>
      <c r="AH120">
        <f>3.14720654269852*1</f>
        <v>3.1472065426985201</v>
      </c>
      <c r="AI120">
        <f>3.14720654269852*1</f>
        <v>3.1472065426985201</v>
      </c>
      <c r="AJ120">
        <v>1</v>
      </c>
      <c r="AK120">
        <v>0</v>
      </c>
      <c r="AL120">
        <v>0</v>
      </c>
    </row>
    <row r="121" spans="1:38" hidden="1" x14ac:dyDescent="0.2">
      <c r="A121" t="s">
        <v>295</v>
      </c>
      <c r="B121" t="s">
        <v>296</v>
      </c>
      <c r="C121" t="s">
        <v>295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5.3</v>
      </c>
      <c r="AE121">
        <v>649</v>
      </c>
      <c r="AF121">
        <v>2.3993663147481028</v>
      </c>
      <c r="AG121">
        <v>0</v>
      </c>
      <c r="AH121">
        <f>3.05778620595497*1</f>
        <v>3.0577862059549701</v>
      </c>
      <c r="AI121">
        <f>3.05778620595497*1</f>
        <v>3.0577862059549701</v>
      </c>
      <c r="AJ121">
        <v>1</v>
      </c>
      <c r="AK121">
        <v>0</v>
      </c>
      <c r="AL121">
        <v>0</v>
      </c>
    </row>
    <row r="122" spans="1:38" hidden="1" x14ac:dyDescent="0.2">
      <c r="A122" t="s">
        <v>297</v>
      </c>
      <c r="B122" t="s">
        <v>298</v>
      </c>
      <c r="C122" t="s">
        <v>298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5.7</v>
      </c>
      <c r="AE122">
        <v>654</v>
      </c>
      <c r="AF122">
        <v>4.768665534143337</v>
      </c>
      <c r="AG122">
        <v>0</v>
      </c>
      <c r="AH122">
        <f>6.07725448235579*1</f>
        <v>6.0772544823557899</v>
      </c>
      <c r="AI122">
        <f>6.07725448235579*1</f>
        <v>6.0772544823557899</v>
      </c>
      <c r="AJ122">
        <v>1</v>
      </c>
      <c r="AK122">
        <v>0</v>
      </c>
      <c r="AL122">
        <v>0</v>
      </c>
    </row>
    <row r="123" spans="1:38" hidden="1" x14ac:dyDescent="0.2">
      <c r="A123" t="s">
        <v>299</v>
      </c>
      <c r="B123" t="s">
        <v>300</v>
      </c>
      <c r="C123" t="s">
        <v>300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4.7</v>
      </c>
      <c r="AE123">
        <v>674</v>
      </c>
      <c r="AF123">
        <v>3.2096122312257749</v>
      </c>
      <c r="AG123">
        <v>0</v>
      </c>
      <c r="AH123">
        <f>4.09037500725974*1</f>
        <v>4.0903750072597402</v>
      </c>
      <c r="AI123">
        <f>4.09037500725974*1</f>
        <v>4.0903750072597402</v>
      </c>
      <c r="AJ123">
        <v>1</v>
      </c>
      <c r="AK123">
        <v>0</v>
      </c>
      <c r="AL123">
        <v>0</v>
      </c>
    </row>
    <row r="124" spans="1:38" hidden="1" x14ac:dyDescent="0.2">
      <c r="A124" t="s">
        <v>301</v>
      </c>
      <c r="B124" t="s">
        <v>302</v>
      </c>
      <c r="C124" t="s">
        <v>302</v>
      </c>
      <c r="D124" t="s">
        <v>3</v>
      </c>
      <c r="E124">
        <v>1</v>
      </c>
      <c r="F124">
        <v>0</v>
      </c>
      <c r="G124">
        <v>0</v>
      </c>
      <c r="H124">
        <v>0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4.4000000000000004</v>
      </c>
      <c r="AE124">
        <v>707</v>
      </c>
      <c r="AF124">
        <v>0</v>
      </c>
      <c r="AG124">
        <v>2.7155061446848539</v>
      </c>
      <c r="AH124">
        <f>3.39543139792401*1</f>
        <v>3.3954313979240101</v>
      </c>
      <c r="AI124">
        <f>3.39543139792401*1</f>
        <v>3.3954313979240101</v>
      </c>
      <c r="AJ124">
        <v>1</v>
      </c>
      <c r="AK124">
        <v>0</v>
      </c>
      <c r="AL124">
        <v>0</v>
      </c>
    </row>
    <row r="125" spans="1:38" hidden="1" x14ac:dyDescent="0.2">
      <c r="A125" t="s">
        <v>303</v>
      </c>
      <c r="B125" t="s">
        <v>304</v>
      </c>
      <c r="C125" t="s">
        <v>304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4.9000000000000004</v>
      </c>
      <c r="AE125">
        <v>725</v>
      </c>
      <c r="AF125">
        <v>0</v>
      </c>
      <c r="AG125">
        <v>2.845573110879704</v>
      </c>
      <c r="AH125">
        <f>3.55806533698364*1</f>
        <v>3.5580653369836401</v>
      </c>
      <c r="AI125">
        <f>3.55806533698364*1</f>
        <v>3.5580653369836401</v>
      </c>
      <c r="AJ125">
        <v>1</v>
      </c>
      <c r="AK125">
        <v>0</v>
      </c>
      <c r="AL125">
        <v>0</v>
      </c>
    </row>
    <row r="126" spans="1:38" hidden="1" x14ac:dyDescent="0.2">
      <c r="A126" t="s">
        <v>305</v>
      </c>
      <c r="B126" t="s">
        <v>306</v>
      </c>
      <c r="C126" t="s">
        <v>306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5.8</v>
      </c>
      <c r="AE126">
        <v>738</v>
      </c>
      <c r="AF126">
        <v>3.3913043478260869</v>
      </c>
      <c r="AG126">
        <v>3.6017947833166559</v>
      </c>
      <c r="AH126">
        <f>3.65688607016867*1</f>
        <v>3.6568860701686701</v>
      </c>
      <c r="AI126">
        <f>3.65688607016867*1</f>
        <v>3.6568860701686701</v>
      </c>
      <c r="AJ126">
        <v>1</v>
      </c>
      <c r="AK126">
        <v>0</v>
      </c>
      <c r="AL126">
        <v>0</v>
      </c>
    </row>
    <row r="127" spans="1:38" hidden="1" x14ac:dyDescent="0.2">
      <c r="A127" t="s">
        <v>307</v>
      </c>
      <c r="B127" t="s">
        <v>308</v>
      </c>
      <c r="C127" t="s">
        <v>309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5.9</v>
      </c>
      <c r="AE127">
        <v>754</v>
      </c>
      <c r="AF127">
        <v>3.6382978723404249</v>
      </c>
      <c r="AG127">
        <v>4.4995261398386921</v>
      </c>
      <c r="AH127">
        <f>4.37761236006499*1</f>
        <v>4.3776123600649903</v>
      </c>
      <c r="AI127">
        <f>4.37761236006499*1</f>
        <v>4.3776123600649903</v>
      </c>
      <c r="AJ127">
        <v>1</v>
      </c>
      <c r="AK127">
        <v>0</v>
      </c>
      <c r="AL127">
        <v>0</v>
      </c>
    </row>
    <row r="128" spans="1:38" hidden="1" x14ac:dyDescent="0.2">
      <c r="A128" t="s">
        <v>310</v>
      </c>
      <c r="B128" t="s">
        <v>311</v>
      </c>
      <c r="C128" t="s">
        <v>310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6.8</v>
      </c>
      <c r="AE128">
        <v>756</v>
      </c>
      <c r="AF128">
        <v>3.9055555555555519</v>
      </c>
      <c r="AG128">
        <v>4.2141400927860548</v>
      </c>
      <c r="AH128">
        <f>4.25873291830636*1</f>
        <v>4.25873291830636</v>
      </c>
      <c r="AI128">
        <f>4.25873291830636*1</f>
        <v>4.25873291830636</v>
      </c>
      <c r="AJ128">
        <v>1</v>
      </c>
      <c r="AK128">
        <v>0</v>
      </c>
      <c r="AL128">
        <v>0</v>
      </c>
    </row>
    <row r="129" spans="1:38" hidden="1" x14ac:dyDescent="0.2">
      <c r="A129" t="s">
        <v>312</v>
      </c>
      <c r="B129" t="s">
        <v>313</v>
      </c>
      <c r="C129" t="s">
        <v>312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10</v>
      </c>
      <c r="AE129">
        <v>763</v>
      </c>
      <c r="AF129">
        <v>5.7606911372456429</v>
      </c>
      <c r="AG129">
        <v>5.6125532556483284</v>
      </c>
      <c r="AH129">
        <f>5.85019810821084*1</f>
        <v>5.8501981082108401</v>
      </c>
      <c r="AI129">
        <f>5.85019810821084*1</f>
        <v>5.8501981082108401</v>
      </c>
      <c r="AJ129">
        <v>1</v>
      </c>
      <c r="AK129">
        <v>0</v>
      </c>
      <c r="AL129">
        <v>0</v>
      </c>
    </row>
    <row r="130" spans="1:38" hidden="1" x14ac:dyDescent="0.2">
      <c r="A130" t="s">
        <v>314</v>
      </c>
      <c r="B130" t="s">
        <v>315</v>
      </c>
      <c r="C130" t="s">
        <v>315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5.7</v>
      </c>
      <c r="AE130">
        <v>783</v>
      </c>
      <c r="AF130">
        <v>3.6011560693641682</v>
      </c>
      <c r="AG130">
        <v>0</v>
      </c>
      <c r="AH130">
        <f>3.47886770081694*1</f>
        <v>3.4788677008169402</v>
      </c>
      <c r="AI130">
        <f>3.47886770081694*1</f>
        <v>3.4788677008169402</v>
      </c>
      <c r="AJ130">
        <v>1</v>
      </c>
      <c r="AK130">
        <v>0</v>
      </c>
      <c r="AL130">
        <v>0</v>
      </c>
    </row>
    <row r="131" spans="1:38" hidden="1" x14ac:dyDescent="0.2">
      <c r="A131" t="s">
        <v>316</v>
      </c>
      <c r="B131" t="s">
        <v>317</v>
      </c>
      <c r="C131" t="s">
        <v>317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4.2</v>
      </c>
      <c r="AE131">
        <v>784</v>
      </c>
      <c r="AF131">
        <v>3.333333333333333</v>
      </c>
      <c r="AG131">
        <v>0</v>
      </c>
      <c r="AH131">
        <f>3.22013971236666*1</f>
        <v>3.22013971236666</v>
      </c>
      <c r="AI131">
        <f>3.22013971236666*1</f>
        <v>3.22013971236666</v>
      </c>
      <c r="AJ131">
        <v>1</v>
      </c>
      <c r="AK131">
        <v>0</v>
      </c>
      <c r="AL131">
        <v>0</v>
      </c>
    </row>
    <row r="132" spans="1:38" hidden="1" x14ac:dyDescent="0.2">
      <c r="A132" t="s">
        <v>318</v>
      </c>
      <c r="B132" t="s">
        <v>319</v>
      </c>
      <c r="C132" t="s">
        <v>319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7.6</v>
      </c>
      <c r="AE132">
        <v>786</v>
      </c>
      <c r="AF132">
        <v>2.634718102494221</v>
      </c>
      <c r="AG132">
        <v>0</v>
      </c>
      <c r="AH132">
        <f>2.54524811781989*1</f>
        <v>2.5452481178198898</v>
      </c>
      <c r="AI132">
        <f>2.54524811781989*1</f>
        <v>2.5452481178198898</v>
      </c>
      <c r="AJ132">
        <v>1</v>
      </c>
      <c r="AK132">
        <v>0</v>
      </c>
      <c r="AL132">
        <v>0</v>
      </c>
    </row>
    <row r="133" spans="1:38" hidden="1" x14ac:dyDescent="0.2">
      <c r="A133" t="s">
        <v>320</v>
      </c>
      <c r="B133" t="s">
        <v>321</v>
      </c>
      <c r="C133" t="s">
        <v>321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4.9000000000000004</v>
      </c>
      <c r="AE133">
        <v>801</v>
      </c>
      <c r="AF133">
        <v>3.166666666666667</v>
      </c>
      <c r="AG133">
        <v>0</v>
      </c>
      <c r="AH133">
        <f>3.05913272674833*1</f>
        <v>3.0591327267483299</v>
      </c>
      <c r="AI133">
        <f>3.05913272674833*1</f>
        <v>3.0591327267483299</v>
      </c>
      <c r="AJ133">
        <v>1</v>
      </c>
      <c r="AK133">
        <v>0</v>
      </c>
      <c r="AL133">
        <v>0</v>
      </c>
    </row>
    <row r="134" spans="1:38" hidden="1" x14ac:dyDescent="0.2">
      <c r="A134" t="s">
        <v>201</v>
      </c>
      <c r="B134" t="s">
        <v>322</v>
      </c>
      <c r="C134" t="s">
        <v>322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5.7</v>
      </c>
      <c r="AE134">
        <v>807</v>
      </c>
      <c r="AF134">
        <v>4.4546284290612341</v>
      </c>
      <c r="AG134">
        <v>0</v>
      </c>
      <c r="AH134">
        <f>4.30335777247728*1</f>
        <v>4.3033577724772796</v>
      </c>
      <c r="AI134">
        <f>4.30335777247728*1</f>
        <v>4.3033577724772796</v>
      </c>
      <c r="AJ134">
        <v>1</v>
      </c>
      <c r="AK134">
        <v>0</v>
      </c>
      <c r="AL134">
        <v>0</v>
      </c>
    </row>
    <row r="135" spans="1:38" hidden="1" x14ac:dyDescent="0.2">
      <c r="A135" t="s">
        <v>323</v>
      </c>
      <c r="B135" t="s">
        <v>324</v>
      </c>
      <c r="C135" t="s">
        <v>324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6.7</v>
      </c>
      <c r="AE135">
        <v>809</v>
      </c>
      <c r="AF135">
        <v>4.0625000000000009</v>
      </c>
      <c r="AG135">
        <v>0</v>
      </c>
      <c r="AH135">
        <f>3.92454527444687*1</f>
        <v>3.9245452744468698</v>
      </c>
      <c r="AI135">
        <f>3.92454527444687*1</f>
        <v>3.9245452744468698</v>
      </c>
      <c r="AJ135">
        <v>1</v>
      </c>
      <c r="AK135">
        <v>0</v>
      </c>
      <c r="AL135">
        <v>0</v>
      </c>
    </row>
    <row r="136" spans="1:38" hidden="1" x14ac:dyDescent="0.2">
      <c r="A136" t="s">
        <v>325</v>
      </c>
      <c r="B136" t="s">
        <v>326</v>
      </c>
      <c r="C136" t="s">
        <v>326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30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4.5</v>
      </c>
      <c r="AE136">
        <v>822</v>
      </c>
      <c r="AF136">
        <v>0</v>
      </c>
      <c r="AG136">
        <v>1.4733744708170029</v>
      </c>
      <c r="AH136">
        <f>1.81460278251259*1</f>
        <v>1.8146027825125901</v>
      </c>
      <c r="AI136">
        <f>1.81460278251259*1</f>
        <v>1.8146027825125901</v>
      </c>
      <c r="AJ136">
        <v>1</v>
      </c>
      <c r="AK136">
        <v>0</v>
      </c>
      <c r="AL136">
        <v>0</v>
      </c>
    </row>
    <row r="137" spans="1:38" hidden="1" x14ac:dyDescent="0.2">
      <c r="A137" t="s">
        <v>327</v>
      </c>
      <c r="B137" t="s">
        <v>328</v>
      </c>
      <c r="C137" t="s">
        <v>329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5.4</v>
      </c>
      <c r="AE137">
        <v>827</v>
      </c>
      <c r="AF137">
        <v>0</v>
      </c>
      <c r="AG137">
        <v>3.0764823475187399</v>
      </c>
      <c r="AH137">
        <f>3.78898476845656*1</f>
        <v>3.7889847684565598</v>
      </c>
      <c r="AI137">
        <f>3.78898476845656*1</f>
        <v>3.7889847684565598</v>
      </c>
      <c r="AJ137">
        <v>1</v>
      </c>
      <c r="AK137">
        <v>0</v>
      </c>
      <c r="AL137">
        <v>0</v>
      </c>
    </row>
    <row r="138" spans="1:38" x14ac:dyDescent="0.2">
      <c r="A138" t="s">
        <v>335</v>
      </c>
      <c r="B138" t="s">
        <v>336</v>
      </c>
      <c r="C138" t="s">
        <v>337</v>
      </c>
      <c r="D138" t="s">
        <v>3</v>
      </c>
      <c r="E138">
        <v>1</v>
      </c>
      <c r="F138">
        <v>0</v>
      </c>
      <c r="G138">
        <v>0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5</v>
      </c>
      <c r="AE138">
        <v>837</v>
      </c>
      <c r="AF138">
        <v>0</v>
      </c>
      <c r="AG138">
        <v>2.9630120921211329</v>
      </c>
      <c r="AH138">
        <f>3.64923520359358*1</f>
        <v>3.6492352035935798</v>
      </c>
      <c r="AI138">
        <f>3.64923520359358*1</f>
        <v>3.6492352035935798</v>
      </c>
      <c r="AJ138">
        <v>1</v>
      </c>
      <c r="AK138">
        <v>1</v>
      </c>
      <c r="AL138">
        <v>1</v>
      </c>
    </row>
    <row r="139" spans="1:38" hidden="1" x14ac:dyDescent="0.2">
      <c r="A139" t="s">
        <v>332</v>
      </c>
      <c r="B139" t="s">
        <v>333</v>
      </c>
      <c r="C139" t="s">
        <v>334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4.9000000000000004</v>
      </c>
      <c r="AE139">
        <v>834</v>
      </c>
      <c r="AF139">
        <v>0</v>
      </c>
      <c r="AG139">
        <v>2.0690416824567088</v>
      </c>
      <c r="AH139">
        <f>2.54822441170612*1</f>
        <v>2.5482244117061201</v>
      </c>
      <c r="AI139">
        <f>2.54822441170612*1</f>
        <v>2.5482244117061201</v>
      </c>
      <c r="AJ139">
        <v>1</v>
      </c>
      <c r="AK139">
        <v>0</v>
      </c>
      <c r="AL139">
        <v>0</v>
      </c>
    </row>
    <row r="140" spans="1:38" x14ac:dyDescent="0.2">
      <c r="A140" t="s">
        <v>134</v>
      </c>
      <c r="B140" t="s">
        <v>135</v>
      </c>
      <c r="C140" t="s">
        <v>136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15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6.1</v>
      </c>
      <c r="AE140">
        <v>175</v>
      </c>
      <c r="AF140">
        <v>3.5810055865921808</v>
      </c>
      <c r="AG140">
        <v>3.1546163258208302</v>
      </c>
      <c r="AH140">
        <f>2.58134314238769*1</f>
        <v>2.58134314238769</v>
      </c>
      <c r="AI140">
        <f>2.58134314238769*1</f>
        <v>2.58134314238769</v>
      </c>
      <c r="AJ140">
        <v>1</v>
      </c>
      <c r="AK140">
        <v>1</v>
      </c>
      <c r="AL140">
        <v>1</v>
      </c>
    </row>
    <row r="141" spans="1:38" hidden="1" x14ac:dyDescent="0.2">
      <c r="A141" t="s">
        <v>338</v>
      </c>
      <c r="B141" t="s">
        <v>339</v>
      </c>
      <c r="C141" t="s">
        <v>340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4.4000000000000004</v>
      </c>
      <c r="AE141">
        <v>841</v>
      </c>
      <c r="AF141">
        <v>0</v>
      </c>
      <c r="AG141">
        <v>2.3786750334115472</v>
      </c>
      <c r="AH141">
        <f>2.92956775064004*1</f>
        <v>2.9295677506400399</v>
      </c>
      <c r="AI141">
        <f>2.92956775064004*1</f>
        <v>2.9295677506400399</v>
      </c>
      <c r="AJ141">
        <v>1</v>
      </c>
      <c r="AK141">
        <v>0</v>
      </c>
      <c r="AL141">
        <v>0</v>
      </c>
    </row>
    <row r="142" spans="1:38" hidden="1" x14ac:dyDescent="0.2">
      <c r="A142" t="s">
        <v>341</v>
      </c>
      <c r="B142" t="s">
        <v>342</v>
      </c>
      <c r="C142" t="s">
        <v>343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30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5.5</v>
      </c>
      <c r="AE142">
        <v>843</v>
      </c>
      <c r="AF142">
        <v>0</v>
      </c>
      <c r="AG142">
        <v>2.5675276710187411</v>
      </c>
      <c r="AH142">
        <f>3.16215799057872*1</f>
        <v>3.16215799057872</v>
      </c>
      <c r="AI142">
        <f>3.16215799057872*1</f>
        <v>3.16215799057872</v>
      </c>
      <c r="AJ142">
        <v>1</v>
      </c>
      <c r="AK142">
        <v>0</v>
      </c>
      <c r="AL14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2024-05-18T15:15:00Z</dcterms:created>
  <dcterms:modified xsi:type="dcterms:W3CDTF">2024-05-18T15:16:39Z</dcterms:modified>
</cp:coreProperties>
</file>