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EE8F97CE-BCA4-2441-8BAC-96D54102DE48}" xr6:coauthVersionLast="47" xr6:coauthVersionMax="47" xr10:uidLastSave="{00000000-0000-0000-0000-000000000000}"/>
  <bookViews>
    <workbookView xWindow="240" yWindow="760" windowWidth="330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7" i="1" l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" i="1" s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8" i="1"/>
  <c r="AH8" i="1"/>
  <c r="AO7" i="1"/>
  <c r="AI7" i="1"/>
  <c r="AH7" i="1"/>
  <c r="AO6" i="1"/>
  <c r="AI6" i="1"/>
  <c r="AH6" i="1"/>
  <c r="AI5" i="1"/>
  <c r="AH5" i="1"/>
  <c r="AO4" i="1"/>
  <c r="AI4" i="1"/>
  <c r="AH4" i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<sst xmlns="http://schemas.openxmlformats.org/spreadsheetml/2006/main" count="849" uniqueCount="372">
  <si>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</si>
  <si>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</si>
  <si>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</si>
  <si>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</si>
  <si>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</si>
  <si>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</si>
  <si>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</si>
  <si>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</si>
  <si>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</si>
  <si>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</si>
  <si>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</si>
  <si>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</si>
  <si>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</si>
  <si>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</si>
  <si>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</si>
  <si>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</si>
  <si>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</si>
  <si>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</si>
  <si>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</si>
  <si>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</si>
  <si>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</si>
  <si>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</si>
  <si>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</si>
  <si>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</si>
  <si>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</si>
  <si>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</si>
  <si>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</si>
  <si>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</si>
  <si>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</si>
  <si>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</si>
  <si>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</si>
  <si>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</si>
  <si>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</si>
  <si>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</si>
  <si>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</si>
  <si>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</si>
  <si>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</si>
  <si>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</si>
  <si>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</si>
  <si>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</si>
  <si>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</si>
  <si>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</si>
  <si>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</si>
  <si>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</si>
  <si>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</si>
  <si>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</si>
  <si>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</si>
  <si>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</si>
  <si>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</si>
  <si>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</si>
  <si>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</si>
  <si>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</si>
  <si>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</si>
  <si>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</si>
  <si>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</si>
  <si>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</si>
  <si>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</si>
  <si>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</si>
  <si>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</si>
  <si>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</si>
  <si>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</si>
  <si>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</si>
  <si>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</si>
  <si>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</si>
  <si>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</si>
  <si>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</si>
  <si>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</si>
  <si>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</si>
  <si>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</si>
  <si>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</si>
  <si>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</si>
  <si>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Diego Carlos</t>
  </si>
  <si>
    <t>Santos Silva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</si>
  <si>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</si>
  <si>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</si>
  <si>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</si>
  <si>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</si>
  <si>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</si>
  <si>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</si>
  <si>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</si>
  <si>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</si>
  <si>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</si>
  <si>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</si>
  <si>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</si>
  <si>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</si>
  <si>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</si>
  <si>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</si>
  <si>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</si>
  <si>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</si>
  <si>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</si>
  <si>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</si>
  <si>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</si>
  <si>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</si>
  <si>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</si>
  <si>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</si>
  <si>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</si>
  <si>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</si>
  <si>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</si>
  <si>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</si>
  <si>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</si>
  <si>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</si>
  <si>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</si>
  <si>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</si>
  <si>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</si>
  <si>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</si>
  <si>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</si>
  <si>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</si>
  <si>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</si>
  <si>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</si>
  <si>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</si>
  <si>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</si>
  <si>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</si>
  <si>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</si>
  <si>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</si>
  <si>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</si>
  <si>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</si>
  <si>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</si>
  <si>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</si>
  <si>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</si>
  <si>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</si>
  <si>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</si>
  <si>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</si>
  <si>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</si>
  <si>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</si>
  <si>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</si>
  <si>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</si>
  <si>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</si>
  <si>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</si>
  <si>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</si>
  <si>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</si>
  <si>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</si>
  <si>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</si>
  <si>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</si>
  <si>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</si>
  <si>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</si>
  <si>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</si>
  <si>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</si>
  <si>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</si>
  <si>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</si>
  <si>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</si>
  <si>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Josh</t>
  </si>
  <si>
    <t>Brownhill</t>
  </si>
  <si>
    <t>Dara</t>
  </si>
  <si>
    <t>O'Shea</t>
  </si>
  <si>
    <t>Zeki</t>
  </si>
  <si>
    <t>Amdouni</t>
  </si>
  <si>
    <t>James</t>
  </si>
  <si>
    <t>Trafford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</si>
  <si>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</si>
  <si>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</si>
  <si>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</si>
  <si>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</si>
  <si>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</si>
  <si>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</si>
  <si>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</si>
  <si>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</si>
  <si>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</si>
  <si>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</si>
  <si>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</si>
  <si>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</si>
  <si>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</si>
  <si>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</si>
  <si>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</si>
  <si>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</si>
  <si>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</si>
  <si>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</si>
  <si>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</si>
  <si>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</si>
  <si>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Jordan</t>
  </si>
  <si>
    <t>Ayew</t>
  </si>
  <si>
    <t>J.Ayew</t>
  </si>
  <si>
    <t>Eberechi</t>
  </si>
  <si>
    <t>Eze</t>
  </si>
  <si>
    <t>Jefferson</t>
  </si>
  <si>
    <t>Lerma Solís</t>
  </si>
  <si>
    <t>Lerma</t>
  </si>
  <si>
    <t>Jean-Philippe</t>
  </si>
  <si>
    <t>Mateta</t>
  </si>
  <si>
    <t>Jarrad</t>
  </si>
  <si>
    <t>Branthwaite</t>
  </si>
  <si>
    <t>Calvert-Lewin</t>
  </si>
  <si>
    <t>Abdoulaye</t>
  </si>
  <si>
    <t>Doucouré</t>
  </si>
  <si>
    <t>A.Doucoure</t>
  </si>
  <si>
    <t>Garner</t>
  </si>
  <si>
    <t>Vitalii</t>
  </si>
  <si>
    <t>Mykolenko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</si>
  <si>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</si>
  <si>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</si>
  <si>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</si>
  <si>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</si>
  <si>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</si>
  <si>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</si>
  <si>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</si>
  <si>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</si>
  <si>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</si>
  <si>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</si>
  <si>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</si>
  <si>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</si>
  <si>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</si>
  <si>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</si>
  <si>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</si>
  <si>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</si>
  <si>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</si>
  <si>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</si>
  <si>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</si>
  <si>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</si>
  <si>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</si>
  <si>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</si>
  <si>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</si>
  <si>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</si>
  <si>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</si>
  <si>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</si>
  <si>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</si>
  <si>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</si>
  <si>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</si>
  <si>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</si>
  <si>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</si>
  <si>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</si>
  <si>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</si>
  <si>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</si>
  <si>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</si>
  <si>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</si>
  <si>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</si>
  <si>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</si>
  <si>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</si>
  <si>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</si>
  <si>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</si>
  <si>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</si>
  <si>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</si>
  <si>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</si>
  <si>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</si>
  <si>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</si>
  <si>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</si>
  <si>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</si>
  <si>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</si>
  <si>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</si>
  <si>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</si>
  <si>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</si>
  <si>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</si>
  <si>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</si>
  <si>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</si>
  <si>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</si>
  <si>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</si>
  <si>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</si>
  <si>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</si>
  <si>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</si>
  <si>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</si>
  <si>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</si>
  <si>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</si>
  <si>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</si>
  <si>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</si>
  <si>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</si>
  <si>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</si>
  <si>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</si>
  <si>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</si>
  <si>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</si>
  <si>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</si>
  <si>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</si>
  <si>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</si>
  <si>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</si>
  <si>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</si>
  <si>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</si>
  <si>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</si>
  <si>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</si>
  <si>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</si>
  <si>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</si>
  <si>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</si>
  <si>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</si>
  <si>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</si>
  <si>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</si>
  <si>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</si>
  <si>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</si>
  <si>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</si>
  <si>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</si>
  <si>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</si>
  <si>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</si>
  <si>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</si>
  <si>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</si>
  <si>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</si>
  <si>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</si>
  <si>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</si>
  <si>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</si>
  <si>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</si>
  <si>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Scott</t>
  </si>
  <si>
    <t>McTominay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</si>
  <si>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</si>
  <si>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</si>
  <si>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</si>
  <si>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</si>
  <si>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</si>
  <si>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</si>
  <si>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</si>
  <si>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Anthony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</si>
  <si>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</si>
  <si>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</si>
  <si>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</si>
  <si>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</si>
  <si>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</si>
  <si>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</si>
  <si>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</si>
  <si>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</si>
  <si>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Fabian</t>
  </si>
  <si>
    <t>Schär</t>
  </si>
  <si>
    <t>Kieran</t>
  </si>
  <si>
    <t>Trippier</t>
  </si>
  <si>
    <t>Matt</t>
  </si>
  <si>
    <t>Turner</t>
  </si>
  <si>
    <t>Elanga</t>
  </si>
  <si>
    <t>Morgan</t>
  </si>
  <si>
    <t>Gibbs-White</t>
  </si>
  <si>
    <t>Chris</t>
  </si>
  <si>
    <t>Wood</t>
  </si>
  <si>
    <t>Cameron</t>
  </si>
  <si>
    <t>Archer</t>
  </si>
  <si>
    <t>McAtee</t>
  </si>
  <si>
    <t>Vini</t>
  </si>
  <si>
    <t>de Souza Costa</t>
  </si>
  <si>
    <t>Vini Souza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</si>
  <si>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</si>
  <si>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</si>
  <si>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</si>
  <si>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</si>
  <si>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</si>
  <si>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</si>
  <si>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</si>
  <si>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</si>
  <si>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</si>
  <si>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</si>
  <si>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Pape Matar</t>
  </si>
  <si>
    <t>Sarr</t>
  </si>
  <si>
    <t>Son</t>
  </si>
  <si>
    <t>Heung-min</t>
  </si>
  <si>
    <t>Destiny</t>
  </si>
  <si>
    <t>Udogie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</si>
  <si>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</si>
  <si>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</si>
  <si>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</si>
  <si>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</si>
  <si>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</si>
  <si>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</si>
  <si>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</si>
  <si>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</si>
  <si>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Tomáš</t>
  </si>
  <si>
    <t>Souček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</si>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</sst>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7" totalsRowShown="0">
  <autoFilter ref="A1:AL157" xr:uid="{00000000-0009-0000-0100-000001000000}">
    <filterColumn colId="36">
      <filters>
        <filter val="0"/>
      </filters>
    </filterColumn>
    <filterColumn colId="37">
      <filters>
        <filter val="1"/>
      </filters>
    </filterColumn>
  </autoFilter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7"/>
  <sheetViews>
    <sheetView tabSelected="1" workbookViewId="0">
      <selection activeCell="C110" sqref="A110:C110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5.0999999999999996</v>
      </c>
      <c r="AE2">
        <v>4</v>
      </c>
      <c r="AF2">
        <v>17.590935505191482</v>
      </c>
      <c r="AG2">
        <v>16.49419316327992</v>
      </c>
      <c r="AH2">
        <f>18.1760938254675*1</f>
        <v>18.1760938254675</v>
      </c>
      <c r="AI2">
        <f>3.76804847057669*1</f>
        <v>3.7680484705766899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375.16553713381836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15.871559633027511</v>
      </c>
      <c r="AG3">
        <v>16.319293966350291</v>
      </c>
      <c r="AH3">
        <f>17.6039884070701*1</f>
        <v>17.603988407070101</v>
      </c>
      <c r="AI3">
        <f>3.52079768141402*1</f>
        <v>3.5207976814140198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7.9</v>
      </c>
      <c r="AE4">
        <v>6</v>
      </c>
      <c r="AF4">
        <v>20.35031847133757</v>
      </c>
      <c r="AG4">
        <v>20.25819385151739</v>
      </c>
      <c r="AH4">
        <f>22.0133264871151*1</f>
        <v>22.013326487115101</v>
      </c>
      <c r="AI4">
        <f>4.40266464631489*1</f>
        <v>4.4026646463148902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97.4</v>
      </c>
      <c r="AP4">
        <v>101.9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24.285714285714288</v>
      </c>
      <c r="AG5">
        <v>23.820919254881719</v>
      </c>
      <c r="AH5">
        <f>25.9729440866688*1</f>
        <v>25.9729440866688</v>
      </c>
      <c r="AI5">
        <f>5.19458881732496*1</f>
        <v>5.1945888173249601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8.4</v>
      </c>
      <c r="AE6">
        <v>12</v>
      </c>
      <c r="AF6">
        <v>24.350097914005691</v>
      </c>
      <c r="AG6">
        <v>23.065702286176631</v>
      </c>
      <c r="AH6">
        <f>25.3559934783724*1</f>
        <v>25.355993478372401</v>
      </c>
      <c r="AI6">
        <f>5.07119869567449*1</f>
        <v>5.0711986956744903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29.80189845393765</v>
      </c>
      <c r="AG7">
        <v>20.890283859107232</v>
      </c>
      <c r="AH7">
        <f>24.8822471243738*1</f>
        <v>24.882247124373801</v>
      </c>
      <c r="AI7">
        <f>4.9764494253214*1</f>
        <v>4.9764494253214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5.6</v>
      </c>
      <c r="AE8">
        <v>18</v>
      </c>
      <c r="AF8">
        <v>18.217404566884401</v>
      </c>
      <c r="AG8">
        <v>19.065496153059801</v>
      </c>
      <c r="AH8">
        <f>20.4859392927446*1</f>
        <v>20.4859392927446</v>
      </c>
      <c r="AI8">
        <f>3.61005959840199*1</f>
        <v>3.6100595984019899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19.864568618951989</v>
      </c>
      <c r="AG9">
        <v>17.041666666666661</v>
      </c>
      <c r="AH9">
        <f>19.1975989769728*1</f>
        <v>19.197598976972799</v>
      </c>
      <c r="AI9">
        <f>3.94271956592375*1</f>
        <v>3.9427195659237499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23</v>
      </c>
      <c r="AF10">
        <v>19.83050847457627</v>
      </c>
      <c r="AG10">
        <v>17.675815213062791</v>
      </c>
      <c r="AH10">
        <f>19.7205970058451*1</f>
        <v>19.7205970058451</v>
      </c>
      <c r="AI10">
        <f>3.94197881306284*1</f>
        <v>3.9419788130628399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5.0999999999999996</v>
      </c>
      <c r="AE11">
        <v>25</v>
      </c>
      <c r="AF11">
        <v>17.064220183486231</v>
      </c>
      <c r="AG11">
        <v>15.232558139534881</v>
      </c>
      <c r="AH11">
        <f>16.988461910803*1</f>
        <v>16.988461910803</v>
      </c>
      <c r="AI11">
        <f>3.3976923821606*1</f>
        <v>3.3976923821606002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3</v>
      </c>
    </row>
    <row r="12" spans="1:42" hidden="1" x14ac:dyDescent="0.2">
      <c r="A12" t="s">
        <v>64</v>
      </c>
      <c r="B12" t="s">
        <v>65</v>
      </c>
      <c r="C12" t="s">
        <v>66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4.9000000000000004</v>
      </c>
      <c r="AE12">
        <v>26</v>
      </c>
      <c r="AF12">
        <v>20.569620253164551</v>
      </c>
      <c r="AG12">
        <v>18.60556669782806</v>
      </c>
      <c r="AH12">
        <f>20.6826716652506*1</f>
        <v>20.682671665250599</v>
      </c>
      <c r="AI12">
        <f>4.08375009636039*1</f>
        <v>4.0837500963603901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27</v>
      </c>
      <c r="AF13">
        <v>12.293767761087659</v>
      </c>
      <c r="AG13">
        <v>13.94230769230769</v>
      </c>
      <c r="AH13">
        <f>14.7265464085944*1</f>
        <v>14.7265464085944</v>
      </c>
      <c r="AI13">
        <f>2.49371571577144*1</f>
        <v>2.4937157157714398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38</v>
      </c>
      <c r="AF14">
        <v>15.90277777777777</v>
      </c>
      <c r="AG14">
        <v>14.28571428571429</v>
      </c>
      <c r="AH14">
        <f>15.3935711380081*1</f>
        <v>15.393571138008101</v>
      </c>
      <c r="AI14">
        <f>3.07871422760162*1</f>
        <v>3.0787142276016199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8</v>
      </c>
    </row>
    <row r="15" spans="1:42" hidden="1" x14ac:dyDescent="0.2">
      <c r="A15" t="s">
        <v>71</v>
      </c>
      <c r="B15" t="s">
        <v>72</v>
      </c>
      <c r="C15" t="s">
        <v>71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45</v>
      </c>
      <c r="AF15">
        <v>6.7962980545073917</v>
      </c>
      <c r="AG15">
        <v>12.16666666666667</v>
      </c>
      <c r="AH15">
        <f>9.64403208068375*1</f>
        <v>9.6440320806837505</v>
      </c>
      <c r="AI15">
        <f>1.13792286581202*1</f>
        <v>1.13792286581202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74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4.5999999999999996</v>
      </c>
      <c r="AE16">
        <v>46</v>
      </c>
      <c r="AF16">
        <v>13.52432922802798</v>
      </c>
      <c r="AG16">
        <v>16.277777777777779</v>
      </c>
      <c r="AH16">
        <f>15.1791976760033*1</f>
        <v>15.1791976760033</v>
      </c>
      <c r="AI16">
        <f>3.31578077688372*1</f>
        <v>3.3157807768837202</v>
      </c>
      <c r="AJ16">
        <v>1</v>
      </c>
      <c r="AK16">
        <v>0</v>
      </c>
      <c r="AL16">
        <v>0</v>
      </c>
      <c r="AN16" t="s">
        <v>10</v>
      </c>
      <c r="AO16">
        <f>AO2-AO14*5</f>
        <v>335.16553713381836</v>
      </c>
    </row>
    <row r="17" spans="1:42" hidden="1" x14ac:dyDescent="0.2">
      <c r="A17" t="s">
        <v>75</v>
      </c>
      <c r="B17" t="s">
        <v>76</v>
      </c>
      <c r="C17" t="s">
        <v>75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47</v>
      </c>
      <c r="AF17">
        <v>23.827965516087168</v>
      </c>
      <c r="AG17">
        <v>13.83064516129032</v>
      </c>
      <c r="AH17">
        <f>19.2345280147792*1</f>
        <v>19.234528014779201</v>
      </c>
      <c r="AI17">
        <f>3.55071815237397*1</f>
        <v>3.5507181523739701</v>
      </c>
      <c r="AJ17">
        <v>1</v>
      </c>
      <c r="AK17">
        <v>0</v>
      </c>
      <c r="AL17">
        <v>0</v>
      </c>
    </row>
    <row r="18" spans="1:42" hidden="1" x14ac:dyDescent="0.2">
      <c r="A18" t="s">
        <v>77</v>
      </c>
      <c r="B18" t="s">
        <v>78</v>
      </c>
      <c r="C18" t="s">
        <v>79</v>
      </c>
      <c r="D18" t="s">
        <v>3</v>
      </c>
      <c r="E18">
        <v>1</v>
      </c>
      <c r="F18">
        <v>0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5.2</v>
      </c>
      <c r="AE18">
        <v>53</v>
      </c>
      <c r="AF18">
        <v>17.672413793103448</v>
      </c>
      <c r="AG18">
        <v>15.27777777777778</v>
      </c>
      <c r="AH18">
        <f>16.8043151195407*1</f>
        <v>16.8043151195407</v>
      </c>
      <c r="AI18">
        <f>3.36086302390814*1</f>
        <v>3.3608630239081401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1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5.5</v>
      </c>
      <c r="AE19">
        <v>54</v>
      </c>
      <c r="AF19">
        <v>15.364238410596039</v>
      </c>
      <c r="AG19">
        <v>14.875</v>
      </c>
      <c r="AH19">
        <f>15.4149381418219*1</f>
        <v>15.414938141821899</v>
      </c>
      <c r="AI19">
        <f>3.08298762836438*1</f>
        <v>3.0829876283643798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5.6</v>
      </c>
      <c r="AE20">
        <v>61</v>
      </c>
      <c r="AF20">
        <v>12.253604762420631</v>
      </c>
      <c r="AG20">
        <v>16.060606060606059</v>
      </c>
      <c r="AH20">
        <f>14.4166124401109*1</f>
        <v>14.416612440110899</v>
      </c>
      <c r="AI20">
        <f>2.8833224880222*1</f>
        <v>2.8833224880222001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8.6999999999999993</v>
      </c>
      <c r="AE21">
        <v>63</v>
      </c>
      <c r="AF21">
        <v>23.188976377952748</v>
      </c>
      <c r="AG21">
        <v>21.93633538038473</v>
      </c>
      <c r="AH21">
        <f>23.0054377667646*1</f>
        <v>23.005437766764601</v>
      </c>
      <c r="AI21">
        <f>4.6024004224607*1</f>
        <v>4.6024004224606996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86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4.5999999999999996</v>
      </c>
      <c r="AE22">
        <v>65</v>
      </c>
      <c r="AF22">
        <v>18.0224182540443</v>
      </c>
      <c r="AG22">
        <v>15.940745816405849</v>
      </c>
      <c r="AH22">
        <f>17.3193804756019*1</f>
        <v>17.3193804756019</v>
      </c>
      <c r="AI22">
        <f>3.74961656283535*1</f>
        <v>3.7496165628353499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6.4</v>
      </c>
      <c r="AE23">
        <v>66</v>
      </c>
      <c r="AF23">
        <v>10.36301801418832</v>
      </c>
      <c r="AG23">
        <v>17.638888888888889</v>
      </c>
      <c r="AH23">
        <f>14.2435945760398*1</f>
        <v>14.243594576039801</v>
      </c>
      <c r="AI23">
        <f>3.20057172423548*1</f>
        <v>3.2005717242354801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87</v>
      </c>
      <c r="AF24">
        <v>15.99031481650977</v>
      </c>
      <c r="AG24">
        <v>17.079169789810969</v>
      </c>
      <c r="AH24">
        <f>20.8469544519082*1</f>
        <v>20.8469544519082</v>
      </c>
      <c r="AI24">
        <f>3.50789195743811*1</f>
        <v>3.50789195743811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2</v>
      </c>
      <c r="AP24">
        <v>3</v>
      </c>
    </row>
    <row r="25" spans="1:42" hidden="1" x14ac:dyDescent="0.2">
      <c r="A25" t="s">
        <v>92</v>
      </c>
      <c r="B25" t="s">
        <v>93</v>
      </c>
      <c r="C25" t="s">
        <v>94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4.5999999999999996</v>
      </c>
      <c r="AE25">
        <v>92</v>
      </c>
      <c r="AF25">
        <v>21.700584998227729</v>
      </c>
      <c r="AG25">
        <v>19.416666666666671</v>
      </c>
      <c r="AH25">
        <f>24.8022480203325*1</f>
        <v>24.802248020332499</v>
      </c>
      <c r="AI25">
        <f>4.09094795889088*1</f>
        <v>4.0909479588908804</v>
      </c>
      <c r="AJ25">
        <v>1</v>
      </c>
      <c r="AK25">
        <v>1</v>
      </c>
      <c r="AL25">
        <v>1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97</v>
      </c>
      <c r="AF26">
        <v>14.06896551724137</v>
      </c>
      <c r="AG26">
        <v>16.77272727272727</v>
      </c>
      <c r="AH26">
        <f>19.9614177141705*1</f>
        <v>19.961417714170501</v>
      </c>
      <c r="AI26">
        <f>3.32690295236176*1</f>
        <v>3.3269029523617601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98</v>
      </c>
      <c r="AF27">
        <v>19.07748288681158</v>
      </c>
      <c r="AG27">
        <v>15</v>
      </c>
      <c r="AH27">
        <f>19.8844024293684*1</f>
        <v>19.8844024293684</v>
      </c>
      <c r="AI27">
        <f>4.02600666269278*1</f>
        <v>4.0260066626927804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99</v>
      </c>
      <c r="AF28">
        <v>13.81818181818182</v>
      </c>
      <c r="AG28">
        <v>16</v>
      </c>
      <c r="AH28">
        <f>19.1661440761018*1</f>
        <v>19.166144076101801</v>
      </c>
      <c r="AI28">
        <f>3.19435734601696*1</f>
        <v>3.1943573460169601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1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6.9</v>
      </c>
      <c r="AE29">
        <v>100</v>
      </c>
      <c r="AF29">
        <v>30.73863803650563</v>
      </c>
      <c r="AG29">
        <v>17.131578947368421</v>
      </c>
      <c r="AH29">
        <f>25.5109831822738*1</f>
        <v>25.510983182273801</v>
      </c>
      <c r="AI29">
        <f>4.4423209249399*1</f>
        <v>4.4423209249399003</v>
      </c>
      <c r="AJ29">
        <v>1</v>
      </c>
      <c r="AK29">
        <v>1</v>
      </c>
      <c r="AL29">
        <v>1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5.4</v>
      </c>
      <c r="AE30">
        <v>101</v>
      </c>
      <c r="AF30">
        <v>22.379543219485289</v>
      </c>
      <c r="AG30">
        <v>23.059285388975301</v>
      </c>
      <c r="AH30">
        <f>28.3936663776294*1</f>
        <v>28.393666377629401</v>
      </c>
      <c r="AI30">
        <f>4.88879988392628*1</f>
        <v>4.8887998839262803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3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122</v>
      </c>
      <c r="AF31">
        <v>14.709677419354829</v>
      </c>
      <c r="AG31">
        <v>15.25</v>
      </c>
      <c r="AH31">
        <f>16.6667333859749*1</f>
        <v>16.666733385974901</v>
      </c>
      <c r="AI31">
        <f>5.55557779532499*1</f>
        <v>5.5555777953249903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127</v>
      </c>
      <c r="AF32">
        <v>18.282458628665999</v>
      </c>
      <c r="AG32">
        <v>16.5</v>
      </c>
      <c r="AH32">
        <f>18.03285907335*1</f>
        <v>18.03285907335</v>
      </c>
      <c r="AI32">
        <f>6.01095302445*1</f>
        <v>6.01095302445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5.3</v>
      </c>
      <c r="AE33">
        <v>131</v>
      </c>
      <c r="AF33">
        <v>15.471384752917929</v>
      </c>
      <c r="AG33">
        <v>16.102941176470591</v>
      </c>
      <c r="AH33">
        <f>17.598913266772*1</f>
        <v>17.598913266772001</v>
      </c>
      <c r="AI33">
        <f>5.86630442225735*1</f>
        <v>5.8663044222573504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132</v>
      </c>
      <c r="AF34">
        <v>19.80618470610662</v>
      </c>
      <c r="AG34">
        <v>16.765979561446919</v>
      </c>
      <c r="AH34">
        <f>18.3235482823175*1</f>
        <v>18.3235482823175</v>
      </c>
      <c r="AI34">
        <f>6.10784942743916*1</f>
        <v>6.1078494274391604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133</v>
      </c>
      <c r="AF35">
        <v>10.696676347313099</v>
      </c>
      <c r="AG35">
        <v>11.7</v>
      </c>
      <c r="AH35">
        <f>12.7869364338299*1</f>
        <v>12.786936433829901</v>
      </c>
      <c r="AI35">
        <f>4.26231214461*1</f>
        <v>4.2623121446100001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1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116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134</v>
      </c>
      <c r="AF36">
        <v>24.211764705882349</v>
      </c>
      <c r="AG36">
        <v>20.480982801386649</v>
      </c>
      <c r="AH36">
        <f>22.3836773661279*1</f>
        <v>22.383677366127898</v>
      </c>
      <c r="AI36">
        <f>7.46122605187915*1</f>
        <v>7.4612260518791498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1</v>
      </c>
      <c r="AP36">
        <v>3</v>
      </c>
    </row>
    <row r="37" spans="1:42" hidden="1" x14ac:dyDescent="0.2">
      <c r="A37" t="s">
        <v>117</v>
      </c>
      <c r="B37" t="s">
        <v>118</v>
      </c>
      <c r="C37" t="s">
        <v>118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136</v>
      </c>
      <c r="AF37">
        <v>17.756756756756769</v>
      </c>
      <c r="AG37">
        <v>17.327586206896552</v>
      </c>
      <c r="AH37">
        <f>18.9373284939568*1</f>
        <v>18.937328493956802</v>
      </c>
      <c r="AI37">
        <f>6.31244283131896*1</f>
        <v>6.3124428313189602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0</v>
      </c>
      <c r="AP37">
        <v>3</v>
      </c>
    </row>
    <row r="38" spans="1:42" hidden="1" x14ac:dyDescent="0.2">
      <c r="A38" t="s">
        <v>119</v>
      </c>
      <c r="B38" t="s">
        <v>120</v>
      </c>
      <c r="C38" t="s">
        <v>120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4.5999999999999996</v>
      </c>
      <c r="AE38">
        <v>138</v>
      </c>
      <c r="AF38">
        <v>18.44444444444445</v>
      </c>
      <c r="AG38">
        <v>18.726144483826499</v>
      </c>
      <c r="AH38">
        <f>20.4658136038808*1</f>
        <v>20.4658136038808</v>
      </c>
      <c r="AI38">
        <f>6.86334346338439*1</f>
        <v>6.8633434633843899</v>
      </c>
      <c r="AJ38">
        <v>1</v>
      </c>
      <c r="AK38">
        <v>0</v>
      </c>
      <c r="AL38">
        <v>0</v>
      </c>
    </row>
    <row r="39" spans="1:42" hidden="1" x14ac:dyDescent="0.2">
      <c r="A39" t="s">
        <v>121</v>
      </c>
      <c r="B39" t="s">
        <v>122</v>
      </c>
      <c r="C39" t="s">
        <v>122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5.6</v>
      </c>
      <c r="AE39">
        <v>144</v>
      </c>
      <c r="AF39">
        <v>17.781290543645881</v>
      </c>
      <c r="AG39">
        <v>18.344075979557061</v>
      </c>
      <c r="AH39">
        <f>20.0482507254652*1</f>
        <v>20.048250725465198</v>
      </c>
      <c r="AI39">
        <f>6.91993223157549*1</f>
        <v>6.9199322315754896</v>
      </c>
      <c r="AJ39">
        <v>1</v>
      </c>
      <c r="AK39">
        <v>0</v>
      </c>
      <c r="AL39">
        <v>0</v>
      </c>
    </row>
    <row r="40" spans="1:42" hidden="1" x14ac:dyDescent="0.2">
      <c r="A40" t="s">
        <v>123</v>
      </c>
      <c r="B40" t="s">
        <v>124</v>
      </c>
      <c r="C40" t="s">
        <v>124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147</v>
      </c>
      <c r="AF40">
        <v>16.044307309289572</v>
      </c>
      <c r="AG40">
        <v>17.895652173913049</v>
      </c>
      <c r="AH40">
        <f>19.5581681016886*1</f>
        <v>19.558168101688601</v>
      </c>
      <c r="AI40">
        <f>6.51938936722956*1</f>
        <v>6.51938936722956</v>
      </c>
      <c r="AJ40">
        <v>1</v>
      </c>
      <c r="AK40">
        <v>0</v>
      </c>
      <c r="AL40">
        <v>0</v>
      </c>
    </row>
    <row r="41" spans="1:42" hidden="1" x14ac:dyDescent="0.2">
      <c r="A41" t="s">
        <v>125</v>
      </c>
      <c r="B41" t="s">
        <v>126</v>
      </c>
      <c r="C41" t="s">
        <v>126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158</v>
      </c>
      <c r="AF41">
        <v>16.47058823529412</v>
      </c>
      <c r="AG41">
        <v>15.44400891949336</v>
      </c>
      <c r="AH41">
        <f>15.978521927462*1</f>
        <v>15.978521927461999</v>
      </c>
      <c r="AI41">
        <f>3.1957654085103*1</f>
        <v>3.1957654085103</v>
      </c>
      <c r="AJ41">
        <v>1</v>
      </c>
      <c r="AK41">
        <v>0</v>
      </c>
      <c r="AL41">
        <v>0</v>
      </c>
    </row>
    <row r="42" spans="1:42" hidden="1" x14ac:dyDescent="0.2">
      <c r="A42" t="s">
        <v>127</v>
      </c>
      <c r="B42" t="s">
        <v>128</v>
      </c>
      <c r="C42" t="s">
        <v>128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4.9000000000000004</v>
      </c>
      <c r="AE42">
        <v>168</v>
      </c>
      <c r="AF42">
        <v>9.4384248911802224</v>
      </c>
      <c r="AG42">
        <v>12.45192307692308</v>
      </c>
      <c r="AH42">
        <f>12.8828788342546*1</f>
        <v>12.882878834254599</v>
      </c>
      <c r="AI42">
        <f>2.57657565707426*1</f>
        <v>2.57657565707426</v>
      </c>
      <c r="AJ42">
        <v>1</v>
      </c>
      <c r="AK42">
        <v>0</v>
      </c>
      <c r="AL42">
        <v>0</v>
      </c>
    </row>
    <row r="43" spans="1:42" hidden="1" x14ac:dyDescent="0.2">
      <c r="A43" t="s">
        <v>129</v>
      </c>
      <c r="B43" t="s">
        <v>130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</v>
      </c>
      <c r="AE43">
        <v>169</v>
      </c>
      <c r="AF43">
        <v>22.352541524293791</v>
      </c>
      <c r="AG43">
        <v>15.85227272727273</v>
      </c>
      <c r="AH43">
        <f>16.4009184179289*1</f>
        <v>16.400918417928899</v>
      </c>
      <c r="AI43">
        <f>3.28018368358579*1</f>
        <v>3.2801836835857898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132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170</v>
      </c>
      <c r="AF44">
        <v>23.41288861948664</v>
      </c>
      <c r="AG44">
        <v>12.74390243902439</v>
      </c>
      <c r="AH44">
        <f>13.1849705020472*1</f>
        <v>13.1849705020472</v>
      </c>
      <c r="AI44">
        <f>2.63699283265345*1</f>
        <v>2.63699283265345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6.4</v>
      </c>
      <c r="AE45">
        <v>178</v>
      </c>
      <c r="AF45">
        <v>14.474268580177259</v>
      </c>
      <c r="AG45">
        <v>21.255501568410899</v>
      </c>
      <c r="AH45">
        <f>21.991144593781*1</f>
        <v>21.991144593781002</v>
      </c>
      <c r="AI45">
        <f>4.39828485161383*1</f>
        <v>4.3982848516138304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4.2</v>
      </c>
      <c r="AE46">
        <v>182</v>
      </c>
      <c r="AF46">
        <v>17.93452918934074</v>
      </c>
      <c r="AG46">
        <v>15.65789473684211</v>
      </c>
      <c r="AH46">
        <f>16.1998109067931*1</f>
        <v>16.1998109067931</v>
      </c>
      <c r="AI46">
        <f>3.23996241914661*1</f>
        <v>3.2399624191466101</v>
      </c>
      <c r="AJ46">
        <v>1</v>
      </c>
      <c r="AK46">
        <v>1</v>
      </c>
      <c r="AL46">
        <v>1</v>
      </c>
    </row>
    <row r="47" spans="1:42" hidden="1" x14ac:dyDescent="0.2">
      <c r="A47" t="s">
        <v>138</v>
      </c>
      <c r="B47" t="s">
        <v>139</v>
      </c>
      <c r="C47" t="s">
        <v>139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188</v>
      </c>
      <c r="AF47">
        <v>15.46484200920395</v>
      </c>
      <c r="AG47">
        <v>16.085676995693099</v>
      </c>
      <c r="AH47">
        <f>16.6423971005584*1</f>
        <v>16.642397100558401</v>
      </c>
      <c r="AI47">
        <f>3.26283868382861*1</f>
        <v>3.2628386838286101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141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206</v>
      </c>
      <c r="AF48">
        <v>12.34579161179915</v>
      </c>
      <c r="AG48">
        <v>13.11643835616438</v>
      </c>
      <c r="AH48">
        <f>14.1227990056227*1</f>
        <v>14.122799005622699</v>
      </c>
      <c r="AI48">
        <f>2.75254333774892*1</f>
        <v>2.7525433377489201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143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218</v>
      </c>
      <c r="AF49">
        <v>8.0434782608695645</v>
      </c>
      <c r="AG49">
        <v>10.694444444444439</v>
      </c>
      <c r="AH49">
        <f>10.848992017949*1</f>
        <v>10.848992017949</v>
      </c>
      <c r="AI49">
        <f>2.16979840358981*1</f>
        <v>2.1697984035898101</v>
      </c>
      <c r="AJ49">
        <v>1</v>
      </c>
      <c r="AK49">
        <v>0</v>
      </c>
      <c r="AL49">
        <v>0</v>
      </c>
    </row>
    <row r="50" spans="1:38" hidden="1" x14ac:dyDescent="0.2">
      <c r="A50" t="s">
        <v>144</v>
      </c>
      <c r="B50" t="s">
        <v>145</v>
      </c>
      <c r="C50" t="s">
        <v>145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5.3</v>
      </c>
      <c r="AE50">
        <v>232</v>
      </c>
      <c r="AF50">
        <v>15.45454545454545</v>
      </c>
      <c r="AG50">
        <v>13.502269289301161</v>
      </c>
      <c r="AH50">
        <f>15.4422692674659*1</f>
        <v>15.4422692674659</v>
      </c>
      <c r="AI50">
        <f>3.08845958534354*1</f>
        <v>3.0884595853435401</v>
      </c>
      <c r="AJ50">
        <v>1</v>
      </c>
      <c r="AK50">
        <v>0</v>
      </c>
      <c r="AL50">
        <v>0</v>
      </c>
    </row>
    <row r="51" spans="1:38" hidden="1" x14ac:dyDescent="0.2">
      <c r="A51" t="s">
        <v>146</v>
      </c>
      <c r="B51" t="s">
        <v>147</v>
      </c>
      <c r="C51" t="s">
        <v>147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233</v>
      </c>
      <c r="AF51">
        <v>13.816836131785021</v>
      </c>
      <c r="AG51">
        <v>13.67647058823529</v>
      </c>
      <c r="AH51">
        <f>15.0366015779469*1</f>
        <v>15.0366015779469</v>
      </c>
      <c r="AI51">
        <f>2.89577931948935*1</f>
        <v>2.8957793194893502</v>
      </c>
      <c r="AJ51">
        <v>1</v>
      </c>
      <c r="AK51">
        <v>0</v>
      </c>
      <c r="AL51">
        <v>0</v>
      </c>
    </row>
    <row r="52" spans="1:38" hidden="1" x14ac:dyDescent="0.2">
      <c r="A52" t="s">
        <v>148</v>
      </c>
      <c r="B52" t="s">
        <v>149</v>
      </c>
      <c r="C52" t="s">
        <v>149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258</v>
      </c>
      <c r="AF52">
        <v>11.02702702702703</v>
      </c>
      <c r="AG52">
        <v>11.071428571428569</v>
      </c>
      <c r="AH52">
        <f>10.0662882093729*1</f>
        <v>10.0662882093729</v>
      </c>
      <c r="AI52">
        <f>2.51657205234324*1</f>
        <v>2.51657205234324</v>
      </c>
      <c r="AJ52">
        <v>1</v>
      </c>
      <c r="AK52">
        <v>0</v>
      </c>
      <c r="AL52">
        <v>0</v>
      </c>
    </row>
    <row r="53" spans="1:38" hidden="1" x14ac:dyDescent="0.2">
      <c r="A53" t="s">
        <v>150</v>
      </c>
      <c r="B53" t="s">
        <v>151</v>
      </c>
      <c r="C53" t="s">
        <v>150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260</v>
      </c>
      <c r="AF53">
        <v>10.5945945945946</v>
      </c>
      <c r="AG53">
        <v>10.86050275423214</v>
      </c>
      <c r="AH53">
        <f>9.6715318090054*1</f>
        <v>9.6715318090053994</v>
      </c>
      <c r="AI53">
        <f>2.41788295225135*1</f>
        <v>2.4178829522513499</v>
      </c>
      <c r="AJ53">
        <v>1</v>
      </c>
      <c r="AK53">
        <v>0</v>
      </c>
      <c r="AL53">
        <v>0</v>
      </c>
    </row>
    <row r="54" spans="1:38" hidden="1" x14ac:dyDescent="0.2">
      <c r="A54" t="s">
        <v>152</v>
      </c>
      <c r="B54" t="s">
        <v>153</v>
      </c>
      <c r="C54" t="s">
        <v>153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262</v>
      </c>
      <c r="AF54">
        <v>12.591349515482751</v>
      </c>
      <c r="AG54">
        <v>11.304347826086961</v>
      </c>
      <c r="AH54">
        <f>11.4943178117856*1</f>
        <v>11.494317811785599</v>
      </c>
      <c r="AI54">
        <f>5.26068110252301*1</f>
        <v>5.2606811025230096</v>
      </c>
      <c r="AJ54">
        <v>1</v>
      </c>
      <c r="AK54">
        <v>0</v>
      </c>
      <c r="AL54">
        <v>0</v>
      </c>
    </row>
    <row r="55" spans="1:38" hidden="1" x14ac:dyDescent="0.2">
      <c r="A55" t="s">
        <v>154</v>
      </c>
      <c r="B55" t="s">
        <v>155</v>
      </c>
      <c r="C55" t="s">
        <v>155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4.2</v>
      </c>
      <c r="AE55">
        <v>263</v>
      </c>
      <c r="AF55">
        <v>10.58823529411765</v>
      </c>
      <c r="AG55">
        <v>11</v>
      </c>
      <c r="AH55">
        <f>9.66572656782352*1</f>
        <v>9.6657265678235191</v>
      </c>
      <c r="AI55">
        <f>2.41643164195588*1</f>
        <v>2.4164316419558798</v>
      </c>
      <c r="AJ55">
        <v>1</v>
      </c>
      <c r="AK55">
        <v>0</v>
      </c>
      <c r="AL55">
        <v>0</v>
      </c>
    </row>
    <row r="56" spans="1:38" hidden="1" x14ac:dyDescent="0.2">
      <c r="A56" t="s">
        <v>156</v>
      </c>
      <c r="B56" t="s">
        <v>157</v>
      </c>
      <c r="C56" t="s">
        <v>157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6.3</v>
      </c>
      <c r="AE56">
        <v>267</v>
      </c>
      <c r="AF56">
        <v>10.25</v>
      </c>
      <c r="AG56">
        <v>10.58333333333333</v>
      </c>
      <c r="AH56">
        <f>9.3569603024625*1</f>
        <v>9.3569603024625003</v>
      </c>
      <c r="AI56">
        <f>2.33924007561562*1</f>
        <v>2.3392400756156202</v>
      </c>
      <c r="AJ56">
        <v>1</v>
      </c>
      <c r="AK56">
        <v>0</v>
      </c>
      <c r="AL56">
        <v>0</v>
      </c>
    </row>
    <row r="57" spans="1:38" hidden="1" x14ac:dyDescent="0.2">
      <c r="A57" t="s">
        <v>158</v>
      </c>
      <c r="B57" t="s">
        <v>159</v>
      </c>
      <c r="C57" t="s">
        <v>160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6.8</v>
      </c>
      <c r="AE57">
        <v>268</v>
      </c>
      <c r="AF57">
        <v>12.952380952380951</v>
      </c>
      <c r="AG57">
        <v>13.934546619138951</v>
      </c>
      <c r="AH57">
        <f>11.8238940871999*1</f>
        <v>11.8238940871999</v>
      </c>
      <c r="AI57">
        <f>2.95597352179999*1</f>
        <v>2.9559735217999901</v>
      </c>
      <c r="AJ57">
        <v>1</v>
      </c>
      <c r="AK57">
        <v>0</v>
      </c>
      <c r="AL57">
        <v>0</v>
      </c>
    </row>
    <row r="58" spans="1:38" hidden="1" x14ac:dyDescent="0.2">
      <c r="A58" t="s">
        <v>161</v>
      </c>
      <c r="B58" t="s">
        <v>162</v>
      </c>
      <c r="C58" t="s">
        <v>162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</v>
      </c>
      <c r="AE58">
        <v>273</v>
      </c>
      <c r="AF58">
        <v>16.588861516277611</v>
      </c>
      <c r="AG58">
        <v>22.737443581381559</v>
      </c>
      <c r="AH58">
        <f>15.1435432849617*1</f>
        <v>15.1435432849617</v>
      </c>
      <c r="AI58">
        <f>3.78588582124042*1</f>
        <v>3.7858858212404201</v>
      </c>
      <c r="AJ58">
        <v>1</v>
      </c>
      <c r="AK58">
        <v>1</v>
      </c>
      <c r="AL58">
        <v>1</v>
      </c>
    </row>
    <row r="59" spans="1:38" hidden="1" x14ac:dyDescent="0.2">
      <c r="A59" t="s">
        <v>163</v>
      </c>
      <c r="B59" t="s">
        <v>164</v>
      </c>
      <c r="C59" t="s">
        <v>165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274</v>
      </c>
      <c r="AF59">
        <v>13.28205128205127</v>
      </c>
      <c r="AG59">
        <v>12.360655737704921</v>
      </c>
      <c r="AH59">
        <f>0*0</f>
        <v>0</v>
      </c>
      <c r="AI59">
        <f>3.03121040442499*0</f>
        <v>0</v>
      </c>
      <c r="AJ59">
        <v>0</v>
      </c>
      <c r="AK59">
        <v>1</v>
      </c>
      <c r="AL59">
        <v>0</v>
      </c>
    </row>
    <row r="60" spans="1:38" hidden="1" x14ac:dyDescent="0.2">
      <c r="A60" t="s">
        <v>166</v>
      </c>
      <c r="B60" t="s">
        <v>167</v>
      </c>
      <c r="C60" t="s">
        <v>167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5.9</v>
      </c>
      <c r="AE60">
        <v>276</v>
      </c>
      <c r="AF60">
        <v>30.862335277903551</v>
      </c>
      <c r="AG60">
        <v>10.89619823068201</v>
      </c>
      <c r="AH60">
        <f>28.1734288816225*1</f>
        <v>28.173428881622499</v>
      </c>
      <c r="AI60">
        <f>7.04335722040564*1</f>
        <v>7.0433572204056398</v>
      </c>
      <c r="AJ60">
        <v>1</v>
      </c>
      <c r="AK60">
        <v>1</v>
      </c>
      <c r="AL60">
        <v>1</v>
      </c>
    </row>
    <row r="61" spans="1:38" hidden="1" x14ac:dyDescent="0.2">
      <c r="A61" t="s">
        <v>168</v>
      </c>
      <c r="B61" t="s">
        <v>169</v>
      </c>
      <c r="C61" t="s">
        <v>170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298</v>
      </c>
      <c r="AF61">
        <v>13.806818181818199</v>
      </c>
      <c r="AG61">
        <v>14.196428571428569</v>
      </c>
      <c r="AH61">
        <f>14.7485630344261*1</f>
        <v>14.7485630344261</v>
      </c>
      <c r="AI61">
        <f>2.94971260688523*1</f>
        <v>2.94971260688523</v>
      </c>
      <c r="AJ61">
        <v>1</v>
      </c>
      <c r="AK61">
        <v>0</v>
      </c>
      <c r="AL61">
        <v>0</v>
      </c>
    </row>
    <row r="62" spans="1:38" hidden="1" x14ac:dyDescent="0.2">
      <c r="A62" t="s">
        <v>171</v>
      </c>
      <c r="B62" t="s">
        <v>172</v>
      </c>
      <c r="C62" t="s">
        <v>172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303</v>
      </c>
      <c r="AF62">
        <v>18.697916666666671</v>
      </c>
      <c r="AG62">
        <v>18.191520121733841</v>
      </c>
      <c r="AH62">
        <f>19.7438102533261*1</f>
        <v>19.7438102533261</v>
      </c>
      <c r="AI62">
        <f>3.94876204640427*1</f>
        <v>3.9487620464042701</v>
      </c>
      <c r="AJ62">
        <v>1</v>
      </c>
      <c r="AK62">
        <v>0</v>
      </c>
      <c r="AL62">
        <v>0</v>
      </c>
    </row>
    <row r="63" spans="1:38" hidden="1" x14ac:dyDescent="0.2">
      <c r="A63" t="s">
        <v>173</v>
      </c>
      <c r="B63" t="s">
        <v>174</v>
      </c>
      <c r="C63" t="s">
        <v>175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308</v>
      </c>
      <c r="AF63">
        <v>13.36363636363636</v>
      </c>
      <c r="AG63">
        <v>13.837209302325579</v>
      </c>
      <c r="AH63">
        <f>14.2965602329984*1</f>
        <v>14.296560232998401</v>
      </c>
      <c r="AI63">
        <f>2.85931204659968*1</f>
        <v>2.8593120465996802</v>
      </c>
      <c r="AJ63">
        <v>1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309</v>
      </c>
      <c r="AF64">
        <v>11.381578947368419</v>
      </c>
      <c r="AG64">
        <v>12.375</v>
      </c>
      <c r="AH64">
        <f>12.3070835905372*1</f>
        <v>12.3070835905372</v>
      </c>
      <c r="AI64">
        <f>2.46141671810744*1</f>
        <v>2.46141671810744</v>
      </c>
      <c r="AJ64">
        <v>1</v>
      </c>
      <c r="AK64">
        <v>0</v>
      </c>
      <c r="AL64">
        <v>0</v>
      </c>
    </row>
    <row r="65" spans="1:38" hidden="1" x14ac:dyDescent="0.2">
      <c r="A65" t="s">
        <v>178</v>
      </c>
      <c r="B65" t="s">
        <v>179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4.2</v>
      </c>
      <c r="AE65">
        <v>332</v>
      </c>
      <c r="AF65">
        <v>12.21829896780114</v>
      </c>
      <c r="AG65">
        <v>14.1792934024826</v>
      </c>
      <c r="AH65">
        <f>16.5653425856079*1</f>
        <v>16.565342585607901</v>
      </c>
      <c r="AI65">
        <f>3.26981296938231*1</f>
        <v>3.2698129693823099</v>
      </c>
      <c r="AJ65">
        <v>1</v>
      </c>
      <c r="AK65">
        <v>0</v>
      </c>
      <c r="AL65">
        <v>0</v>
      </c>
    </row>
    <row r="66" spans="1:38" hidden="1" x14ac:dyDescent="0.2">
      <c r="A66" t="s">
        <v>101</v>
      </c>
      <c r="B66" t="s">
        <v>180</v>
      </c>
      <c r="C66" t="s">
        <v>180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5.8</v>
      </c>
      <c r="AE66">
        <v>333</v>
      </c>
      <c r="AF66">
        <v>16.741813961115518</v>
      </c>
      <c r="AG66">
        <v>16.53641802577631</v>
      </c>
      <c r="AH66">
        <f>19.3191196346528*1</f>
        <v>19.3191196346528</v>
      </c>
      <c r="AI66">
        <f>3.84383863413297*1</f>
        <v>3.84383863413297</v>
      </c>
      <c r="AJ66">
        <v>1</v>
      </c>
      <c r="AK66">
        <v>0</v>
      </c>
      <c r="AL66">
        <v>0</v>
      </c>
    </row>
    <row r="67" spans="1:38" hidden="1" x14ac:dyDescent="0.2">
      <c r="A67" t="s">
        <v>181</v>
      </c>
      <c r="B67" t="s">
        <v>182</v>
      </c>
      <c r="C67" t="s">
        <v>183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336</v>
      </c>
      <c r="AF67">
        <v>16.15151515151517</v>
      </c>
      <c r="AG67">
        <v>14.732824427480921</v>
      </c>
      <c r="AH67">
        <f>17.212023665046*1</f>
        <v>17.212023665046001</v>
      </c>
      <c r="AI67">
        <f>3.44240473300921*1</f>
        <v>3.44240473300921</v>
      </c>
      <c r="AJ67">
        <v>1</v>
      </c>
      <c r="AK67">
        <v>0</v>
      </c>
      <c r="AL67">
        <v>0</v>
      </c>
    </row>
    <row r="68" spans="1:38" hidden="1" x14ac:dyDescent="0.2">
      <c r="A68" t="s">
        <v>146</v>
      </c>
      <c r="B68" t="s">
        <v>184</v>
      </c>
      <c r="C68" t="s">
        <v>184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337</v>
      </c>
      <c r="AF68">
        <v>8.8083988232665789</v>
      </c>
      <c r="AG68">
        <v>12.1875</v>
      </c>
      <c r="AH68">
        <f>14.2383744152156*1</f>
        <v>14.238374415215601</v>
      </c>
      <c r="AI68">
        <f>2.84767470714584*1</f>
        <v>2.8476747071458401</v>
      </c>
      <c r="AJ68">
        <v>1</v>
      </c>
      <c r="AK68">
        <v>0</v>
      </c>
      <c r="AL68">
        <v>0</v>
      </c>
    </row>
    <row r="69" spans="1:38" hidden="1" x14ac:dyDescent="0.2">
      <c r="A69" t="s">
        <v>185</v>
      </c>
      <c r="B69" t="s">
        <v>186</v>
      </c>
      <c r="C69" t="s">
        <v>186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4.5999999999999996</v>
      </c>
      <c r="AE69">
        <v>344</v>
      </c>
      <c r="AF69">
        <v>14.51006622148819</v>
      </c>
      <c r="AG69">
        <v>13.64583333333333</v>
      </c>
      <c r="AH69">
        <f>15.9421162383405*1</f>
        <v>15.9421162383405</v>
      </c>
      <c r="AI69">
        <f>3.18842296613119*1</f>
        <v>3.1884229661311898</v>
      </c>
      <c r="AJ69">
        <v>1</v>
      </c>
      <c r="AK69">
        <v>1</v>
      </c>
      <c r="AL69">
        <v>1</v>
      </c>
    </row>
    <row r="70" spans="1:38" hidden="1" x14ac:dyDescent="0.2">
      <c r="A70" t="s">
        <v>168</v>
      </c>
      <c r="B70" t="s">
        <v>187</v>
      </c>
      <c r="C70" t="s">
        <v>187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347</v>
      </c>
      <c r="AF70">
        <v>17.780612244897942</v>
      </c>
      <c r="AG70">
        <v>17.940624559331461</v>
      </c>
      <c r="AH70">
        <f>20.9596216799229*1</f>
        <v>20.9596216799229</v>
      </c>
      <c r="AI70">
        <f>4.27301103238829*1</f>
        <v>4.2730110323882897</v>
      </c>
      <c r="AJ70">
        <v>1</v>
      </c>
      <c r="AK70">
        <v>0</v>
      </c>
      <c r="AL70">
        <v>0</v>
      </c>
    </row>
    <row r="71" spans="1:38" hidden="1" x14ac:dyDescent="0.2">
      <c r="A71" t="s">
        <v>146</v>
      </c>
      <c r="B71" t="s">
        <v>188</v>
      </c>
      <c r="C71" t="s">
        <v>188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4.5999999999999996</v>
      </c>
      <c r="AE71">
        <v>349</v>
      </c>
      <c r="AF71">
        <v>15.50577894345685</v>
      </c>
      <c r="AG71">
        <v>14.601910828025479</v>
      </c>
      <c r="AH71">
        <f>17.0590797752279*1</f>
        <v>17.0590797752279</v>
      </c>
      <c r="AI71">
        <f>3.41181553223538*1</f>
        <v>3.41181553223538</v>
      </c>
      <c r="AJ71">
        <v>1</v>
      </c>
      <c r="AK71">
        <v>0</v>
      </c>
      <c r="AL71">
        <v>0</v>
      </c>
    </row>
    <row r="72" spans="1:38" hidden="1" x14ac:dyDescent="0.2">
      <c r="A72" t="s">
        <v>189</v>
      </c>
      <c r="B72" t="s">
        <v>190</v>
      </c>
      <c r="C72" t="s">
        <v>190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358</v>
      </c>
      <c r="AF72">
        <v>19.789915966386548</v>
      </c>
      <c r="AG72">
        <v>19.560923282817431</v>
      </c>
      <c r="AH72">
        <f>22.8525800594583*1</f>
        <v>22.852580059458301</v>
      </c>
      <c r="AI72">
        <f>4.57051601189166*1</f>
        <v>4.5705160118916597</v>
      </c>
      <c r="AJ72">
        <v>1</v>
      </c>
      <c r="AK72">
        <v>0</v>
      </c>
      <c r="AL72">
        <v>0</v>
      </c>
    </row>
    <row r="73" spans="1:38" hidden="1" x14ac:dyDescent="0.2">
      <c r="A73" t="s">
        <v>191</v>
      </c>
      <c r="B73" t="s">
        <v>192</v>
      </c>
      <c r="C73" t="s">
        <v>192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364</v>
      </c>
      <c r="AF73">
        <v>13.690476190476179</v>
      </c>
      <c r="AG73">
        <v>13.928571428571431</v>
      </c>
      <c r="AH73">
        <f>15.9815203553928*1</f>
        <v>15.981520355392799</v>
      </c>
      <c r="AI73">
        <f>3.19630407107857*1</f>
        <v>3.1963040710785702</v>
      </c>
      <c r="AJ73">
        <v>1</v>
      </c>
      <c r="AK73">
        <v>0</v>
      </c>
      <c r="AL73">
        <v>0</v>
      </c>
    </row>
    <row r="74" spans="1:38" hidden="1" x14ac:dyDescent="0.2">
      <c r="A74" t="s">
        <v>193</v>
      </c>
      <c r="B74" t="s">
        <v>194</v>
      </c>
      <c r="C74" t="s">
        <v>193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365</v>
      </c>
      <c r="AF74">
        <v>17.678571428571431</v>
      </c>
      <c r="AG74">
        <v>15.96590909090909</v>
      </c>
      <c r="AH74">
        <f>18.5551477181983*1</f>
        <v>18.555147718198299</v>
      </c>
      <c r="AI74">
        <f>3.71102954363967*1</f>
        <v>3.7110295436396701</v>
      </c>
      <c r="AJ74">
        <v>1</v>
      </c>
      <c r="AK74">
        <v>0</v>
      </c>
      <c r="AL74">
        <v>0</v>
      </c>
    </row>
    <row r="75" spans="1:38" hidden="1" x14ac:dyDescent="0.2">
      <c r="A75" t="s">
        <v>195</v>
      </c>
      <c r="B75" t="s">
        <v>196</v>
      </c>
      <c r="C75" t="s">
        <v>196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4.9000000000000004</v>
      </c>
      <c r="AE75">
        <v>366</v>
      </c>
      <c r="AF75">
        <v>10.920301064219769</v>
      </c>
      <c r="AG75">
        <v>12.3972602739726</v>
      </c>
      <c r="AH75">
        <f>14.0741462837465*1</f>
        <v>14.074146283746501</v>
      </c>
      <c r="AI75">
        <f>2.81168342354622*1</f>
        <v>2.8116834235462198</v>
      </c>
      <c r="AJ75">
        <v>1</v>
      </c>
      <c r="AK75">
        <v>0</v>
      </c>
      <c r="AL75">
        <v>0</v>
      </c>
    </row>
    <row r="76" spans="1:38" hidden="1" x14ac:dyDescent="0.2">
      <c r="A76" t="s">
        <v>197</v>
      </c>
      <c r="B76" t="s">
        <v>198</v>
      </c>
      <c r="C76" t="s">
        <v>198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368</v>
      </c>
      <c r="AF76">
        <v>13.445882066766091</v>
      </c>
      <c r="AG76">
        <v>13.46590909090909</v>
      </c>
      <c r="AH76">
        <f>15.4756449518775*1</f>
        <v>15.4756449518775</v>
      </c>
      <c r="AI76">
        <f>2.96368559078404*1</f>
        <v>2.9636855907840398</v>
      </c>
      <c r="AJ76">
        <v>1</v>
      </c>
      <c r="AK76">
        <v>0</v>
      </c>
      <c r="AL76">
        <v>0</v>
      </c>
    </row>
    <row r="77" spans="1:38" hidden="1" x14ac:dyDescent="0.2">
      <c r="A77" t="s">
        <v>199</v>
      </c>
      <c r="B77" t="s">
        <v>200</v>
      </c>
      <c r="C77" t="s">
        <v>200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373</v>
      </c>
      <c r="AF77">
        <v>18.21618801801689</v>
      </c>
      <c r="AG77">
        <v>16.431451612903221</v>
      </c>
      <c r="AH77">
        <f>19.098819625294*1</f>
        <v>19.098819625293999</v>
      </c>
      <c r="AI77">
        <f>3.82713647780508*1</f>
        <v>3.8271364778050798</v>
      </c>
      <c r="AJ77">
        <v>1</v>
      </c>
      <c r="AK77">
        <v>0</v>
      </c>
      <c r="AL77">
        <v>0</v>
      </c>
    </row>
    <row r="78" spans="1:38" hidden="1" x14ac:dyDescent="0.2">
      <c r="A78" t="s">
        <v>201</v>
      </c>
      <c r="B78" t="s">
        <v>202</v>
      </c>
      <c r="C78" t="s">
        <v>203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378</v>
      </c>
      <c r="AF78">
        <v>11.97299538280493</v>
      </c>
      <c r="AG78">
        <v>13.452380952380951</v>
      </c>
      <c r="AH78">
        <f>15.2866378427606*1</f>
        <v>15.2866378427606</v>
      </c>
      <c r="AI78">
        <f>2.97550932723895*1</f>
        <v>2.9755093272389499</v>
      </c>
      <c r="AJ78">
        <v>1</v>
      </c>
      <c r="AK78">
        <v>0</v>
      </c>
      <c r="AL78">
        <v>0</v>
      </c>
    </row>
    <row r="79" spans="1:38" hidden="1" x14ac:dyDescent="0.2">
      <c r="A79" t="s">
        <v>204</v>
      </c>
      <c r="B79" t="s">
        <v>205</v>
      </c>
      <c r="C79" t="s">
        <v>205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381</v>
      </c>
      <c r="AF79">
        <v>12.168674698795179</v>
      </c>
      <c r="AG79">
        <v>13.38461538461538</v>
      </c>
      <c r="AH79">
        <f>15.2400592757877*1</f>
        <v>15.240059275787701</v>
      </c>
      <c r="AI79">
        <f>3.04801185515755*1</f>
        <v>3.0480118551575499</v>
      </c>
      <c r="AJ79">
        <v>1</v>
      </c>
      <c r="AK79">
        <v>0</v>
      </c>
      <c r="AL79">
        <v>0</v>
      </c>
    </row>
    <row r="80" spans="1:38" hidden="1" x14ac:dyDescent="0.2">
      <c r="A80" t="s">
        <v>206</v>
      </c>
      <c r="B80" t="s">
        <v>207</v>
      </c>
      <c r="C80" t="s">
        <v>206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5.0999999999999996</v>
      </c>
      <c r="AE80">
        <v>387</v>
      </c>
      <c r="AF80">
        <v>16.116230335025499</v>
      </c>
      <c r="AG80">
        <v>20.978322120984728</v>
      </c>
      <c r="AH80">
        <f>23.535063272348*1</f>
        <v>23.535063272348001</v>
      </c>
      <c r="AI80">
        <f>4.71204172360253*1</f>
        <v>4.71204172360253</v>
      </c>
      <c r="AJ80">
        <v>1</v>
      </c>
      <c r="AK80">
        <v>0</v>
      </c>
      <c r="AL80">
        <v>0</v>
      </c>
    </row>
    <row r="81" spans="1:38" hidden="1" x14ac:dyDescent="0.2">
      <c r="A81" t="s">
        <v>208</v>
      </c>
      <c r="B81" t="s">
        <v>209</v>
      </c>
      <c r="C81" t="s">
        <v>208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388</v>
      </c>
      <c r="AF81">
        <v>19.98986228265515</v>
      </c>
      <c r="AG81">
        <v>19.962685843823969</v>
      </c>
      <c r="AH81">
        <f>22.9487999850406*1</f>
        <v>22.948799985040601</v>
      </c>
      <c r="AI81">
        <f>4.58193870507284*1</f>
        <v>4.5819387050728402</v>
      </c>
      <c r="AJ81">
        <v>1</v>
      </c>
      <c r="AK81">
        <v>0</v>
      </c>
      <c r="AL81">
        <v>0</v>
      </c>
    </row>
    <row r="82" spans="1:38" hidden="1" x14ac:dyDescent="0.2">
      <c r="A82" t="s">
        <v>210</v>
      </c>
      <c r="B82" t="s">
        <v>211</v>
      </c>
      <c r="C82" t="s">
        <v>211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395</v>
      </c>
      <c r="AF82">
        <v>15.14026128803237</v>
      </c>
      <c r="AG82">
        <v>15.14880952380952</v>
      </c>
      <c r="AH82">
        <f>17.4113737350722*1</f>
        <v>17.4113737350722</v>
      </c>
      <c r="AI82">
        <f>3.47572547221078*1</f>
        <v>3.47572547221078</v>
      </c>
      <c r="AJ82">
        <v>1</v>
      </c>
      <c r="AK82">
        <v>0</v>
      </c>
      <c r="AL82">
        <v>0</v>
      </c>
    </row>
    <row r="83" spans="1:38" hidden="1" x14ac:dyDescent="0.2">
      <c r="A83" t="s">
        <v>212</v>
      </c>
      <c r="B83" t="s">
        <v>213</v>
      </c>
      <c r="C83" t="s">
        <v>213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8.6</v>
      </c>
      <c r="AE83">
        <v>402</v>
      </c>
      <c r="AF83">
        <v>26.294961512442839</v>
      </c>
      <c r="AG83">
        <v>22.136391998019569</v>
      </c>
      <c r="AH83">
        <f>0*0</f>
        <v>0</v>
      </c>
      <c r="AI83">
        <f>9.30981800998157*0</f>
        <v>0</v>
      </c>
      <c r="AJ83">
        <v>0</v>
      </c>
      <c r="AK83">
        <v>1</v>
      </c>
      <c r="AL83">
        <v>0</v>
      </c>
    </row>
    <row r="84" spans="1:38" hidden="1" x14ac:dyDescent="0.2">
      <c r="A84" t="s">
        <v>214</v>
      </c>
      <c r="B84" t="s">
        <v>215</v>
      </c>
      <c r="C84" t="s">
        <v>216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5.8</v>
      </c>
      <c r="AE84">
        <v>403</v>
      </c>
      <c r="AF84">
        <v>21.722933004198811</v>
      </c>
      <c r="AG84">
        <v>18.80334311543054</v>
      </c>
      <c r="AH84">
        <f>19.9867584513021*1</f>
        <v>19.986758451302101</v>
      </c>
      <c r="AI84">
        <f>7.96553352534628*1</f>
        <v>7.96553352534628</v>
      </c>
      <c r="AJ84">
        <v>1</v>
      </c>
      <c r="AK84">
        <v>0</v>
      </c>
      <c r="AL84">
        <v>0</v>
      </c>
    </row>
    <row r="85" spans="1:38" hidden="1" x14ac:dyDescent="0.2">
      <c r="A85" t="s">
        <v>217</v>
      </c>
      <c r="B85" t="s">
        <v>218</v>
      </c>
      <c r="C85" t="s">
        <v>217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7.6</v>
      </c>
      <c r="AE85">
        <v>405</v>
      </c>
      <c r="AF85">
        <v>19.400000000000009</v>
      </c>
      <c r="AG85">
        <v>16.666666666666671</v>
      </c>
      <c r="AH85">
        <f>17.7156072366455*1</f>
        <v>17.7156072366455</v>
      </c>
      <c r="AI85">
        <f>7.08624289465821*1</f>
        <v>7.0862428946582101</v>
      </c>
      <c r="AJ85">
        <v>1</v>
      </c>
      <c r="AK85">
        <v>0</v>
      </c>
      <c r="AL85">
        <v>0</v>
      </c>
    </row>
    <row r="86" spans="1:38" hidden="1" x14ac:dyDescent="0.2">
      <c r="A86" t="s">
        <v>219</v>
      </c>
      <c r="B86" t="s">
        <v>220</v>
      </c>
      <c r="C86" t="s">
        <v>221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8.3000000000000007</v>
      </c>
      <c r="AE86">
        <v>406</v>
      </c>
      <c r="AF86">
        <v>21.891891891891898</v>
      </c>
      <c r="AG86">
        <v>15.892857142857141</v>
      </c>
      <c r="AH86">
        <f>16.8930975377885*1</f>
        <v>16.893097537788499</v>
      </c>
      <c r="AI86">
        <f>6.7572390151154*1</f>
        <v>6.7572390151153998</v>
      </c>
      <c r="AJ86">
        <v>1</v>
      </c>
      <c r="AK86">
        <v>0</v>
      </c>
      <c r="AL86">
        <v>0</v>
      </c>
    </row>
    <row r="87" spans="1:38" hidden="1" x14ac:dyDescent="0.2">
      <c r="A87" t="s">
        <v>222</v>
      </c>
      <c r="B87" t="s">
        <v>223</v>
      </c>
      <c r="C87" t="s">
        <v>223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7.2</v>
      </c>
      <c r="AE87">
        <v>409</v>
      </c>
      <c r="AF87">
        <v>11.64049704365874</v>
      </c>
      <c r="AG87">
        <v>15.08064516129032</v>
      </c>
      <c r="AH87">
        <f>16.029766082629*1</f>
        <v>16.029766082628999</v>
      </c>
      <c r="AI87">
        <f>6.41190646060667*1</f>
        <v>6.4119064606066702</v>
      </c>
      <c r="AJ87">
        <v>1</v>
      </c>
      <c r="AK87">
        <v>0</v>
      </c>
      <c r="AL87">
        <v>0</v>
      </c>
    </row>
    <row r="88" spans="1:38" hidden="1" x14ac:dyDescent="0.2">
      <c r="A88" t="s">
        <v>224</v>
      </c>
      <c r="B88" t="s">
        <v>225</v>
      </c>
      <c r="C88" t="s">
        <v>225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4.5999999999999996</v>
      </c>
      <c r="AE88">
        <v>410</v>
      </c>
      <c r="AF88">
        <v>13.75</v>
      </c>
      <c r="AG88">
        <v>11.66666666666667</v>
      </c>
      <c r="AH88">
        <f>12.4009250975778*1</f>
        <v>12.400925097577799</v>
      </c>
      <c r="AI88">
        <f>4.96037003903112*1</f>
        <v>4.9603700390311198</v>
      </c>
      <c r="AJ88">
        <v>1</v>
      </c>
      <c r="AK88">
        <v>0</v>
      </c>
      <c r="AL88">
        <v>0</v>
      </c>
    </row>
    <row r="89" spans="1:38" hidden="1" x14ac:dyDescent="0.2">
      <c r="A89" t="s">
        <v>226</v>
      </c>
      <c r="B89" t="s">
        <v>227</v>
      </c>
      <c r="C89" t="s">
        <v>227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4.9000000000000004</v>
      </c>
      <c r="AE89">
        <v>412</v>
      </c>
      <c r="AF89">
        <v>11.25</v>
      </c>
      <c r="AG89">
        <v>12.95833333333333</v>
      </c>
      <c r="AH89">
        <f>13.7738839065621*1</f>
        <v>13.7738839065621</v>
      </c>
      <c r="AI89">
        <f>5.50955356262486*1</f>
        <v>5.50955356262486</v>
      </c>
      <c r="AJ89">
        <v>1</v>
      </c>
      <c r="AK89">
        <v>0</v>
      </c>
      <c r="AL89">
        <v>0</v>
      </c>
    </row>
    <row r="90" spans="1:38" hidden="1" x14ac:dyDescent="0.2">
      <c r="A90" t="s">
        <v>228</v>
      </c>
      <c r="B90" t="s">
        <v>229</v>
      </c>
      <c r="C90" t="s">
        <v>230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7.5</v>
      </c>
      <c r="AE90">
        <v>415</v>
      </c>
      <c r="AF90">
        <v>17.755102040816329</v>
      </c>
      <c r="AG90">
        <v>15.32894736842105</v>
      </c>
      <c r="AH90">
        <f>16.293696639322*1</f>
        <v>16.293696639322</v>
      </c>
      <c r="AI90">
        <f>6.51747865572883*1</f>
        <v>6.51747865572883</v>
      </c>
      <c r="AJ90">
        <v>1</v>
      </c>
      <c r="AK90">
        <v>0</v>
      </c>
      <c r="AL90">
        <v>0</v>
      </c>
    </row>
    <row r="91" spans="1:38" hidden="1" x14ac:dyDescent="0.2">
      <c r="A91" t="s">
        <v>231</v>
      </c>
      <c r="B91" t="s">
        <v>232</v>
      </c>
      <c r="C91" t="s">
        <v>232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5.8</v>
      </c>
      <c r="AE91">
        <v>416</v>
      </c>
      <c r="AF91">
        <v>14.07407407407408</v>
      </c>
      <c r="AG91">
        <v>15.15367055694238</v>
      </c>
      <c r="AH91">
        <f>16.1073878773509*1</f>
        <v>16.107387877350899</v>
      </c>
      <c r="AI91">
        <f>6.44295515092745*1</f>
        <v>6.4429551509274496</v>
      </c>
      <c r="AJ91">
        <v>1</v>
      </c>
      <c r="AK91">
        <v>0</v>
      </c>
      <c r="AL91">
        <v>0</v>
      </c>
    </row>
    <row r="92" spans="1:38" hidden="1" x14ac:dyDescent="0.2">
      <c r="A92" t="s">
        <v>233</v>
      </c>
      <c r="B92" t="s">
        <v>234</v>
      </c>
      <c r="C92" t="s">
        <v>234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13</v>
      </c>
      <c r="AE92">
        <v>420</v>
      </c>
      <c r="AF92">
        <v>34.687499999999993</v>
      </c>
      <c r="AG92">
        <v>34.104084623699563</v>
      </c>
      <c r="AH92">
        <f>36.2504731607159*1</f>
        <v>36.250473160715899</v>
      </c>
      <c r="AI92">
        <f>14.5001892642852*1</f>
        <v>14.500189264285201</v>
      </c>
      <c r="AJ92">
        <v>1</v>
      </c>
      <c r="AK92">
        <v>0</v>
      </c>
      <c r="AL92">
        <v>0</v>
      </c>
    </row>
    <row r="93" spans="1:38" hidden="1" x14ac:dyDescent="0.2">
      <c r="A93" t="s">
        <v>235</v>
      </c>
      <c r="B93" t="s">
        <v>236</v>
      </c>
      <c r="C93" t="s">
        <v>236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7.1</v>
      </c>
      <c r="AE93">
        <v>421</v>
      </c>
      <c r="AF93">
        <v>17.777238707300221</v>
      </c>
      <c r="AG93">
        <v>16.71875</v>
      </c>
      <c r="AH93">
        <f>17.7709681931207*1</f>
        <v>17.770968193120702</v>
      </c>
      <c r="AI93">
        <f>7.10838710608937*1</f>
        <v>7.1083871060893697</v>
      </c>
      <c r="AJ93">
        <v>1</v>
      </c>
      <c r="AK93">
        <v>0</v>
      </c>
      <c r="AL93">
        <v>0</v>
      </c>
    </row>
    <row r="94" spans="1:38" hidden="1" x14ac:dyDescent="0.2">
      <c r="A94" t="s">
        <v>237</v>
      </c>
      <c r="B94" t="s">
        <v>238</v>
      </c>
      <c r="C94" t="s">
        <v>237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6.4</v>
      </c>
      <c r="AE94">
        <v>425</v>
      </c>
      <c r="AF94">
        <v>23.650306748466249</v>
      </c>
      <c r="AG94">
        <v>20.974509829618551</v>
      </c>
      <c r="AH94">
        <f>22.2945705438778*1</f>
        <v>22.2945705438778</v>
      </c>
      <c r="AI94">
        <f>8.99500829962295*1</f>
        <v>8.9950082996229508</v>
      </c>
      <c r="AJ94">
        <v>1</v>
      </c>
      <c r="AK94">
        <v>1</v>
      </c>
      <c r="AL94">
        <v>1</v>
      </c>
    </row>
    <row r="95" spans="1:38" hidden="1" x14ac:dyDescent="0.2">
      <c r="A95" t="s">
        <v>239</v>
      </c>
      <c r="B95" t="s">
        <v>240</v>
      </c>
      <c r="C95" t="s">
        <v>240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443</v>
      </c>
      <c r="AF95">
        <v>21.54545454545454</v>
      </c>
      <c r="AG95">
        <v>16.5</v>
      </c>
      <c r="AH95">
        <f>26.237598385913*1</f>
        <v>26.237598385913</v>
      </c>
      <c r="AI95">
        <f>8.74586612863768*1</f>
        <v>8.7458661286376795</v>
      </c>
      <c r="AJ95">
        <v>1</v>
      </c>
      <c r="AK95">
        <v>0</v>
      </c>
      <c r="AL95">
        <v>0</v>
      </c>
    </row>
    <row r="96" spans="1:38" x14ac:dyDescent="0.2">
      <c r="A96" t="s">
        <v>241</v>
      </c>
      <c r="B96" t="s">
        <v>242</v>
      </c>
      <c r="C96" t="s">
        <v>242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4.5999999999999996</v>
      </c>
      <c r="AE96">
        <v>450</v>
      </c>
      <c r="AF96">
        <v>12.56844477409547</v>
      </c>
      <c r="AG96">
        <v>17.749994511662958</v>
      </c>
      <c r="AH96">
        <f>28.2252863204879*1</f>
        <v>28.2252863204879</v>
      </c>
      <c r="AI96">
        <f>10.169834381442*1</f>
        <v>10.169834381442</v>
      </c>
      <c r="AJ96">
        <v>1</v>
      </c>
      <c r="AK96">
        <v>0</v>
      </c>
      <c r="AL96">
        <v>1</v>
      </c>
    </row>
    <row r="97" spans="1:38" x14ac:dyDescent="0.2">
      <c r="A97" t="s">
        <v>243</v>
      </c>
      <c r="B97" t="s">
        <v>244</v>
      </c>
      <c r="C97" t="s">
        <v>244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455</v>
      </c>
      <c r="AF97">
        <v>30.875608112397519</v>
      </c>
      <c r="AG97">
        <v>17.625</v>
      </c>
      <c r="AH97">
        <f>28.0265256860559*1</f>
        <v>28.026525686055901</v>
      </c>
      <c r="AI97">
        <f>9.34217525621942*1</f>
        <v>9.34217525621942</v>
      </c>
      <c r="AJ97">
        <v>1</v>
      </c>
      <c r="AK97">
        <v>0</v>
      </c>
      <c r="AL97">
        <v>1</v>
      </c>
    </row>
    <row r="98" spans="1:38" hidden="1" x14ac:dyDescent="0.2">
      <c r="A98" t="s">
        <v>245</v>
      </c>
      <c r="B98" t="s">
        <v>246</v>
      </c>
      <c r="C98" t="s">
        <v>246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4.9000000000000004</v>
      </c>
      <c r="AE98">
        <v>457</v>
      </c>
      <c r="AF98">
        <v>14.571428571428561</v>
      </c>
      <c r="AG98">
        <v>14.625</v>
      </c>
      <c r="AH98">
        <f>23.2560530356465*1</f>
        <v>23.256053035646499</v>
      </c>
      <c r="AI98">
        <f>7.75201767854883*1</f>
        <v>7.7520176785488299</v>
      </c>
      <c r="AJ98">
        <v>1</v>
      </c>
      <c r="AK98">
        <v>0</v>
      </c>
      <c r="AL98">
        <v>0</v>
      </c>
    </row>
    <row r="99" spans="1:38" hidden="1" x14ac:dyDescent="0.2">
      <c r="A99" t="s">
        <v>247</v>
      </c>
      <c r="B99" t="s">
        <v>248</v>
      </c>
      <c r="C99" t="s">
        <v>248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4.5</v>
      </c>
      <c r="AE99">
        <v>476</v>
      </c>
      <c r="AF99">
        <v>14.18181818181818</v>
      </c>
      <c r="AG99">
        <v>15.75</v>
      </c>
      <c r="AH99">
        <f>25.0449801658209*1</f>
        <v>25.044980165820899</v>
      </c>
      <c r="AI99">
        <f>8.34832672194031*1</f>
        <v>8.3483267219403103</v>
      </c>
      <c r="AJ99">
        <v>1</v>
      </c>
      <c r="AK99">
        <v>0</v>
      </c>
      <c r="AL99">
        <v>0</v>
      </c>
    </row>
    <row r="100" spans="1:38" hidden="1" x14ac:dyDescent="0.2">
      <c r="A100" t="s">
        <v>249</v>
      </c>
      <c r="B100" t="s">
        <v>250</v>
      </c>
      <c r="C100" t="s">
        <v>250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477</v>
      </c>
      <c r="AF100">
        <v>20.277486826084221</v>
      </c>
      <c r="AG100">
        <v>17.09210526315789</v>
      </c>
      <c r="AH100">
        <f>27.1791389621547*1</f>
        <v>27.179138962154699</v>
      </c>
      <c r="AI100">
        <f>9.05971300510537*1</f>
        <v>9.0597130051053707</v>
      </c>
      <c r="AJ100">
        <v>1</v>
      </c>
      <c r="AK100">
        <v>0</v>
      </c>
      <c r="AL100">
        <v>0</v>
      </c>
    </row>
    <row r="101" spans="1:38" hidden="1" x14ac:dyDescent="0.2">
      <c r="A101" t="s">
        <v>251</v>
      </c>
      <c r="B101" t="s">
        <v>252</v>
      </c>
      <c r="C101" t="s">
        <v>252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486</v>
      </c>
      <c r="AF101">
        <v>18.243639747255401</v>
      </c>
      <c r="AG101">
        <v>17.625</v>
      </c>
      <c r="AH101">
        <f>20.5278351964125*1</f>
        <v>20.5278351964125</v>
      </c>
      <c r="AI101">
        <f>6.8426117321375*1</f>
        <v>6.8426117321374997</v>
      </c>
      <c r="AJ101">
        <v>1</v>
      </c>
      <c r="AK101">
        <v>0</v>
      </c>
      <c r="AL101">
        <v>0</v>
      </c>
    </row>
    <row r="102" spans="1:38" hidden="1" x14ac:dyDescent="0.2">
      <c r="A102" t="s">
        <v>105</v>
      </c>
      <c r="B102" t="s">
        <v>253</v>
      </c>
      <c r="C102" t="s">
        <v>253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487</v>
      </c>
      <c r="AF102">
        <v>19.791044776119399</v>
      </c>
      <c r="AG102">
        <v>17.830188679245289</v>
      </c>
      <c r="AH102">
        <f>20.7668184243113*1</f>
        <v>20.7668184243113</v>
      </c>
      <c r="AI102">
        <f>6.92227280810377*1</f>
        <v>6.9222728081037701</v>
      </c>
      <c r="AJ102">
        <v>1</v>
      </c>
      <c r="AK102">
        <v>0</v>
      </c>
      <c r="AL102">
        <v>0</v>
      </c>
    </row>
    <row r="103" spans="1:38" hidden="1" x14ac:dyDescent="0.2">
      <c r="A103" t="s">
        <v>254</v>
      </c>
      <c r="B103" t="s">
        <v>255</v>
      </c>
      <c r="C103" t="s">
        <v>256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6.7</v>
      </c>
      <c r="AE103">
        <v>488</v>
      </c>
      <c r="AF103">
        <v>22.96153846153846</v>
      </c>
      <c r="AG103">
        <v>21.385672707481159</v>
      </c>
      <c r="AH103">
        <f>24.9078902072958*1</f>
        <v>24.9078902072958</v>
      </c>
      <c r="AI103">
        <f>8.30767021280391*1</f>
        <v>8.3076702128039095</v>
      </c>
      <c r="AJ103">
        <v>1</v>
      </c>
      <c r="AK103">
        <v>0</v>
      </c>
      <c r="AL103">
        <v>0</v>
      </c>
    </row>
    <row r="104" spans="1:38" hidden="1" x14ac:dyDescent="0.2">
      <c r="A104" t="s">
        <v>257</v>
      </c>
      <c r="B104" t="s">
        <v>258</v>
      </c>
      <c r="C104" t="s">
        <v>257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489</v>
      </c>
      <c r="AF104">
        <v>23.16</v>
      </c>
      <c r="AG104">
        <v>23.61849811069839</v>
      </c>
      <c r="AH104">
        <f>27.5084616625927*1</f>
        <v>27.508461662592701</v>
      </c>
      <c r="AI104">
        <f>9.16950490068051*1</f>
        <v>9.1695049006805096</v>
      </c>
      <c r="AJ104">
        <v>1</v>
      </c>
      <c r="AK104">
        <v>0</v>
      </c>
      <c r="AL104">
        <v>0</v>
      </c>
    </row>
    <row r="105" spans="1:38" hidden="1" x14ac:dyDescent="0.2">
      <c r="A105" t="s">
        <v>259</v>
      </c>
      <c r="B105" t="s">
        <v>260</v>
      </c>
      <c r="C105" t="s">
        <v>259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5.5</v>
      </c>
      <c r="AE105">
        <v>495</v>
      </c>
      <c r="AF105">
        <v>17.162790697674421</v>
      </c>
      <c r="AG105">
        <v>17.63636363636364</v>
      </c>
      <c r="AH105">
        <f>20.5410704221999*1</f>
        <v>20.541070422199901</v>
      </c>
      <c r="AI105">
        <f>6.84702347406666*1</f>
        <v>6.8470234740666598</v>
      </c>
      <c r="AJ105">
        <v>1</v>
      </c>
      <c r="AK105">
        <v>0</v>
      </c>
      <c r="AL105">
        <v>0</v>
      </c>
    </row>
    <row r="106" spans="1:38" hidden="1" x14ac:dyDescent="0.2">
      <c r="A106" t="s">
        <v>261</v>
      </c>
      <c r="B106" t="s">
        <v>262</v>
      </c>
      <c r="C106" t="s">
        <v>263</v>
      </c>
      <c r="D106" t="s">
        <v>3</v>
      </c>
      <c r="E106">
        <v>1</v>
      </c>
      <c r="F106">
        <v>0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496</v>
      </c>
      <c r="AF106">
        <v>23.375000000000011</v>
      </c>
      <c r="AG106">
        <v>21.272943893261321</v>
      </c>
      <c r="AH106">
        <f>24.7765949721076*1</f>
        <v>24.776594972107599</v>
      </c>
      <c r="AI106">
        <f>8.25748877793273*1</f>
        <v>8.2574887779327302</v>
      </c>
      <c r="AJ106">
        <v>1</v>
      </c>
      <c r="AK106">
        <v>0</v>
      </c>
      <c r="AL106">
        <v>0</v>
      </c>
    </row>
    <row r="107" spans="1:38" hidden="1" x14ac:dyDescent="0.2">
      <c r="A107" t="s">
        <v>264</v>
      </c>
      <c r="B107" t="s">
        <v>265</v>
      </c>
      <c r="C107" t="s">
        <v>265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</v>
      </c>
      <c r="AE107">
        <v>497</v>
      </c>
      <c r="AF107">
        <v>34.804013156453273</v>
      </c>
      <c r="AG107">
        <v>24.474696445768739</v>
      </c>
      <c r="AH107">
        <f>28.505675751544*1</f>
        <v>28.505675751544</v>
      </c>
      <c r="AI107">
        <f>9.50189191723184*1</f>
        <v>9.5018919172318395</v>
      </c>
      <c r="AJ107">
        <v>1</v>
      </c>
      <c r="AK107">
        <v>1</v>
      </c>
      <c r="AL107">
        <v>1</v>
      </c>
    </row>
    <row r="108" spans="1:38" hidden="1" x14ac:dyDescent="0.2">
      <c r="A108" t="s">
        <v>266</v>
      </c>
      <c r="B108" t="s">
        <v>267</v>
      </c>
      <c r="C108" t="s">
        <v>267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14.4</v>
      </c>
      <c r="AE108">
        <v>499</v>
      </c>
      <c r="AF108">
        <v>47.510204081632637</v>
      </c>
      <c r="AG108">
        <v>47.672769754447117</v>
      </c>
      <c r="AH108">
        <f>55.5244687021735*1</f>
        <v>55.5244687021735</v>
      </c>
      <c r="AI108">
        <f>18.5367479360317*1</f>
        <v>18.536747936031698</v>
      </c>
      <c r="AJ108">
        <v>1</v>
      </c>
      <c r="AK108">
        <v>1</v>
      </c>
      <c r="AL108">
        <v>1</v>
      </c>
    </row>
    <row r="109" spans="1:38" hidden="1" x14ac:dyDescent="0.2">
      <c r="A109" t="s">
        <v>268</v>
      </c>
      <c r="B109" t="s">
        <v>269</v>
      </c>
      <c r="C109" t="s">
        <v>268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5.6</v>
      </c>
      <c r="AE109">
        <v>506</v>
      </c>
      <c r="AF109">
        <v>19.764572401641271</v>
      </c>
      <c r="AG109">
        <v>17.495798319327729</v>
      </c>
      <c r="AH109">
        <f>20.3773540158201*1</f>
        <v>20.377354015820099</v>
      </c>
      <c r="AI109">
        <f>6.79245133860672*1</f>
        <v>6.7924513386067202</v>
      </c>
      <c r="AJ109">
        <v>1</v>
      </c>
      <c r="AK109">
        <v>0</v>
      </c>
      <c r="AL109">
        <v>0</v>
      </c>
    </row>
    <row r="110" spans="1:38" x14ac:dyDescent="0.2">
      <c r="A110" t="s">
        <v>270</v>
      </c>
      <c r="B110" t="s">
        <v>271</v>
      </c>
      <c r="C110" t="s">
        <v>271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510</v>
      </c>
      <c r="AF110">
        <v>19.187854851488879</v>
      </c>
      <c r="AG110">
        <v>21.17562146047139</v>
      </c>
      <c r="AH110">
        <f>24.6632435473573*1</f>
        <v>24.6632435473573</v>
      </c>
      <c r="AI110">
        <f>8.2692973018429*1</f>
        <v>8.2692973018429008</v>
      </c>
      <c r="AJ110">
        <v>1</v>
      </c>
      <c r="AK110">
        <v>0</v>
      </c>
      <c r="AL110">
        <v>1</v>
      </c>
    </row>
    <row r="111" spans="1:38" hidden="1" x14ac:dyDescent="0.2">
      <c r="A111" t="s">
        <v>272</v>
      </c>
      <c r="B111" t="s">
        <v>273</v>
      </c>
      <c r="C111" t="s">
        <v>273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4.8</v>
      </c>
      <c r="AE111">
        <v>512</v>
      </c>
      <c r="AF111">
        <v>13.950157252957499</v>
      </c>
      <c r="AG111">
        <v>17.13095168509231</v>
      </c>
      <c r="AH111">
        <f>19.9524171886116*1</f>
        <v>19.952417188611602</v>
      </c>
      <c r="AI111">
        <f>6.65540514364493*1</f>
        <v>6.6554051436449297</v>
      </c>
      <c r="AJ111">
        <v>1</v>
      </c>
      <c r="AK111">
        <v>0</v>
      </c>
      <c r="AL111">
        <v>0</v>
      </c>
    </row>
    <row r="112" spans="1:38" hidden="1" x14ac:dyDescent="0.2">
      <c r="A112" t="s">
        <v>274</v>
      </c>
      <c r="B112" t="s">
        <v>275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8.1999999999999993</v>
      </c>
      <c r="AE112">
        <v>521</v>
      </c>
      <c r="AF112">
        <v>20.36363636363636</v>
      </c>
      <c r="AG112">
        <v>21.574155216070611</v>
      </c>
      <c r="AH112">
        <f>21.8798842689347*1</f>
        <v>21.879884268934699</v>
      </c>
      <c r="AI112">
        <f>4.37488470353801*1</f>
        <v>4.3748847035380098</v>
      </c>
      <c r="AJ112">
        <v>1</v>
      </c>
      <c r="AK112">
        <v>0</v>
      </c>
      <c r="AL112">
        <v>0</v>
      </c>
    </row>
    <row r="113" spans="1:38" hidden="1" x14ac:dyDescent="0.2">
      <c r="A113" t="s">
        <v>219</v>
      </c>
      <c r="B113" t="s">
        <v>277</v>
      </c>
      <c r="C113" t="s">
        <v>278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5.0999999999999996</v>
      </c>
      <c r="AE113">
        <v>525</v>
      </c>
      <c r="AF113">
        <v>17.934782608695659</v>
      </c>
      <c r="AG113">
        <v>17.076913374124079</v>
      </c>
      <c r="AH113">
        <f>17.3189118571096*1</f>
        <v>17.318911857109601</v>
      </c>
      <c r="AI113">
        <f>3.48984761248768*1</f>
        <v>3.4898476124876798</v>
      </c>
      <c r="AJ113">
        <v>1</v>
      </c>
      <c r="AK113">
        <v>0</v>
      </c>
      <c r="AL113">
        <v>0</v>
      </c>
    </row>
    <row r="114" spans="1:38" hidden="1" x14ac:dyDescent="0.2">
      <c r="A114" t="s">
        <v>279</v>
      </c>
      <c r="B114" t="s">
        <v>280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529</v>
      </c>
      <c r="AF114">
        <v>24.919580375022001</v>
      </c>
      <c r="AG114">
        <v>11.896551724137931</v>
      </c>
      <c r="AH114">
        <f>12.0651401920074*1</f>
        <v>12.0651401920074</v>
      </c>
      <c r="AI114">
        <f>2.41302781621929*1</f>
        <v>2.41302781621929</v>
      </c>
      <c r="AJ114">
        <v>1</v>
      </c>
      <c r="AK114">
        <v>0</v>
      </c>
      <c r="AL114">
        <v>0</v>
      </c>
    </row>
    <row r="115" spans="1:38" hidden="1" x14ac:dyDescent="0.2">
      <c r="A115" t="s">
        <v>281</v>
      </c>
      <c r="B115" t="s">
        <v>282</v>
      </c>
      <c r="C115" t="s">
        <v>283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</v>
      </c>
      <c r="AE115">
        <v>532</v>
      </c>
      <c r="AF115">
        <v>14.85171432795514</v>
      </c>
      <c r="AG115">
        <v>15.23706896551724</v>
      </c>
      <c r="AH115">
        <f>15.4529947213071*1</f>
        <v>15.4529947213071</v>
      </c>
      <c r="AI115">
        <f>3.0905988960711*1</f>
        <v>3.0905988960710999</v>
      </c>
      <c r="AJ115">
        <v>1</v>
      </c>
      <c r="AK115">
        <v>0</v>
      </c>
      <c r="AL115">
        <v>0</v>
      </c>
    </row>
    <row r="116" spans="1:38" hidden="1" x14ac:dyDescent="0.2">
      <c r="A116" t="s">
        <v>284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4.5999999999999996</v>
      </c>
      <c r="AE116">
        <v>538</v>
      </c>
      <c r="AF116">
        <v>13.133802816901399</v>
      </c>
      <c r="AG116">
        <v>13.236607142857141</v>
      </c>
      <c r="AH116">
        <f>13.4241842152049*1</f>
        <v>13.4241842152049</v>
      </c>
      <c r="AI116">
        <f>2.68483684304099*1</f>
        <v>2.6848368430409901</v>
      </c>
      <c r="AJ116">
        <v>1</v>
      </c>
      <c r="AK116">
        <v>0</v>
      </c>
      <c r="AL116">
        <v>0</v>
      </c>
    </row>
    <row r="117" spans="1:38" hidden="1" x14ac:dyDescent="0.2">
      <c r="A117" t="s">
        <v>103</v>
      </c>
      <c r="B117" t="s">
        <v>286</v>
      </c>
      <c r="C117" t="s">
        <v>286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8.4</v>
      </c>
      <c r="AE117">
        <v>541</v>
      </c>
      <c r="AF117">
        <v>22.587209302325601</v>
      </c>
      <c r="AG117">
        <v>22.942750410248891</v>
      </c>
      <c r="AH117">
        <f>23.2678740352483*1</f>
        <v>23.267874035248301</v>
      </c>
      <c r="AI117">
        <f>4.65357480704966*1</f>
        <v>4.6535748070496599</v>
      </c>
      <c r="AJ117">
        <v>1</v>
      </c>
      <c r="AK117">
        <v>0</v>
      </c>
      <c r="AL117">
        <v>0</v>
      </c>
    </row>
    <row r="118" spans="1:38" hidden="1" x14ac:dyDescent="0.2">
      <c r="A118" t="s">
        <v>287</v>
      </c>
      <c r="B118" t="s">
        <v>288</v>
      </c>
      <c r="C118" t="s">
        <v>288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4.8</v>
      </c>
      <c r="AE118">
        <v>547</v>
      </c>
      <c r="AF118">
        <v>18.125</v>
      </c>
      <c r="AG118">
        <v>16.944444444444439</v>
      </c>
      <c r="AH118">
        <f>17.1845657342501*1</f>
        <v>17.1845657342501</v>
      </c>
      <c r="AI118">
        <f>3.43691314685003*1</f>
        <v>3.43691314685003</v>
      </c>
      <c r="AJ118">
        <v>1</v>
      </c>
      <c r="AK118">
        <v>0</v>
      </c>
      <c r="AL118">
        <v>0</v>
      </c>
    </row>
    <row r="119" spans="1:38" hidden="1" x14ac:dyDescent="0.2">
      <c r="A119" t="s">
        <v>289</v>
      </c>
      <c r="B119" t="s">
        <v>290</v>
      </c>
      <c r="C119" t="s">
        <v>290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7.1</v>
      </c>
      <c r="AE119">
        <v>548</v>
      </c>
      <c r="AF119">
        <v>23.838035463344109</v>
      </c>
      <c r="AG119">
        <v>11.428571428571431</v>
      </c>
      <c r="AH119">
        <f>11.5905280408803*1</f>
        <v>11.590528040880301</v>
      </c>
      <c r="AI119">
        <f>2.31810568370741*1</f>
        <v>2.3181056837074099</v>
      </c>
      <c r="AJ119">
        <v>1</v>
      </c>
      <c r="AK119">
        <v>0</v>
      </c>
      <c r="AL119">
        <v>0</v>
      </c>
    </row>
    <row r="120" spans="1:38" hidden="1" x14ac:dyDescent="0.2">
      <c r="A120" t="s">
        <v>274</v>
      </c>
      <c r="B120" t="s">
        <v>291</v>
      </c>
      <c r="C120" t="s">
        <v>292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5.8</v>
      </c>
      <c r="AE120">
        <v>563</v>
      </c>
      <c r="AF120">
        <v>17.313432835820901</v>
      </c>
      <c r="AG120">
        <v>17.357963086891079</v>
      </c>
      <c r="AH120">
        <f>15.6019448948395*1</f>
        <v>15.6019448948395</v>
      </c>
      <c r="AI120">
        <f>3.1203889789679*1</f>
        <v>3.1203889789678998</v>
      </c>
      <c r="AJ120">
        <v>1</v>
      </c>
      <c r="AK120">
        <v>0</v>
      </c>
      <c r="AL120">
        <v>0</v>
      </c>
    </row>
    <row r="121" spans="1:38" hidden="1" x14ac:dyDescent="0.2">
      <c r="A121" t="s">
        <v>293</v>
      </c>
      <c r="B121" t="s">
        <v>294</v>
      </c>
      <c r="C121" t="s">
        <v>294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6.1</v>
      </c>
      <c r="AE121">
        <v>569</v>
      </c>
      <c r="AF121">
        <v>19.256895302319538</v>
      </c>
      <c r="AG121">
        <v>13.18181818181818</v>
      </c>
      <c r="AH121">
        <f>13.0240657592075*1</f>
        <v>13.024065759207501</v>
      </c>
      <c r="AI121">
        <f>2.6048131518415*1</f>
        <v>2.6048131518414999</v>
      </c>
      <c r="AJ121">
        <v>1</v>
      </c>
      <c r="AK121">
        <v>0</v>
      </c>
      <c r="AL121">
        <v>0</v>
      </c>
    </row>
    <row r="122" spans="1:38" hidden="1" x14ac:dyDescent="0.2">
      <c r="A122" t="s">
        <v>295</v>
      </c>
      <c r="B122" t="s">
        <v>296</v>
      </c>
      <c r="C122" t="s">
        <v>296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7.5</v>
      </c>
      <c r="AE122">
        <v>572</v>
      </c>
      <c r="AF122">
        <v>23.24324324324326</v>
      </c>
      <c r="AG122">
        <v>19.384524778102499</v>
      </c>
      <c r="AH122">
        <f>18.1757530859792*1</f>
        <v>18.175753085979199</v>
      </c>
      <c r="AI122">
        <f>3.63561158586197*1</f>
        <v>3.63561158586197</v>
      </c>
      <c r="AJ122">
        <v>1</v>
      </c>
      <c r="AK122">
        <v>0</v>
      </c>
      <c r="AL122">
        <v>0</v>
      </c>
    </row>
    <row r="123" spans="1:38" hidden="1" x14ac:dyDescent="0.2">
      <c r="A123" t="s">
        <v>297</v>
      </c>
      <c r="B123" t="s">
        <v>298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5.8</v>
      </c>
      <c r="AE123">
        <v>573</v>
      </c>
      <c r="AF123">
        <v>15.24565566934573</v>
      </c>
      <c r="AG123">
        <v>13.43220338983051</v>
      </c>
      <c r="AH123">
        <f>12.4290043532665*1</f>
        <v>12.4290043532665</v>
      </c>
      <c r="AI123">
        <f>2.4858008706533*1</f>
        <v>2.4858008706532999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4.8</v>
      </c>
      <c r="AE124">
        <v>578</v>
      </c>
      <c r="AF124">
        <v>16.066034318782229</v>
      </c>
      <c r="AG124">
        <v>12.985436893203881</v>
      </c>
      <c r="AH124">
        <f>12.2711033282747*1</f>
        <v>12.2711033282747</v>
      </c>
      <c r="AI124">
        <f>2.21852648734419*1</f>
        <v>2.2185264873441901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5.3</v>
      </c>
      <c r="AE125">
        <v>584</v>
      </c>
      <c r="AF125">
        <v>17.72187815247279</v>
      </c>
      <c r="AG125">
        <v>15.28508771929824</v>
      </c>
      <c r="AH125">
        <f>14.2153311878622*1</f>
        <v>14.2153311878622</v>
      </c>
      <c r="AI125">
        <f>2.93021141715915*1</f>
        <v>2.9302114171591498</v>
      </c>
      <c r="AJ125">
        <v>1</v>
      </c>
      <c r="AK125">
        <v>0</v>
      </c>
      <c r="AL125">
        <v>0</v>
      </c>
    </row>
    <row r="126" spans="1:38" hidden="1" x14ac:dyDescent="0.2">
      <c r="A126" t="s">
        <v>304</v>
      </c>
      <c r="B126" t="s">
        <v>305</v>
      </c>
      <c r="C126" t="s">
        <v>305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6.8</v>
      </c>
      <c r="AE126">
        <v>587</v>
      </c>
      <c r="AF126">
        <v>23.58688981805577</v>
      </c>
      <c r="AG126">
        <v>18.838028169014081</v>
      </c>
      <c r="AH126">
        <f>17.8555998826732*1</f>
        <v>17.8555998826732</v>
      </c>
      <c r="AI126">
        <f>3.46812202557537*1</f>
        <v>3.46812202557537</v>
      </c>
      <c r="AJ126">
        <v>1</v>
      </c>
      <c r="AK126">
        <v>0</v>
      </c>
      <c r="AL126">
        <v>0</v>
      </c>
    </row>
    <row r="127" spans="1:38" hidden="1" x14ac:dyDescent="0.2">
      <c r="A127" t="s">
        <v>306</v>
      </c>
      <c r="B127" t="s">
        <v>307</v>
      </c>
      <c r="C127" t="s">
        <v>307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3.9</v>
      </c>
      <c r="AE127">
        <v>603</v>
      </c>
      <c r="AF127">
        <v>12.352941176470591</v>
      </c>
      <c r="AG127">
        <v>13.95833333333333</v>
      </c>
      <c r="AH127">
        <f>18.4736736123852*1</f>
        <v>18.473673612385198</v>
      </c>
      <c r="AI127">
        <f>3.69473472247705*1</f>
        <v>3.6947347224770501</v>
      </c>
      <c r="AJ127">
        <v>1</v>
      </c>
      <c r="AK127">
        <v>0</v>
      </c>
      <c r="AL127">
        <v>0</v>
      </c>
    </row>
    <row r="128" spans="1:38" hidden="1" x14ac:dyDescent="0.2">
      <c r="A128" t="s">
        <v>293</v>
      </c>
      <c r="B128" t="s">
        <v>308</v>
      </c>
      <c r="C128" t="s">
        <v>308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605</v>
      </c>
      <c r="AF128">
        <v>19.152112421947159</v>
      </c>
      <c r="AG128">
        <v>13</v>
      </c>
      <c r="AH128">
        <f>17.2054245411238*1</f>
        <v>17.205424541123801</v>
      </c>
      <c r="AI128">
        <f>3.4410944911639*1</f>
        <v>3.4410944911638999</v>
      </c>
      <c r="AJ128">
        <v>1</v>
      </c>
      <c r="AK128">
        <v>0</v>
      </c>
      <c r="AL128">
        <v>0</v>
      </c>
    </row>
    <row r="129" spans="1:38" hidden="1" x14ac:dyDescent="0.2">
      <c r="A129" t="s">
        <v>309</v>
      </c>
      <c r="B129" t="s">
        <v>310</v>
      </c>
      <c r="C129" t="s">
        <v>310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5.7</v>
      </c>
      <c r="AE129">
        <v>619</v>
      </c>
      <c r="AF129">
        <v>17.328436668193739</v>
      </c>
      <c r="AG129">
        <v>13.871951219512191</v>
      </c>
      <c r="AH129">
        <f>18.3594092409497*1</f>
        <v>18.359409240949699</v>
      </c>
      <c r="AI129">
        <f>3.67188184818995*1</f>
        <v>3.6718818481899498</v>
      </c>
      <c r="AJ129">
        <v>1</v>
      </c>
      <c r="AK129">
        <v>0</v>
      </c>
      <c r="AL129">
        <v>0</v>
      </c>
    </row>
    <row r="130" spans="1:38" hidden="1" x14ac:dyDescent="0.2">
      <c r="A130" t="s">
        <v>311</v>
      </c>
      <c r="B130" t="s">
        <v>312</v>
      </c>
      <c r="C130" t="s">
        <v>312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4.9000000000000004</v>
      </c>
      <c r="AE130">
        <v>639</v>
      </c>
      <c r="AF130">
        <v>16.793067035552799</v>
      </c>
      <c r="AG130">
        <v>16.267857142857139</v>
      </c>
      <c r="AH130">
        <f>21.53032754675*1</f>
        <v>21.530327546750001</v>
      </c>
      <c r="AI130">
        <f>4.30606136225695*1</f>
        <v>4.3060613622569504</v>
      </c>
      <c r="AJ130">
        <v>1</v>
      </c>
      <c r="AK130">
        <v>0</v>
      </c>
      <c r="AL130">
        <v>0</v>
      </c>
    </row>
    <row r="131" spans="1:38" hidden="1" x14ac:dyDescent="0.2">
      <c r="A131" t="s">
        <v>313</v>
      </c>
      <c r="B131" t="s">
        <v>314</v>
      </c>
      <c r="C131" t="s">
        <v>314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4.3</v>
      </c>
      <c r="AE131">
        <v>659</v>
      </c>
      <c r="AF131">
        <v>12.32193145915922</v>
      </c>
      <c r="AG131">
        <v>12.327948323859189</v>
      </c>
      <c r="AH131">
        <f>14.1578464814499*1</f>
        <v>14.1578464814499</v>
      </c>
      <c r="AI131">
        <f>2.83492311387942*1</f>
        <v>2.83492311387942</v>
      </c>
      <c r="AJ131">
        <v>1</v>
      </c>
      <c r="AK131">
        <v>0</v>
      </c>
      <c r="AL131">
        <v>0</v>
      </c>
    </row>
    <row r="132" spans="1:38" hidden="1" x14ac:dyDescent="0.2">
      <c r="A132" t="s">
        <v>146</v>
      </c>
      <c r="B132" t="s">
        <v>315</v>
      </c>
      <c r="C132" t="s">
        <v>315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4.4000000000000004</v>
      </c>
      <c r="AE132">
        <v>661</v>
      </c>
      <c r="AF132">
        <v>21.712211646326821</v>
      </c>
      <c r="AG132">
        <v>12.8125</v>
      </c>
      <c r="AH132">
        <f>14.7143225521562*1</f>
        <v>14.714322552156201</v>
      </c>
      <c r="AI132">
        <f>2.94286451043125*1</f>
        <v>2.9428645104312499</v>
      </c>
      <c r="AJ132">
        <v>1</v>
      </c>
      <c r="AK132">
        <v>0</v>
      </c>
      <c r="AL132">
        <v>0</v>
      </c>
    </row>
    <row r="133" spans="1:38" hidden="1" x14ac:dyDescent="0.2">
      <c r="A133" t="s">
        <v>316</v>
      </c>
      <c r="B133" t="s">
        <v>317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5</v>
      </c>
      <c r="AE133">
        <v>685</v>
      </c>
      <c r="AF133">
        <v>11.52173913043478</v>
      </c>
      <c r="AG133">
        <v>11.76470588235294</v>
      </c>
      <c r="AH133">
        <f>13.5109991870588*1</f>
        <v>13.5109991870588</v>
      </c>
      <c r="AI133">
        <f>2.70219983741176*1</f>
        <v>2.7021998374117602</v>
      </c>
      <c r="AJ133">
        <v>1</v>
      </c>
      <c r="AK133">
        <v>0</v>
      </c>
      <c r="AL133">
        <v>0</v>
      </c>
    </row>
    <row r="134" spans="1:38" hidden="1" x14ac:dyDescent="0.2">
      <c r="A134" t="s">
        <v>319</v>
      </c>
      <c r="B134" t="s">
        <v>320</v>
      </c>
      <c r="C134" t="s">
        <v>320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5.8</v>
      </c>
      <c r="AE134">
        <v>698</v>
      </c>
      <c r="AF134">
        <v>12.600636698714711</v>
      </c>
      <c r="AG134">
        <v>12.222051682388621</v>
      </c>
      <c r="AH134">
        <f>14.6554507179905*1</f>
        <v>14.655450717990499</v>
      </c>
      <c r="AI134">
        <f>3.66386215395219*1</f>
        <v>3.6638621539521901</v>
      </c>
      <c r="AJ134">
        <v>1</v>
      </c>
      <c r="AK134">
        <v>0</v>
      </c>
      <c r="AL134">
        <v>0</v>
      </c>
    </row>
    <row r="135" spans="1:38" hidden="1" x14ac:dyDescent="0.2">
      <c r="A135" t="s">
        <v>321</v>
      </c>
      <c r="B135" t="s">
        <v>322</v>
      </c>
      <c r="C135" t="s">
        <v>322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6.9</v>
      </c>
      <c r="AE135">
        <v>709</v>
      </c>
      <c r="AF135">
        <v>13.74648755351765</v>
      </c>
      <c r="AG135">
        <v>16.09706473490759</v>
      </c>
      <c r="AH135">
        <f>19.3019742833496*1</f>
        <v>19.301974283349601</v>
      </c>
      <c r="AI135">
        <f>4.82549354378641*1</f>
        <v>4.8254935437864104</v>
      </c>
      <c r="AJ135">
        <v>1</v>
      </c>
      <c r="AK135">
        <v>1</v>
      </c>
      <c r="AL135">
        <v>1</v>
      </c>
    </row>
    <row r="136" spans="1:38" hidden="1" x14ac:dyDescent="0.2">
      <c r="A136" t="s">
        <v>146</v>
      </c>
      <c r="B136" t="s">
        <v>323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8</v>
      </c>
      <c r="AE136">
        <v>712</v>
      </c>
      <c r="AF136">
        <v>17.560865841990179</v>
      </c>
      <c r="AG136">
        <v>17.56670406483104</v>
      </c>
      <c r="AH136">
        <f>21.0642181966248*1</f>
        <v>21.0642181966248</v>
      </c>
      <c r="AI136">
        <f>5.26605452087376*1</f>
        <v>5.2660545208737597</v>
      </c>
      <c r="AJ136">
        <v>1</v>
      </c>
      <c r="AK136">
        <v>0</v>
      </c>
      <c r="AL136">
        <v>0</v>
      </c>
    </row>
    <row r="137" spans="1:38" hidden="1" x14ac:dyDescent="0.2">
      <c r="A137" t="s">
        <v>324</v>
      </c>
      <c r="B137" t="s">
        <v>325</v>
      </c>
      <c r="C137" t="s">
        <v>326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5.8</v>
      </c>
      <c r="AE137">
        <v>714</v>
      </c>
      <c r="AF137">
        <v>15.368421052631581</v>
      </c>
      <c r="AG137">
        <v>13.992388734275551</v>
      </c>
      <c r="AH137">
        <f>16.7782605334842*1</f>
        <v>16.7782605334842</v>
      </c>
      <c r="AI137">
        <f>4.21188320293535*1</f>
        <v>4.2118832029353497</v>
      </c>
      <c r="AJ137">
        <v>1</v>
      </c>
      <c r="AK137">
        <v>0</v>
      </c>
      <c r="AL137">
        <v>0</v>
      </c>
    </row>
    <row r="138" spans="1:38" hidden="1" x14ac:dyDescent="0.2">
      <c r="A138" t="s">
        <v>327</v>
      </c>
      <c r="B138" t="s">
        <v>328</v>
      </c>
      <c r="C138" t="s">
        <v>327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7.2</v>
      </c>
      <c r="AE138">
        <v>716</v>
      </c>
      <c r="AF138">
        <v>15.79310344827587</v>
      </c>
      <c r="AG138">
        <v>13.913043478260869</v>
      </c>
      <c r="AH138">
        <f>16.6831178809992*1</f>
        <v>16.683117880999198</v>
      </c>
      <c r="AI138">
        <f>4.17077947024981*1</f>
        <v>4.1707794702498102</v>
      </c>
      <c r="AJ138">
        <v>1</v>
      </c>
      <c r="AK138">
        <v>0</v>
      </c>
      <c r="AL138">
        <v>0</v>
      </c>
    </row>
    <row r="139" spans="1:38" hidden="1" x14ac:dyDescent="0.2">
      <c r="A139" t="s">
        <v>329</v>
      </c>
      <c r="B139" t="s">
        <v>330</v>
      </c>
      <c r="C139" t="s">
        <v>330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4.4000000000000004</v>
      </c>
      <c r="AE139">
        <v>720</v>
      </c>
      <c r="AF139">
        <v>9.8064516129032242</v>
      </c>
      <c r="AG139">
        <v>9.5833333333333339</v>
      </c>
      <c r="AH139">
        <f>11.4913659939186*1</f>
        <v>11.491365993918601</v>
      </c>
      <c r="AI139">
        <f>2.87284149847965*1</f>
        <v>2.8728414984796502</v>
      </c>
      <c r="AJ139">
        <v>1</v>
      </c>
      <c r="AK139">
        <v>0</v>
      </c>
      <c r="AL139">
        <v>0</v>
      </c>
    </row>
    <row r="140" spans="1:38" hidden="1" x14ac:dyDescent="0.2">
      <c r="A140" t="s">
        <v>331</v>
      </c>
      <c r="B140" t="s">
        <v>332</v>
      </c>
      <c r="C140" t="s">
        <v>331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9.6</v>
      </c>
      <c r="AE140">
        <v>723</v>
      </c>
      <c r="AF140">
        <v>20.714285714285719</v>
      </c>
      <c r="AG140">
        <v>20.046187273676939</v>
      </c>
      <c r="AH140">
        <f>24.0373643886118*1</f>
        <v>24.037364388611799</v>
      </c>
      <c r="AI140">
        <f>6.00934038678413*1</f>
        <v>6.00934038678413</v>
      </c>
      <c r="AJ140">
        <v>1</v>
      </c>
      <c r="AK140">
        <v>0</v>
      </c>
      <c r="AL140">
        <v>0</v>
      </c>
    </row>
    <row r="141" spans="1:38" hidden="1" x14ac:dyDescent="0.2">
      <c r="A141" t="s">
        <v>333</v>
      </c>
      <c r="B141" t="s">
        <v>334</v>
      </c>
      <c r="C141" t="s">
        <v>334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4.9000000000000004</v>
      </c>
      <c r="AE141">
        <v>726</v>
      </c>
      <c r="AF141">
        <v>12.19047619047619</v>
      </c>
      <c r="AG141">
        <v>11.125</v>
      </c>
      <c r="AH141">
        <f>13.3399773152291*1</f>
        <v>13.339977315229101</v>
      </c>
      <c r="AI141">
        <f>3.33499432880729*1</f>
        <v>3.3349943288072899</v>
      </c>
      <c r="AJ141">
        <v>1</v>
      </c>
      <c r="AK141">
        <v>0</v>
      </c>
      <c r="AL141">
        <v>0</v>
      </c>
    </row>
    <row r="142" spans="1:38" hidden="1" x14ac:dyDescent="0.2">
      <c r="A142" t="s">
        <v>335</v>
      </c>
      <c r="B142" t="s">
        <v>336</v>
      </c>
      <c r="C142" t="s">
        <v>336</v>
      </c>
      <c r="D142" t="s">
        <v>3</v>
      </c>
      <c r="E142">
        <v>1</v>
      </c>
      <c r="F142">
        <v>0</v>
      </c>
      <c r="G142">
        <v>0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4.2</v>
      </c>
      <c r="AE142">
        <v>742</v>
      </c>
      <c r="AF142">
        <v>15.65972724879127</v>
      </c>
      <c r="AG142">
        <v>15.851063829787231</v>
      </c>
      <c r="AH142">
        <f>17.3982061894261*1</f>
        <v>17.398206189426102</v>
      </c>
      <c r="AI142">
        <f>3.201805193482*1</f>
        <v>3.201805193482</v>
      </c>
      <c r="AJ142">
        <v>1</v>
      </c>
      <c r="AK142">
        <v>0</v>
      </c>
      <c r="AL142">
        <v>0</v>
      </c>
    </row>
    <row r="143" spans="1:38" hidden="1" x14ac:dyDescent="0.2">
      <c r="A143" t="s">
        <v>337</v>
      </c>
      <c r="B143" t="s">
        <v>338</v>
      </c>
      <c r="C143" t="s">
        <v>338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7.8</v>
      </c>
      <c r="AE143">
        <v>744</v>
      </c>
      <c r="AF143">
        <v>22.256944444444429</v>
      </c>
      <c r="AG143">
        <v>18.114035087719301</v>
      </c>
      <c r="AH143">
        <f>22.3657224919037*1</f>
        <v>22.3657224919037</v>
      </c>
      <c r="AI143">
        <f>4.47314449838074*1</f>
        <v>4.4731444983807398</v>
      </c>
      <c r="AJ143">
        <v>1</v>
      </c>
      <c r="AK143">
        <v>1</v>
      </c>
      <c r="AL143">
        <v>1</v>
      </c>
    </row>
    <row r="144" spans="1:38" hidden="1" x14ac:dyDescent="0.2">
      <c r="A144" t="s">
        <v>339</v>
      </c>
      <c r="B144" t="s">
        <v>340</v>
      </c>
      <c r="C144" t="s">
        <v>340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4.5999999999999996</v>
      </c>
      <c r="AE144">
        <v>746</v>
      </c>
      <c r="AF144">
        <v>11.98534316362259</v>
      </c>
      <c r="AG144">
        <v>14.15472827111542</v>
      </c>
      <c r="AH144">
        <f>14.3982507591512*1</f>
        <v>14.3982507591512</v>
      </c>
      <c r="AI144">
        <f>2.25359547376042*1</f>
        <v>2.25359547376042</v>
      </c>
      <c r="AJ144">
        <v>1</v>
      </c>
      <c r="AK144">
        <v>0</v>
      </c>
      <c r="AL144">
        <v>0</v>
      </c>
    </row>
    <row r="145" spans="1:38" hidden="1" x14ac:dyDescent="0.2">
      <c r="A145" t="s">
        <v>73</v>
      </c>
      <c r="B145" t="s">
        <v>341</v>
      </c>
      <c r="C145" t="s">
        <v>342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6</v>
      </c>
      <c r="AE145">
        <v>757</v>
      </c>
      <c r="AF145">
        <v>17.72727272727273</v>
      </c>
      <c r="AG145">
        <v>15.856576594632701</v>
      </c>
      <c r="AH145">
        <f>18.5785082627151*1</f>
        <v>18.578508262715101</v>
      </c>
      <c r="AI145">
        <f>3.71583637133138*1</f>
        <v>3.7158363713313798</v>
      </c>
      <c r="AJ145">
        <v>1</v>
      </c>
      <c r="AK145">
        <v>0</v>
      </c>
      <c r="AL145">
        <v>0</v>
      </c>
    </row>
    <row r="146" spans="1:38" hidden="1" x14ac:dyDescent="0.2">
      <c r="A146" t="s">
        <v>343</v>
      </c>
      <c r="B146" t="s">
        <v>344</v>
      </c>
      <c r="C146" t="s">
        <v>344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4.9000000000000004</v>
      </c>
      <c r="AE146">
        <v>759</v>
      </c>
      <c r="AF146">
        <v>17.175430099310532</v>
      </c>
      <c r="AG146">
        <v>18.26402061705048</v>
      </c>
      <c r="AH146">
        <f>19.552329086269*1</f>
        <v>19.552329086269001</v>
      </c>
      <c r="AI146">
        <f>3.77648799563246*1</f>
        <v>3.77648799563246</v>
      </c>
      <c r="AJ146">
        <v>1</v>
      </c>
      <c r="AK146">
        <v>0</v>
      </c>
      <c r="AL146">
        <v>0</v>
      </c>
    </row>
    <row r="147" spans="1:38" hidden="1" x14ac:dyDescent="0.2">
      <c r="A147" t="s">
        <v>146</v>
      </c>
      <c r="B147" t="s">
        <v>345</v>
      </c>
      <c r="C147" t="s">
        <v>345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6</v>
      </c>
      <c r="AE147">
        <v>765</v>
      </c>
      <c r="AF147">
        <v>19.278155696797</v>
      </c>
      <c r="AG147">
        <v>19.070437890643209</v>
      </c>
      <c r="AH147">
        <f>21.1811754999952*1</f>
        <v>21.181175499995199</v>
      </c>
      <c r="AI147">
        <f>4.13795715753821*1</f>
        <v>4.1379571575382101</v>
      </c>
      <c r="AJ147">
        <v>1</v>
      </c>
      <c r="AK147">
        <v>0</v>
      </c>
      <c r="AL147">
        <v>0</v>
      </c>
    </row>
    <row r="148" spans="1:38" hidden="1" x14ac:dyDescent="0.2">
      <c r="A148" t="s">
        <v>346</v>
      </c>
      <c r="B148" t="s">
        <v>347</v>
      </c>
      <c r="C148" t="s">
        <v>347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6.8</v>
      </c>
      <c r="AE148">
        <v>767</v>
      </c>
      <c r="AF148">
        <v>22.10526315789475</v>
      </c>
      <c r="AG148">
        <v>24.112028202141481</v>
      </c>
      <c r="AH148">
        <f>25.4884791753039*1</f>
        <v>25.488479175303901</v>
      </c>
      <c r="AI148">
        <f>5.09803514540306*1</f>
        <v>5.0980351454030597</v>
      </c>
      <c r="AJ148">
        <v>1</v>
      </c>
      <c r="AK148">
        <v>0</v>
      </c>
      <c r="AL148">
        <v>0</v>
      </c>
    </row>
    <row r="149" spans="1:38" hidden="1" x14ac:dyDescent="0.2">
      <c r="A149" t="s">
        <v>348</v>
      </c>
      <c r="B149" t="s">
        <v>349</v>
      </c>
      <c r="C149" t="s">
        <v>349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4.5</v>
      </c>
      <c r="AE149">
        <v>779</v>
      </c>
      <c r="AF149">
        <v>10.209417594621129</v>
      </c>
      <c r="AG149">
        <v>14.01960784313725</v>
      </c>
      <c r="AH149">
        <f>15.7418562495465*1</f>
        <v>15.741856249546499</v>
      </c>
      <c r="AI149">
        <f>3.38962548309863*1</f>
        <v>3.3896254830986301</v>
      </c>
      <c r="AJ149">
        <v>1</v>
      </c>
      <c r="AK149">
        <v>0</v>
      </c>
      <c r="AL149">
        <v>0</v>
      </c>
    </row>
    <row r="150" spans="1:38" hidden="1" x14ac:dyDescent="0.2">
      <c r="A150" t="s">
        <v>350</v>
      </c>
      <c r="B150" t="s">
        <v>351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5.5</v>
      </c>
      <c r="AE150">
        <v>784</v>
      </c>
      <c r="AF150">
        <v>32.131937659858643</v>
      </c>
      <c r="AG150">
        <v>14.58333333333333</v>
      </c>
      <c r="AH150">
        <f>30.0842963400507*1</f>
        <v>30.084296340050699</v>
      </c>
      <c r="AI150">
        <f>5.83816220136664*1</f>
        <v>5.8381622013666403</v>
      </c>
      <c r="AJ150">
        <v>1</v>
      </c>
      <c r="AK150">
        <v>0</v>
      </c>
      <c r="AL150">
        <v>0</v>
      </c>
    </row>
    <row r="151" spans="1:38" hidden="1" x14ac:dyDescent="0.2">
      <c r="A151" t="s">
        <v>353</v>
      </c>
      <c r="B151" t="s">
        <v>354</v>
      </c>
      <c r="C151" t="s">
        <v>355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4.9000000000000004</v>
      </c>
      <c r="AE151">
        <v>785</v>
      </c>
      <c r="AF151">
        <v>9.8437500000000018</v>
      </c>
      <c r="AG151">
        <v>11.5625</v>
      </c>
      <c r="AH151">
        <f>13.8901914506859*1</f>
        <v>13.890191450685901</v>
      </c>
      <c r="AI151">
        <f>2.77803829013718*1</f>
        <v>2.7780382901371801</v>
      </c>
      <c r="AJ151">
        <v>1</v>
      </c>
      <c r="AK151">
        <v>0</v>
      </c>
      <c r="AL151">
        <v>0</v>
      </c>
    </row>
    <row r="152" spans="1:38" hidden="1" x14ac:dyDescent="0.2">
      <c r="A152" t="s">
        <v>356</v>
      </c>
      <c r="B152" t="s">
        <v>357</v>
      </c>
      <c r="C152" t="s">
        <v>357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4.5</v>
      </c>
      <c r="AE152">
        <v>789</v>
      </c>
      <c r="AF152">
        <v>15.13513513513514</v>
      </c>
      <c r="AG152">
        <v>15.08522727272727</v>
      </c>
      <c r="AH152">
        <f>19.5829650621152*1</f>
        <v>19.5829650621152</v>
      </c>
      <c r="AI152">
        <f>3.91659301242305*1</f>
        <v>3.9165930124230499</v>
      </c>
      <c r="AJ152">
        <v>1</v>
      </c>
      <c r="AK152">
        <v>0</v>
      </c>
      <c r="AL152">
        <v>0</v>
      </c>
    </row>
    <row r="153" spans="1:38" hidden="1" x14ac:dyDescent="0.2">
      <c r="A153" t="s">
        <v>358</v>
      </c>
      <c r="B153" t="s">
        <v>359</v>
      </c>
      <c r="C153" t="s">
        <v>360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4.9000000000000004</v>
      </c>
      <c r="AE153">
        <v>791</v>
      </c>
      <c r="AF153">
        <v>11.16279069767443</v>
      </c>
      <c r="AG153">
        <v>12.5</v>
      </c>
      <c r="AH153">
        <f>15.3483887246162*1</f>
        <v>15.3483887246162</v>
      </c>
      <c r="AI153">
        <f>3.06967774492325*1</f>
        <v>3.0696777449232502</v>
      </c>
      <c r="AJ153">
        <v>1</v>
      </c>
      <c r="AK153">
        <v>0</v>
      </c>
      <c r="AL153">
        <v>0</v>
      </c>
    </row>
    <row r="154" spans="1:38" hidden="1" x14ac:dyDescent="0.2">
      <c r="A154" t="s">
        <v>361</v>
      </c>
      <c r="B154" t="s">
        <v>362</v>
      </c>
      <c r="C154" t="s">
        <v>363</v>
      </c>
      <c r="D154" t="s">
        <v>3</v>
      </c>
      <c r="E154">
        <v>1</v>
      </c>
      <c r="F154">
        <v>0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5</v>
      </c>
      <c r="AE154">
        <v>794</v>
      </c>
      <c r="AF154">
        <v>19.544342658663432</v>
      </c>
      <c r="AG154">
        <v>18.566506997921099</v>
      </c>
      <c r="AH154">
        <f>24.6862287309347*1</f>
        <v>24.686228730934701</v>
      </c>
      <c r="AI154">
        <f>5.03653641000964*1</f>
        <v>5.0365364100096404</v>
      </c>
      <c r="AJ154">
        <v>1</v>
      </c>
      <c r="AK154">
        <v>0</v>
      </c>
      <c r="AL154">
        <v>0</v>
      </c>
    </row>
    <row r="155" spans="1:38" hidden="1" x14ac:dyDescent="0.2">
      <c r="A155" t="s">
        <v>364</v>
      </c>
      <c r="B155" t="s">
        <v>365</v>
      </c>
      <c r="C155" t="s">
        <v>365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4.7</v>
      </c>
      <c r="AE155">
        <v>795</v>
      </c>
      <c r="AF155">
        <v>17.23075014348974</v>
      </c>
      <c r="AG155">
        <v>12.4923400386583</v>
      </c>
      <c r="AH155">
        <f>19.2104151153184*1</f>
        <v>19.210415115318401</v>
      </c>
      <c r="AI155">
        <f>4.58741119095865*1</f>
        <v>4.5874111909586501</v>
      </c>
      <c r="AJ155">
        <v>1</v>
      </c>
      <c r="AK155">
        <v>0</v>
      </c>
      <c r="AL155">
        <v>0</v>
      </c>
    </row>
    <row r="156" spans="1:38" hidden="1" x14ac:dyDescent="0.2">
      <c r="A156" t="s">
        <v>366</v>
      </c>
      <c r="B156" t="s">
        <v>367</v>
      </c>
      <c r="C156" t="s">
        <v>368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4.4000000000000004</v>
      </c>
      <c r="AE156">
        <v>798</v>
      </c>
      <c r="AF156">
        <v>11.9047619047619</v>
      </c>
      <c r="AG156">
        <v>12.265625</v>
      </c>
      <c r="AH156">
        <f>15.6668470789319*1</f>
        <v>15.6668470789319</v>
      </c>
      <c r="AI156">
        <f>3.13336941578639*1</f>
        <v>3.1333694157863898</v>
      </c>
      <c r="AJ156">
        <v>1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371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5.8</v>
      </c>
      <c r="AE157">
        <v>800</v>
      </c>
      <c r="AF157">
        <v>32.486403882667389</v>
      </c>
      <c r="AG157">
        <v>14.363653210419759</v>
      </c>
      <c r="AH157">
        <f>0*0</f>
        <v>0</v>
      </c>
      <c r="AI157">
        <f>3.68417227895628*0</f>
        <v>0</v>
      </c>
      <c r="AJ157">
        <v>0</v>
      </c>
      <c r="AK157">
        <v>1</v>
      </c>
      <c r="AL15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2024-02-17T04:36:49Z</dcterms:created>
  <dcterms:modified xsi:type="dcterms:W3CDTF">2024-02-17T04:38:45Z</dcterms:modified>
</cp:coreProperties>
</file>