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48691E2C-2F69-1E4E-A725-F57FE7BA22D4}" xr6:coauthVersionLast="47" xr6:coauthVersionMax="47" xr10:uidLastSave="{00000000-0000-0000-0000-000000000000}"/>
  <bookViews>
    <workbookView xWindow="240" yWindow="500" windowWidth="26120" windowHeight="24900" xr2:uid="{00000000-000D-0000-FFFF-FFFF00000000}"/>
  </bookViews>
  <sheets>
    <sheet name="Sheet1" sheetId="1" r:id="rId1"/>
  </sheets>
  <definedNames>
    <definedName name="solver_adj" localSheetId="0" hidden="1">Sheet1!$AK$2:$AK$143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Sheet1!$AK$2:$AK$143</definedName>
    <definedName name="solver_lhs2" localSheetId="0" hidden="1">Sheet1!$AN$4</definedName>
    <definedName name="solver_lhs3" localSheetId="0" hidden="1">Sheet1!$AO$6:$AO$10</definedName>
    <definedName name="solver_lhs4" localSheetId="0" hidden="1">Sheet1!$AO$6:$AO$10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Sheet1!$AO$4</definedName>
    <definedName name="solver_rhs3" localSheetId="0" hidden="1">Sheet1!$AP$6:$AP$10</definedName>
    <definedName name="solver_rhs4" localSheetId="0" hidden="1">Sheet1!$AN$6:$AN$10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6" i="1" l="1"/>
  <c r="AI88" i="1"/>
  <c r="AI19" i="1"/>
  <c r="AI36" i="1"/>
  <c r="AI7" i="1"/>
  <c r="AI143" i="1"/>
  <c r="AI142" i="1"/>
  <c r="AI141" i="1"/>
  <c r="AI140" i="1"/>
  <c r="AI31" i="1"/>
  <c r="AI138" i="1"/>
  <c r="AI137" i="1"/>
  <c r="AI136" i="1"/>
  <c r="AI135" i="1"/>
  <c r="AI134" i="1"/>
  <c r="AI133" i="1"/>
  <c r="AI132" i="1"/>
  <c r="AI131" i="1"/>
  <c r="AI130" i="1"/>
  <c r="AI129" i="1"/>
  <c r="AI82" i="1"/>
  <c r="AI98" i="1"/>
  <c r="AI125" i="1"/>
  <c r="AI58" i="1"/>
  <c r="AI123" i="1"/>
  <c r="AI122" i="1"/>
  <c r="AI121" i="1"/>
  <c r="AI120" i="1"/>
  <c r="AI95" i="1"/>
  <c r="AI83" i="1"/>
  <c r="AI117" i="1"/>
  <c r="AI116" i="1"/>
  <c r="AI115" i="1"/>
  <c r="AI114" i="1"/>
  <c r="AI124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113" i="1"/>
  <c r="AI97" i="1"/>
  <c r="AI96" i="1"/>
  <c r="AI139" i="1"/>
  <c r="AI94" i="1"/>
  <c r="AI93" i="1"/>
  <c r="AI92" i="1"/>
  <c r="AI91" i="1"/>
  <c r="AI90" i="1"/>
  <c r="AI89" i="1"/>
  <c r="AI87" i="1"/>
  <c r="AI86" i="1"/>
  <c r="AI85" i="1"/>
  <c r="AI84" i="1"/>
  <c r="AI126" i="1"/>
  <c r="AI81" i="1"/>
  <c r="AI80" i="1"/>
  <c r="AI79" i="1"/>
  <c r="AI78" i="1"/>
  <c r="AI77" i="1"/>
  <c r="AI119" i="1"/>
  <c r="AI75" i="1"/>
  <c r="AI74" i="1"/>
  <c r="AI73" i="1"/>
  <c r="AI72" i="1"/>
  <c r="AI71" i="1"/>
  <c r="AI70" i="1"/>
  <c r="AI69" i="1"/>
  <c r="AI68" i="1"/>
  <c r="AI67" i="1"/>
  <c r="AI66" i="1"/>
  <c r="AI127" i="1"/>
  <c r="AI64" i="1"/>
  <c r="AI63" i="1"/>
  <c r="AI62" i="1"/>
  <c r="AI61" i="1"/>
  <c r="AI60" i="1"/>
  <c r="AI59" i="1"/>
  <c r="AI65" i="1"/>
  <c r="AI57" i="1"/>
  <c r="AI7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2" i="1"/>
  <c r="AI41" i="1"/>
  <c r="AI40" i="1"/>
  <c r="AI39" i="1"/>
  <c r="AI38" i="1"/>
  <c r="AI37" i="1"/>
  <c r="AI43" i="1"/>
  <c r="AI35" i="1"/>
  <c r="AI34" i="1"/>
  <c r="AI33" i="1"/>
  <c r="AI32" i="1"/>
  <c r="AI118" i="1"/>
  <c r="AI30" i="1"/>
  <c r="AI29" i="1"/>
  <c r="AI28" i="1"/>
  <c r="AI27" i="1"/>
  <c r="AI26" i="1"/>
  <c r="AI25" i="1"/>
  <c r="AI24" i="1"/>
  <c r="AI23" i="1"/>
  <c r="AI22" i="1"/>
  <c r="AI21" i="1"/>
  <c r="AI20" i="1"/>
  <c r="AI128" i="1"/>
  <c r="AI18" i="1"/>
  <c r="AI17" i="1"/>
  <c r="AI16" i="1"/>
  <c r="AI15" i="1"/>
  <c r="AI14" i="1"/>
  <c r="AI13" i="1"/>
  <c r="AI12" i="1"/>
  <c r="AI11" i="1"/>
  <c r="AI10" i="1"/>
  <c r="AO9" i="1"/>
  <c r="AI9" i="1"/>
  <c r="AO8" i="1"/>
  <c r="AI8" i="1"/>
  <c r="AO7" i="1"/>
  <c r="AO6" i="1"/>
  <c r="AI6" i="1"/>
  <c r="AI5" i="1"/>
  <c r="AN4" i="1"/>
  <c r="AI4" i="1"/>
  <c r="AI3" i="1"/>
  <c r="AI2" i="1"/>
  <c r="AN2" i="1" s="1"/>
  <c r="AO10" i="1" l="1"/>
</calcChain>
</file>

<file path=xl/sharedStrings.xml><?xml version="1.0" encoding="utf-8"?>
<sst xmlns="http://schemas.openxmlformats.org/spreadsheetml/2006/main" count="754" uniqueCount="338">
  <si>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</si>
  <si>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</si>
  <si>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</si>
  <si>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</si>
  <si>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</si>
  <si>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</si>
  <si>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</si>
  <si>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</si>
  <si>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</si>
  <si>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</si>
  <si>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</si>
  <si>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</si>
  <si>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</si>
  <si>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</si>
  <si>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</si>
  <si>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</si>
  <si>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</si>
  <si>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</si>
  <si>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</si>
  <si>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</si>
  <si>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</si>
  <si>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</si>
  <si>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</si>
  <si>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</si>
  <si>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</si>
  <si>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</si>
  <si>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</si>
  <si>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</si>
  <si>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</si>
  <si>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</si>
  <si>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</si>
  <si>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</si>
  <si>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</si>
  <si>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</si>
  <si>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</si>
  <si>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</si>
  <si>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</si>
  <si>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</si>
  <si>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</si>
  <si>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</si>
  <si>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</si>
  <si>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</si>
  <si>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</si>
  <si>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</si>
  <si>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</si>
  <si>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</si>
  <si>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</si>
  <si>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</si>
  <si>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</si>
  <si>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</si>
  <si>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</si>
  <si>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</si>
  <si>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Bukayo</t>
  </si>
  <si>
    <t>Saka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</si>
  <si>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</si>
  <si>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</si>
  <si>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</si>
  <si>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</si>
  <si>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</si>
  <si>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</si>
  <si>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</si>
  <si>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</si>
  <si>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</si>
  <si>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</si>
  <si>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John</t>
  </si>
  <si>
    <t>McGinn</t>
  </si>
  <si>
    <t>Jacob</t>
  </si>
  <si>
    <t>Ramsey</t>
  </si>
  <si>
    <t>Morgan</t>
  </si>
  <si>
    <t>Rogers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</si>
  <si>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</si>
  <si>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</si>
  <si>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</si>
  <si>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</si>
  <si>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</si>
  <si>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</si>
  <si>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</si>
  <si>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</si>
  <si>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</si>
  <si>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</si>
  <si>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Antoine</t>
  </si>
  <si>
    <t>Semenyo</t>
  </si>
  <si>
    <t>Marcus</t>
  </si>
  <si>
    <t>Tavernier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</si>
  <si>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</si>
  <si>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</si>
  <si>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</si>
  <si>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</si>
  <si>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</si>
  <si>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</si>
  <si>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</si>
  <si>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</si>
  <si>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</si>
  <si>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</si>
  <si>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</si>
  <si>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</si>
  <si>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</si>
  <si>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</si>
  <si>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</si>
  <si>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</si>
  <si>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</si>
  <si>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</si>
  <si>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Mitoma</t>
  </si>
  <si>
    <t>Kaoru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</si>
  <si>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</si>
  <si>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</si>
  <si>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</si>
  <si>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</si>
  <si>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</si>
  <si>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</si>
  <si>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</si>
  <si>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</si>
  <si>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</si>
  <si>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</si>
  <si>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</si>
  <si>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</si>
  <si>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</si>
  <si>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</si>
  <si>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</si>
  <si>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</si>
  <si>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</si>
  <si>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</si>
  <si>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</si>
  <si>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</si>
  <si>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</si>
  <si>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</si>
  <si>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</si>
  <si>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</si>
  <si>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</si>
  <si>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</si>
  <si>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</si>
  <si>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</si>
  <si>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</si>
  <si>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</si>
  <si>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</si>
  <si>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</si>
  <si>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</si>
  <si>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</si>
  <si>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</si>
  <si>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Jean-Philippe</t>
  </si>
  <si>
    <t>Mateta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</si>
  <si>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</si>
  <si>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</si>
  <si>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</si>
  <si>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</si>
  <si>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</si>
  <si>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</si>
  <si>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</si>
  <si>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</si>
  <si>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</si>
  <si>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</si>
  <si>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</si>
  <si>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</si>
  <si>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</si>
  <si>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</si>
  <si>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</si>
  <si>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</si>
  <si>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</si>
  <si>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</si>
  <si>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</si>
  <si>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</si>
  <si>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Reiss</t>
  </si>
  <si>
    <t>Nelson</t>
  </si>
  <si>
    <t>Emile</t>
  </si>
  <si>
    <t>Smith Rowe</t>
  </si>
  <si>
    <t>Adama</t>
  </si>
  <si>
    <t>Traoré</t>
  </si>
  <si>
    <t>Calvin</t>
  </si>
  <si>
    <t>Bassey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</si>
  <si>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</si>
  <si>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</si>
  <si>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</si>
  <si>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</si>
  <si>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</si>
  <si>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</si>
  <si>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</si>
  <si>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</si>
  <si>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Kenny</t>
  </si>
  <si>
    <t>Tete</t>
  </si>
  <si>
    <t>Leif</t>
  </si>
  <si>
    <t>Davis</t>
  </si>
  <si>
    <t>Liam</t>
  </si>
  <si>
    <t>Delap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</si>
  <si>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</si>
  <si>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</si>
  <si>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</si>
  <si>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</si>
  <si>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</si>
  <si>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</si>
  <si>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</si>
  <si>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</si>
  <si>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</si>
  <si>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</si>
  <si>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</si>
  <si>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</si>
  <si>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</si>
  <si>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</si>
  <si>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</si>
  <si>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</si>
  <si>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</si>
  <si>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</si>
  <si>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</si>
  <si>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</si>
  <si>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</si>
  <si>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</si>
  <si>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</si>
  <si>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</si>
  <si>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</si>
  <si>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</si>
  <si>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</si>
  <si>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</si>
  <si>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</si>
  <si>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</si>
  <si>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</si>
  <si>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</si>
  <si>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</si>
  <si>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</si>
  <si>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</si>
  <si>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</si>
  <si>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</si>
  <si>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</si>
  <si>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</si>
  <si>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</si>
  <si>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</si>
  <si>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</si>
  <si>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</si>
  <si>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</si>
  <si>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</si>
  <si>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</si>
  <si>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</si>
  <si>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</si>
  <si>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</si>
  <si>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</si>
  <si>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</si>
  <si>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</si>
  <si>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</si>
  <si>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</si>
  <si>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</si>
  <si>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</si>
  <si>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</si>
  <si>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</si>
  <si>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</si>
  <si>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</si>
  <si>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</si>
  <si>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Martinez</t>
  </si>
  <si>
    <t>André</t>
  </si>
  <si>
    <t>Onana</t>
  </si>
  <si>
    <t>Rashford</t>
  </si>
  <si>
    <t>Joshua</t>
  </si>
  <si>
    <t>Zirkzee</t>
  </si>
  <si>
    <t>Matthijs</t>
  </si>
  <si>
    <t>de Ligt</t>
  </si>
  <si>
    <t>De Ligt</t>
  </si>
  <si>
    <t>Noussair</t>
  </si>
  <si>
    <t>Mazraoui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</si>
  <si>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</si>
  <si>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</si>
  <si>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</si>
  <si>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</si>
  <si>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</si>
  <si>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</si>
  <si>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</si>
  <si>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</si>
  <si>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</si>
  <si>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</si>
  <si>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</si>
  <si>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Joelinton Cássio</t>
  </si>
  <si>
    <t>Apolinário de Lira</t>
  </si>
  <si>
    <t>Joelinton</t>
  </si>
  <si>
    <t>Tino</t>
  </si>
  <si>
    <t>Livramento</t>
  </si>
  <si>
    <t>Nick</t>
  </si>
  <si>
    <t>Pope</t>
  </si>
  <si>
    <t>Fabian</t>
  </si>
  <si>
    <t>Schär</t>
  </si>
  <si>
    <t>Ola</t>
  </si>
  <si>
    <t>Aina</t>
  </si>
  <si>
    <t>Elliot</t>
  </si>
  <si>
    <t>Anderson</t>
  </si>
  <si>
    <t>Elanga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</si>
  <si>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</si>
  <si>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</si>
  <si>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</si>
  <si>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</si>
  <si>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</si>
  <si>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</si>
  <si>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</si>
  <si>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</si>
  <si>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Yates</t>
  </si>
  <si>
    <t>Adam</t>
  </si>
  <si>
    <t>Armstrong</t>
  </si>
  <si>
    <t>Kyle</t>
  </si>
  <si>
    <t>Walker-Peters</t>
  </si>
  <si>
    <t>Flynn</t>
  </si>
  <si>
    <t>Downes</t>
  </si>
  <si>
    <t>Brennan</t>
  </si>
  <si>
    <t>Johnson</t>
  </si>
  <si>
    <t>Dejan</t>
  </si>
  <si>
    <t>Kulusevski</t>
  </si>
  <si>
    <t>Maddison</t>
  </si>
  <si>
    <t>Porro</t>
  </si>
  <si>
    <t>Pedro Porro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</si>
  <si>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</si>
  <si>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</si>
  <si>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</si>
  <si>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</si>
  <si>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</si>
  <si>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</si>
  <si>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</si>
  <si>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</si>
  <si>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</si>
  <si>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</si>
  <si>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</si>
  <si>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</si>
  <si>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</si>
  <si>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</si>
  <si>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Max</t>
  </si>
  <si>
    <t>Kilman</t>
  </si>
  <si>
    <t>Tolentino Coelho de Lima</t>
  </si>
  <si>
    <t>L.Paquetá</t>
  </si>
  <si>
    <t>Tomáš</t>
  </si>
  <si>
    <t>Souček</t>
  </si>
  <si>
    <t>Rayan</t>
  </si>
  <si>
    <t>Aït-Nouri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</si>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</sst>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43" totalsRowShown="0">
  <autoFilter ref="A1:AK143" xr:uid="{00000000-0009-0000-0100-000001000000}">
    <filterColumn colId="36">
      <filters>
        <filter val="1"/>
      </filters>
    </filterColumn>
  </autoFilter>
  <sortState xmlns:xlrd2="http://schemas.microsoft.com/office/spreadsheetml/2017/richdata2" ref="A7:AK128">
    <sortCondition descending="1" ref="AI1:AI143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3"/>
  <sheetViews>
    <sheetView tabSelected="1" zoomScale="140" zoomScaleNormal="140" workbookViewId="0">
      <selection activeCell="AO8" sqref="AO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2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42" hidden="1" x14ac:dyDescent="0.2">
      <c r="A2" t="s">
        <v>40</v>
      </c>
      <c r="B2" t="s">
        <v>41</v>
      </c>
      <c r="C2" t="s">
        <v>40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19.26914620308483</v>
      </c>
      <c r="AG2">
        <v>13.98342564425441</v>
      </c>
      <c r="AH2">
        <v>21.625263330151832</v>
      </c>
      <c r="AI2">
        <f>1.4760448980164*0.75</f>
        <v>1.1070336735123001</v>
      </c>
      <c r="AJ2">
        <v>0.75</v>
      </c>
      <c r="AK2">
        <v>0</v>
      </c>
      <c r="AM2" t="s">
        <v>0</v>
      </c>
      <c r="AN2">
        <f>SUMPRODUCT(Table1[Selected], Table1[NEXT])</f>
        <v>94.760698888480462</v>
      </c>
      <c r="AO2" t="s">
        <v>1</v>
      </c>
    </row>
    <row r="3" spans="1:42" hidden="1" x14ac:dyDescent="0.2">
      <c r="A3" t="s">
        <v>42</v>
      </c>
      <c r="B3" t="s">
        <v>43</v>
      </c>
      <c r="C3" t="s">
        <v>43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18.597540194904798</v>
      </c>
      <c r="AG3">
        <v>12.34942673178111</v>
      </c>
      <c r="AH3">
        <v>16.809418807078391</v>
      </c>
      <c r="AI3">
        <f>1.11550450133731*1</f>
        <v>1.1155045013373099</v>
      </c>
      <c r="AJ3">
        <v>1</v>
      </c>
      <c r="AK3">
        <v>0</v>
      </c>
    </row>
    <row r="4" spans="1:42" hidden="1" x14ac:dyDescent="0.2">
      <c r="A4" t="s">
        <v>44</v>
      </c>
      <c r="B4" t="s">
        <v>45</v>
      </c>
      <c r="C4" t="s">
        <v>46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v>1</v>
      </c>
      <c r="AK4">
        <v>0</v>
      </c>
      <c r="AM4" t="s">
        <v>2</v>
      </c>
      <c r="AN4">
        <f>SUMPRODUCT(Table1[Selected],Table1[Cost])</f>
        <v>83.2</v>
      </c>
      <c r="AO4">
        <v>100</v>
      </c>
    </row>
    <row r="5" spans="1:42" hidden="1" x14ac:dyDescent="0.2">
      <c r="A5" t="s">
        <v>40</v>
      </c>
      <c r="B5" t="s">
        <v>47</v>
      </c>
      <c r="C5" t="s">
        <v>48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6.9</v>
      </c>
      <c r="AE5">
        <v>8</v>
      </c>
      <c r="AF5">
        <v>22.088607594936711</v>
      </c>
      <c r="AG5">
        <v>20.9408209562603</v>
      </c>
      <c r="AH5">
        <v>14.24674233931022</v>
      </c>
      <c r="AI5">
        <f>2.7466106249339*1</f>
        <v>2.7466106249339002</v>
      </c>
      <c r="AJ5">
        <v>1</v>
      </c>
      <c r="AK5">
        <v>0</v>
      </c>
    </row>
    <row r="6" spans="1:42" hidden="1" x14ac:dyDescent="0.2">
      <c r="A6" t="s">
        <v>49</v>
      </c>
      <c r="B6" t="s">
        <v>50</v>
      </c>
      <c r="C6" t="s">
        <v>51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20.52884615384615</v>
      </c>
      <c r="AG6">
        <v>21.067082472093869</v>
      </c>
      <c r="AH6">
        <v>16.978205423249651</v>
      </c>
      <c r="AI6">
        <f>1.27545987274443*1</f>
        <v>1.27545987274443</v>
      </c>
      <c r="AJ6">
        <v>1</v>
      </c>
      <c r="AK6">
        <v>0</v>
      </c>
      <c r="AM6" t="s">
        <v>3</v>
      </c>
      <c r="AN6">
        <v>1</v>
      </c>
      <c r="AO6">
        <f>SUMPRODUCT(Table1[Selected],Table1[GKP])</f>
        <v>1</v>
      </c>
      <c r="AP6">
        <v>1</v>
      </c>
    </row>
    <row r="7" spans="1:42" x14ac:dyDescent="0.2">
      <c r="A7" t="s">
        <v>52</v>
      </c>
      <c r="B7" t="s">
        <v>53</v>
      </c>
      <c r="C7" t="s">
        <v>53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10.3</v>
      </c>
      <c r="AE7">
        <v>13</v>
      </c>
      <c r="AF7">
        <v>38.077136925509272</v>
      </c>
      <c r="AG7">
        <v>23.296078303382011</v>
      </c>
      <c r="AH7">
        <v>46.176134878193693</v>
      </c>
      <c r="AI7">
        <f>7.48375013856313*1*2</f>
        <v>14.967500277126261</v>
      </c>
      <c r="AJ7">
        <v>1</v>
      </c>
      <c r="AK7">
        <v>1</v>
      </c>
      <c r="AM7" t="s">
        <v>4</v>
      </c>
      <c r="AN7">
        <v>3</v>
      </c>
      <c r="AO7">
        <f>SUMPRODUCT(Table1[Selected],Table1[DEF])</f>
        <v>3</v>
      </c>
      <c r="AP7">
        <v>5</v>
      </c>
    </row>
    <row r="8" spans="1:42" hidden="1" x14ac:dyDescent="0.2">
      <c r="A8" t="s">
        <v>54</v>
      </c>
      <c r="B8" t="s">
        <v>55</v>
      </c>
      <c r="C8" t="s">
        <v>54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15</v>
      </c>
      <c r="AF8">
        <v>12.009803921568629</v>
      </c>
      <c r="AG8">
        <v>10.460903819873931</v>
      </c>
      <c r="AH8">
        <v>31.416181443814981</v>
      </c>
      <c r="AI8">
        <f>0.947209663262802*1</f>
        <v>0.94720966326280198</v>
      </c>
      <c r="AJ8">
        <v>1</v>
      </c>
      <c r="AK8">
        <v>0</v>
      </c>
      <c r="AM8" t="s">
        <v>5</v>
      </c>
      <c r="AN8">
        <v>2</v>
      </c>
      <c r="AO8">
        <f>SUMPRODUCT(Table1[Selected],Table1[MID])</f>
        <v>5</v>
      </c>
      <c r="AP8">
        <v>5</v>
      </c>
    </row>
    <row r="9" spans="1:42" hidden="1" x14ac:dyDescent="0.2">
      <c r="A9" t="s">
        <v>56</v>
      </c>
      <c r="B9" t="s">
        <v>57</v>
      </c>
      <c r="C9" t="s">
        <v>57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19.438202247191011</v>
      </c>
      <c r="AG9">
        <v>21.8145655101786</v>
      </c>
      <c r="AH9">
        <v>26.564872212895921</v>
      </c>
      <c r="AI9">
        <f>3.55527860570394*1</f>
        <v>3.5552786057039398</v>
      </c>
      <c r="AJ9">
        <v>1</v>
      </c>
      <c r="AK9">
        <v>0</v>
      </c>
      <c r="AM9" t="s">
        <v>6</v>
      </c>
      <c r="AN9">
        <v>1</v>
      </c>
      <c r="AO9">
        <f>SUMPRODUCT(Table1[Selected],Table1[FWD])</f>
        <v>2</v>
      </c>
      <c r="AP9">
        <v>3</v>
      </c>
    </row>
    <row r="10" spans="1:42" hidden="1" x14ac:dyDescent="0.2">
      <c r="A10" t="s">
        <v>58</v>
      </c>
      <c r="B10" t="s">
        <v>59</v>
      </c>
      <c r="C10" t="s">
        <v>59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6.3</v>
      </c>
      <c r="AE10">
        <v>33</v>
      </c>
      <c r="AF10">
        <v>15.87628865979381</v>
      </c>
      <c r="AG10">
        <v>16.789474307903181</v>
      </c>
      <c r="AH10">
        <v>9.0307692307692307</v>
      </c>
      <c r="AI10">
        <f>2.15531067587531*1</f>
        <v>2.15531067587531</v>
      </c>
      <c r="AJ10">
        <v>1</v>
      </c>
      <c r="AK10">
        <v>0</v>
      </c>
      <c r="AN10">
        <v>11</v>
      </c>
      <c r="AO10">
        <f>SUM(AO6:AO9)</f>
        <v>11</v>
      </c>
      <c r="AP10">
        <v>11</v>
      </c>
    </row>
    <row r="11" spans="1:42" hidden="1" x14ac:dyDescent="0.2">
      <c r="A11" t="s">
        <v>60</v>
      </c>
      <c r="B11" t="s">
        <v>61</v>
      </c>
      <c r="C11" t="s">
        <v>61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9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5.2</v>
      </c>
      <c r="AE11">
        <v>34</v>
      </c>
      <c r="AF11">
        <v>15.30778657545353</v>
      </c>
      <c r="AG11">
        <v>14.30608138966768</v>
      </c>
      <c r="AH11">
        <v>26.723945910564499</v>
      </c>
      <c r="AI11">
        <f>3.24651541722764*1</f>
        <v>3.24651541722764</v>
      </c>
      <c r="AJ11">
        <v>1</v>
      </c>
      <c r="AK11">
        <v>0</v>
      </c>
    </row>
    <row r="12" spans="1:42" hidden="1" x14ac:dyDescent="0.2">
      <c r="A12" t="s">
        <v>62</v>
      </c>
      <c r="B12" t="s">
        <v>63</v>
      </c>
      <c r="C12" t="s">
        <v>63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9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4.7</v>
      </c>
      <c r="AE12">
        <v>41</v>
      </c>
      <c r="AF12">
        <v>13.10462269049642</v>
      </c>
      <c r="AG12">
        <v>16.754982513475351</v>
      </c>
      <c r="AH12">
        <v>5.4501786361764291</v>
      </c>
      <c r="AI12">
        <f>1.28653799903757*1</f>
        <v>1.28653799903757</v>
      </c>
      <c r="AJ12">
        <v>1</v>
      </c>
      <c r="AK12">
        <v>0</v>
      </c>
    </row>
    <row r="13" spans="1:42" hidden="1" x14ac:dyDescent="0.2">
      <c r="A13" t="s">
        <v>64</v>
      </c>
      <c r="B13" t="s">
        <v>65</v>
      </c>
      <c r="C13" t="s">
        <v>65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53</v>
      </c>
      <c r="AF13">
        <v>14.826589595375751</v>
      </c>
      <c r="AG13">
        <v>16.756377740701101</v>
      </c>
      <c r="AH13">
        <v>14.234514388880189</v>
      </c>
      <c r="AI13">
        <f>1.77785343394547*1</f>
        <v>1.7778534339454699</v>
      </c>
      <c r="AJ13">
        <v>1</v>
      </c>
      <c r="AK13">
        <v>0</v>
      </c>
    </row>
    <row r="14" spans="1:42" hidden="1" x14ac:dyDescent="0.2">
      <c r="A14" t="s">
        <v>66</v>
      </c>
      <c r="B14" t="s">
        <v>67</v>
      </c>
      <c r="C14" t="s">
        <v>67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58</v>
      </c>
      <c r="AF14">
        <v>13.87387387387388</v>
      </c>
      <c r="AG14">
        <v>13.897709622433069</v>
      </c>
      <c r="AH14">
        <v>9.7714285714285722</v>
      </c>
      <c r="AI14">
        <f>0.840400068838856*1</f>
        <v>0.84040006883885598</v>
      </c>
      <c r="AJ14">
        <v>1</v>
      </c>
      <c r="AK14">
        <v>0</v>
      </c>
    </row>
    <row r="15" spans="1:42" hidden="1" x14ac:dyDescent="0.2">
      <c r="A15" t="s">
        <v>68</v>
      </c>
      <c r="B15" t="s">
        <v>69</v>
      </c>
      <c r="C15" t="s">
        <v>69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5.3</v>
      </c>
      <c r="AE15">
        <v>59</v>
      </c>
      <c r="AF15">
        <v>17.5</v>
      </c>
      <c r="AG15">
        <v>27.117680799638229</v>
      </c>
      <c r="AH15">
        <v>16.01570230723868</v>
      </c>
      <c r="AI15">
        <f>3.78985279235181*1</f>
        <v>3.7898527923518102</v>
      </c>
      <c r="AJ15">
        <v>1</v>
      </c>
      <c r="AK15">
        <v>0</v>
      </c>
    </row>
    <row r="16" spans="1:42" hidden="1" x14ac:dyDescent="0.2">
      <c r="A16" t="s">
        <v>70</v>
      </c>
      <c r="B16" t="s">
        <v>71</v>
      </c>
      <c r="C16" t="s">
        <v>71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</v>
      </c>
      <c r="AE16">
        <v>63</v>
      </c>
      <c r="AF16">
        <v>23.954248366013061</v>
      </c>
      <c r="AG16">
        <v>21.83186616409046</v>
      </c>
      <c r="AH16">
        <v>24.605708520223931</v>
      </c>
      <c r="AI16">
        <f>2.78863018548438*1</f>
        <v>2.7886301854843798</v>
      </c>
      <c r="AJ16">
        <v>1</v>
      </c>
      <c r="AK16">
        <v>0</v>
      </c>
    </row>
    <row r="17" spans="1:37" hidden="1" x14ac:dyDescent="0.2">
      <c r="A17" t="s">
        <v>72</v>
      </c>
      <c r="B17" t="s">
        <v>73</v>
      </c>
      <c r="C17" t="s">
        <v>73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75</v>
      </c>
      <c r="AF17">
        <v>10.87197252505136</v>
      </c>
      <c r="AG17">
        <v>10.02923565356271</v>
      </c>
      <c r="AH17">
        <v>9.2618337967747948</v>
      </c>
      <c r="AI17">
        <f>1.70354622278793*1</f>
        <v>1.7035462227879301</v>
      </c>
      <c r="AJ17">
        <v>1</v>
      </c>
      <c r="AK17">
        <v>0</v>
      </c>
    </row>
    <row r="18" spans="1:37" hidden="1" x14ac:dyDescent="0.2">
      <c r="A18" t="s">
        <v>74</v>
      </c>
      <c r="B18" t="s">
        <v>75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76</v>
      </c>
      <c r="AF18">
        <v>13.047619520620101</v>
      </c>
      <c r="AG18">
        <v>7.7609451951579409</v>
      </c>
      <c r="AH18">
        <v>20.545174258109039</v>
      </c>
      <c r="AI18">
        <f>2.0872423619594*1</f>
        <v>2.0872423619594</v>
      </c>
      <c r="AJ18">
        <v>1</v>
      </c>
      <c r="AK18">
        <v>0</v>
      </c>
    </row>
    <row r="19" spans="1:37" x14ac:dyDescent="0.2">
      <c r="A19" t="s">
        <v>207</v>
      </c>
      <c r="B19" t="s">
        <v>208</v>
      </c>
      <c r="C19" t="s">
        <v>209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13.1</v>
      </c>
      <c r="AE19">
        <v>401</v>
      </c>
      <c r="AF19">
        <v>35.162037037037031</v>
      </c>
      <c r="AG19">
        <v>35.161327363899517</v>
      </c>
      <c r="AH19">
        <v>51.825632488638348</v>
      </c>
      <c r="AI19">
        <f>6.75156577100512*1*2</f>
        <v>13.503131542010239</v>
      </c>
      <c r="AJ19">
        <v>1</v>
      </c>
      <c r="AK19">
        <v>1</v>
      </c>
    </row>
    <row r="20" spans="1:37" hidden="1" x14ac:dyDescent="0.2">
      <c r="A20" t="s">
        <v>78</v>
      </c>
      <c r="B20" t="s">
        <v>79</v>
      </c>
      <c r="C20" t="s">
        <v>79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83</v>
      </c>
      <c r="AF20">
        <v>17.61363636363636</v>
      </c>
      <c r="AG20">
        <v>15.10490535670642</v>
      </c>
      <c r="AH20">
        <v>31.357142857142861</v>
      </c>
      <c r="AI20">
        <f>3.4014774530417*1</f>
        <v>3.4014774530417</v>
      </c>
      <c r="AJ20">
        <v>1</v>
      </c>
      <c r="AK20">
        <v>0</v>
      </c>
    </row>
    <row r="21" spans="1:37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5.7</v>
      </c>
      <c r="AE21">
        <v>89</v>
      </c>
      <c r="AF21">
        <v>15.84905660377359</v>
      </c>
      <c r="AG21">
        <v>14.524092245374259</v>
      </c>
      <c r="AH21">
        <v>12.72761766011766</v>
      </c>
      <c r="AI21">
        <f>1.41544427678361*1</f>
        <v>1.41544427678361</v>
      </c>
      <c r="AJ21">
        <v>1</v>
      </c>
      <c r="AK21">
        <v>0</v>
      </c>
    </row>
    <row r="22" spans="1:37" hidden="1" x14ac:dyDescent="0.2">
      <c r="A22" t="s">
        <v>82</v>
      </c>
      <c r="B22" t="s">
        <v>83</v>
      </c>
      <c r="C22" t="s">
        <v>83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93</v>
      </c>
      <c r="AF22">
        <v>16.71875</v>
      </c>
      <c r="AG22">
        <v>17.24896856212067</v>
      </c>
      <c r="AH22">
        <v>12.58888888888889</v>
      </c>
      <c r="AI22">
        <f>1.69280553322988*1</f>
        <v>1.6928055332298799</v>
      </c>
      <c r="AJ22">
        <v>1</v>
      </c>
      <c r="AK22">
        <v>0</v>
      </c>
    </row>
    <row r="23" spans="1:37" hidden="1" x14ac:dyDescent="0.2">
      <c r="A23" t="s">
        <v>84</v>
      </c>
      <c r="B23" t="s">
        <v>85</v>
      </c>
      <c r="C23" t="s">
        <v>85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105</v>
      </c>
      <c r="AF23">
        <v>12.72727272727273</v>
      </c>
      <c r="AG23">
        <v>11.010026562817719</v>
      </c>
      <c r="AH23">
        <v>28.891510196551241</v>
      </c>
      <c r="AI23">
        <f>3.00549954248792*1</f>
        <v>3.0054995424879198</v>
      </c>
      <c r="AJ23">
        <v>1</v>
      </c>
      <c r="AK23">
        <v>0</v>
      </c>
    </row>
    <row r="24" spans="1:37" hidden="1" x14ac:dyDescent="0.2">
      <c r="A24" t="s">
        <v>86</v>
      </c>
      <c r="B24" t="s">
        <v>87</v>
      </c>
      <c r="C24" t="s">
        <v>87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106</v>
      </c>
      <c r="AF24">
        <v>23.915254073586599</v>
      </c>
      <c r="AG24">
        <v>7.2677126714884963</v>
      </c>
      <c r="AH24">
        <v>25.017280980915629</v>
      </c>
      <c r="AI24">
        <f>5.57842581944269*1</f>
        <v>5.5784258194426899</v>
      </c>
      <c r="AJ24">
        <v>1</v>
      </c>
      <c r="AK24">
        <v>0</v>
      </c>
    </row>
    <row r="25" spans="1:37" hidden="1" x14ac:dyDescent="0.2">
      <c r="A25" t="s">
        <v>88</v>
      </c>
      <c r="B25" t="s">
        <v>89</v>
      </c>
      <c r="C25" t="s">
        <v>89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108</v>
      </c>
      <c r="AF25">
        <v>16.122448979591841</v>
      </c>
      <c r="AG25">
        <v>17.265987030045491</v>
      </c>
      <c r="AH25">
        <v>19.894988165159209</v>
      </c>
      <c r="AI25">
        <f>2.32295043464615*1</f>
        <v>2.3229504346461498</v>
      </c>
      <c r="AJ25">
        <v>1</v>
      </c>
      <c r="AK25">
        <v>0</v>
      </c>
    </row>
    <row r="26" spans="1:37" hidden="1" x14ac:dyDescent="0.2">
      <c r="A26" t="s">
        <v>90</v>
      </c>
      <c r="B26" t="s">
        <v>91</v>
      </c>
      <c r="C26" t="s">
        <v>91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4.9000000000000004</v>
      </c>
      <c r="AE26">
        <v>111</v>
      </c>
      <c r="AF26">
        <v>13.40707964601771</v>
      </c>
      <c r="AG26">
        <v>13.18682974647923</v>
      </c>
      <c r="AH26">
        <v>11.830352801956041</v>
      </c>
      <c r="AI26">
        <f>2.87377928889656*1</f>
        <v>2.8737792888965599</v>
      </c>
      <c r="AJ26">
        <v>1</v>
      </c>
      <c r="AK26">
        <v>0</v>
      </c>
    </row>
    <row r="27" spans="1:37" hidden="1" x14ac:dyDescent="0.2">
      <c r="A27" t="s">
        <v>92</v>
      </c>
      <c r="B27" t="s">
        <v>93</v>
      </c>
      <c r="C27" t="s">
        <v>93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115</v>
      </c>
      <c r="AF27">
        <v>11.44230769230769</v>
      </c>
      <c r="AG27">
        <v>10.772378683223771</v>
      </c>
      <c r="AH27">
        <v>14.59779821415145</v>
      </c>
      <c r="AI27">
        <f>2.73977929451767*1</f>
        <v>2.7397792945176702</v>
      </c>
      <c r="AJ27">
        <v>1</v>
      </c>
      <c r="AK27">
        <v>0</v>
      </c>
    </row>
    <row r="28" spans="1:37" hidden="1" x14ac:dyDescent="0.2">
      <c r="A28" t="s">
        <v>94</v>
      </c>
      <c r="B28" t="s">
        <v>95</v>
      </c>
      <c r="C28" t="s">
        <v>95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7.8</v>
      </c>
      <c r="AE28">
        <v>116</v>
      </c>
      <c r="AF28">
        <v>26.382752255703291</v>
      </c>
      <c r="AG28">
        <v>21.436974728762941</v>
      </c>
      <c r="AH28">
        <v>18.885926525487879</v>
      </c>
      <c r="AI28">
        <f>2.49910410445435*1</f>
        <v>2.4991041044543501</v>
      </c>
      <c r="AJ28">
        <v>1</v>
      </c>
      <c r="AK28">
        <v>0</v>
      </c>
    </row>
    <row r="29" spans="1:37" hidden="1" x14ac:dyDescent="0.2">
      <c r="A29" t="s">
        <v>96</v>
      </c>
      <c r="B29" t="s">
        <v>97</v>
      </c>
      <c r="C29" t="s">
        <v>97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121</v>
      </c>
      <c r="AF29">
        <v>14.900000000000009</v>
      </c>
      <c r="AG29">
        <v>16.37383956886033</v>
      </c>
      <c r="AH29">
        <v>20.790357330394329</v>
      </c>
      <c r="AI29">
        <f>2.48931969329914*1</f>
        <v>2.4893196932991399</v>
      </c>
      <c r="AJ29">
        <v>1</v>
      </c>
      <c r="AK29">
        <v>0</v>
      </c>
    </row>
    <row r="30" spans="1:37" hidden="1" x14ac:dyDescent="0.2">
      <c r="A30" t="s">
        <v>98</v>
      </c>
      <c r="B30" t="s">
        <v>99</v>
      </c>
      <c r="C30" t="s">
        <v>99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5.0999999999999996</v>
      </c>
      <c r="AE30">
        <v>123</v>
      </c>
      <c r="AF30">
        <v>12.560975609756101</v>
      </c>
      <c r="AG30">
        <v>11.512602242944631</v>
      </c>
      <c r="AH30">
        <v>23.96</v>
      </c>
      <c r="AI30">
        <f>2.70102140496959*1</f>
        <v>2.7010214049695902</v>
      </c>
      <c r="AJ30">
        <v>1</v>
      </c>
      <c r="AK30">
        <v>0</v>
      </c>
    </row>
    <row r="31" spans="1:37" x14ac:dyDescent="0.2">
      <c r="A31" t="s">
        <v>324</v>
      </c>
      <c r="B31" t="s">
        <v>325</v>
      </c>
      <c r="C31" t="s">
        <v>326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27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7.1</v>
      </c>
      <c r="AE31">
        <v>659</v>
      </c>
      <c r="AF31">
        <v>49.608835073306331</v>
      </c>
      <c r="AG31">
        <v>17.450544415634841</v>
      </c>
      <c r="AH31">
        <v>58.131945592422703</v>
      </c>
      <c r="AI31">
        <f>13.4604475720595*1</f>
        <v>13.4604475720595</v>
      </c>
      <c r="AJ31">
        <v>1</v>
      </c>
      <c r="AK31">
        <v>1</v>
      </c>
    </row>
    <row r="32" spans="1:37" hidden="1" x14ac:dyDescent="0.2">
      <c r="A32" t="s">
        <v>102</v>
      </c>
      <c r="B32" t="s">
        <v>103</v>
      </c>
      <c r="C32" t="s">
        <v>102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6.5</v>
      </c>
      <c r="AE32">
        <v>159</v>
      </c>
      <c r="AF32">
        <v>0</v>
      </c>
      <c r="AG32">
        <v>0</v>
      </c>
      <c r="AH32">
        <v>0</v>
      </c>
      <c r="AI32">
        <f>0*1</f>
        <v>0</v>
      </c>
      <c r="AJ32">
        <v>1</v>
      </c>
      <c r="AK32">
        <v>0</v>
      </c>
    </row>
    <row r="33" spans="1:37" hidden="1" x14ac:dyDescent="0.2">
      <c r="A33" t="s">
        <v>104</v>
      </c>
      <c r="B33" t="s">
        <v>105</v>
      </c>
      <c r="C33" t="s">
        <v>105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4.5999999999999996</v>
      </c>
      <c r="AE33">
        <v>168</v>
      </c>
      <c r="AF33">
        <v>13.93994215110658</v>
      </c>
      <c r="AG33">
        <v>14.542053218152949</v>
      </c>
      <c r="AH33">
        <v>12.233333333333331</v>
      </c>
      <c r="AI33">
        <f>0.868538630152653*1</f>
        <v>0.86853863015265298</v>
      </c>
      <c r="AJ33">
        <v>1</v>
      </c>
      <c r="AK33">
        <v>0</v>
      </c>
    </row>
    <row r="34" spans="1:37" hidden="1" x14ac:dyDescent="0.2">
      <c r="A34" t="s">
        <v>106</v>
      </c>
      <c r="B34" t="s">
        <v>107</v>
      </c>
      <c r="C34" t="s">
        <v>107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169</v>
      </c>
      <c r="AF34">
        <v>15.483870967741931</v>
      </c>
      <c r="AG34">
        <v>14.052161172473269</v>
      </c>
      <c r="AH34">
        <v>12.656720404754889</v>
      </c>
      <c r="AI34">
        <f>1.43284864928159*1</f>
        <v>1.4328486492815899</v>
      </c>
      <c r="AJ34">
        <v>1</v>
      </c>
      <c r="AK34">
        <v>0</v>
      </c>
    </row>
    <row r="35" spans="1:37" hidden="1" x14ac:dyDescent="0.2">
      <c r="A35" t="s">
        <v>108</v>
      </c>
      <c r="B35" t="s">
        <v>109</v>
      </c>
      <c r="C35" t="s">
        <v>109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</v>
      </c>
      <c r="AE35">
        <v>171</v>
      </c>
      <c r="AF35">
        <v>15.735904703776971</v>
      </c>
      <c r="AG35">
        <v>12.84367308726801</v>
      </c>
      <c r="AH35">
        <v>14.171962598804701</v>
      </c>
      <c r="AI35">
        <f>3.4299250783011*1</f>
        <v>3.4299250783011002</v>
      </c>
      <c r="AJ35">
        <v>1</v>
      </c>
      <c r="AK35">
        <v>0</v>
      </c>
    </row>
    <row r="36" spans="1:37" x14ac:dyDescent="0.2">
      <c r="A36" t="s">
        <v>127</v>
      </c>
      <c r="B36" t="s">
        <v>128</v>
      </c>
      <c r="C36" t="s">
        <v>128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10.9</v>
      </c>
      <c r="AE36">
        <v>213</v>
      </c>
      <c r="AF36">
        <v>37.729984115420017</v>
      </c>
      <c r="AG36">
        <v>33.059047838109286</v>
      </c>
      <c r="AH36">
        <v>51.36</v>
      </c>
      <c r="AI36">
        <f>5.45021508877577*1*2</f>
        <v>10.90043017755154</v>
      </c>
      <c r="AJ36">
        <v>1</v>
      </c>
      <c r="AK36">
        <v>1</v>
      </c>
    </row>
    <row r="37" spans="1:37" hidden="1" x14ac:dyDescent="0.2">
      <c r="A37" t="s">
        <v>112</v>
      </c>
      <c r="B37" t="s">
        <v>113</v>
      </c>
      <c r="C37" t="s">
        <v>114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13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189</v>
      </c>
      <c r="AF37">
        <v>11.84342908893802</v>
      </c>
      <c r="AG37">
        <v>7.7856917643515686</v>
      </c>
      <c r="AH37">
        <v>14.043207017657441</v>
      </c>
      <c r="AI37">
        <f>2.85951083903022*1</f>
        <v>2.8595108390302202</v>
      </c>
      <c r="AJ37">
        <v>1</v>
      </c>
      <c r="AK37">
        <v>0</v>
      </c>
    </row>
    <row r="38" spans="1:37" hidden="1" x14ac:dyDescent="0.2">
      <c r="A38" t="s">
        <v>115</v>
      </c>
      <c r="B38" t="s">
        <v>116</v>
      </c>
      <c r="C38" t="s">
        <v>116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193</v>
      </c>
      <c r="AF38">
        <v>13.17307692307692</v>
      </c>
      <c r="AG38">
        <v>12.40003339760224</v>
      </c>
      <c r="AH38">
        <v>14.063280423280419</v>
      </c>
      <c r="AI38">
        <f>2.28713505078396*1</f>
        <v>2.2871350507839598</v>
      </c>
      <c r="AJ38">
        <v>1</v>
      </c>
      <c r="AK38">
        <v>0</v>
      </c>
    </row>
    <row r="39" spans="1:37" hidden="1" x14ac:dyDescent="0.2">
      <c r="A39" t="s">
        <v>117</v>
      </c>
      <c r="B39" t="s">
        <v>118</v>
      </c>
      <c r="C39" t="s">
        <v>119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194</v>
      </c>
      <c r="AF39">
        <v>12.92452830188679</v>
      </c>
      <c r="AG39">
        <v>10.534696273784981</v>
      </c>
      <c r="AH39">
        <v>25.204782585835211</v>
      </c>
      <c r="AI39">
        <f>2.81154294709721*1</f>
        <v>2.8115429470972102</v>
      </c>
      <c r="AJ39">
        <v>1</v>
      </c>
      <c r="AK39">
        <v>0</v>
      </c>
    </row>
    <row r="40" spans="1:37" hidden="1" x14ac:dyDescent="0.2">
      <c r="A40" t="s">
        <v>120</v>
      </c>
      <c r="B40" t="s">
        <v>121</v>
      </c>
      <c r="C40" t="s">
        <v>120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199</v>
      </c>
      <c r="AF40">
        <v>15.04045852877894</v>
      </c>
      <c r="AG40">
        <v>9.8222341802115931</v>
      </c>
      <c r="AH40">
        <v>35.756410256410263</v>
      </c>
      <c r="AI40">
        <f>4.0918743557103*1</f>
        <v>4.0918743557103001</v>
      </c>
      <c r="AJ40">
        <v>1</v>
      </c>
      <c r="AK40">
        <v>0</v>
      </c>
    </row>
    <row r="41" spans="1:37" hidden="1" x14ac:dyDescent="0.2">
      <c r="A41" t="s">
        <v>122</v>
      </c>
      <c r="B41" t="s">
        <v>123</v>
      </c>
      <c r="C41" t="s">
        <v>123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6.4</v>
      </c>
      <c r="AE41">
        <v>208</v>
      </c>
      <c r="AF41">
        <v>15.07447194850829</v>
      </c>
      <c r="AG41">
        <v>21.889182516609349</v>
      </c>
      <c r="AH41">
        <v>19.285714285714281</v>
      </c>
      <c r="AI41">
        <f>0.69851391686256*1</f>
        <v>0.69851391686256004</v>
      </c>
      <c r="AJ41">
        <v>1</v>
      </c>
      <c r="AK41">
        <v>0</v>
      </c>
    </row>
    <row r="42" spans="1:37" hidden="1" x14ac:dyDescent="0.2">
      <c r="A42" t="s">
        <v>124</v>
      </c>
      <c r="B42" t="s">
        <v>125</v>
      </c>
      <c r="C42" t="s">
        <v>126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211</v>
      </c>
      <c r="AF42">
        <v>26.97247505481597</v>
      </c>
      <c r="AG42">
        <v>18.761146412310861</v>
      </c>
      <c r="AH42">
        <v>35.782619467740609</v>
      </c>
      <c r="AI42">
        <f>3.54997327500618*1</f>
        <v>3.5499732750061801</v>
      </c>
      <c r="AJ42">
        <v>1</v>
      </c>
      <c r="AK42">
        <v>0</v>
      </c>
    </row>
    <row r="43" spans="1:37" hidden="1" x14ac:dyDescent="0.2">
      <c r="A43" t="s">
        <v>110</v>
      </c>
      <c r="B43" t="s">
        <v>111</v>
      </c>
      <c r="C43" t="s">
        <v>110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5.6</v>
      </c>
      <c r="AE43">
        <v>177</v>
      </c>
      <c r="AF43">
        <v>12.17729264776337</v>
      </c>
      <c r="AG43">
        <v>27.431050905055091</v>
      </c>
      <c r="AH43">
        <v>22.366666666666671</v>
      </c>
      <c r="AI43">
        <f>6.03035096456066*1</f>
        <v>6.0303509645606601</v>
      </c>
      <c r="AJ43">
        <v>1</v>
      </c>
      <c r="AK43">
        <v>0</v>
      </c>
    </row>
    <row r="44" spans="1:37" hidden="1" x14ac:dyDescent="0.2">
      <c r="A44" t="s">
        <v>129</v>
      </c>
      <c r="B44" t="s">
        <v>130</v>
      </c>
      <c r="C44" t="s">
        <v>130</v>
      </c>
      <c r="D44" t="s">
        <v>3</v>
      </c>
      <c r="E44">
        <v>1</v>
      </c>
      <c r="F44">
        <v>0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216</v>
      </c>
      <c r="AF44">
        <v>17.99107142857142</v>
      </c>
      <c r="AG44">
        <v>17.628716467819672</v>
      </c>
      <c r="AH44">
        <v>10.99892018238172</v>
      </c>
      <c r="AI44">
        <f>1.49144085901316*1</f>
        <v>1.49144085901316</v>
      </c>
      <c r="AJ44">
        <v>1</v>
      </c>
      <c r="AK44">
        <v>0</v>
      </c>
    </row>
    <row r="45" spans="1:37" hidden="1" x14ac:dyDescent="0.2">
      <c r="A45" t="s">
        <v>131</v>
      </c>
      <c r="B45" t="s">
        <v>132</v>
      </c>
      <c r="C45" t="s">
        <v>133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6.2</v>
      </c>
      <c r="AE45">
        <v>220</v>
      </c>
      <c r="AF45">
        <v>16.0740041296709</v>
      </c>
      <c r="AG45">
        <v>12.921250565750009</v>
      </c>
      <c r="AH45">
        <v>29.244664645630209</v>
      </c>
      <c r="AI45">
        <f>3.10910362878761*1</f>
        <v>3.1091036287876102</v>
      </c>
      <c r="AJ45">
        <v>1</v>
      </c>
      <c r="AK45">
        <v>0</v>
      </c>
    </row>
    <row r="46" spans="1:37" hidden="1" x14ac:dyDescent="0.2">
      <c r="A46" t="s">
        <v>134</v>
      </c>
      <c r="B46" t="s">
        <v>135</v>
      </c>
      <c r="C46" t="s">
        <v>135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6.6</v>
      </c>
      <c r="AE46">
        <v>232</v>
      </c>
      <c r="AF46">
        <v>19.482758620689651</v>
      </c>
      <c r="AG46">
        <v>16.242390882420789</v>
      </c>
      <c r="AH46">
        <v>24.050217522646641</v>
      </c>
      <c r="AI46">
        <f>0.614137537046058*1</f>
        <v>0.614137537046058</v>
      </c>
      <c r="AJ46">
        <v>1</v>
      </c>
      <c r="AK46">
        <v>0</v>
      </c>
    </row>
    <row r="47" spans="1:37" hidden="1" x14ac:dyDescent="0.2">
      <c r="A47" t="s">
        <v>117</v>
      </c>
      <c r="B47" t="s">
        <v>136</v>
      </c>
      <c r="C47" t="s">
        <v>136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233</v>
      </c>
      <c r="AF47">
        <v>14.57943925233644</v>
      </c>
      <c r="AG47">
        <v>16.51976845472878</v>
      </c>
      <c r="AH47">
        <v>6.3866493311339232</v>
      </c>
      <c r="AI47">
        <f>3.63154151593721*1</f>
        <v>3.6315415159372102</v>
      </c>
      <c r="AJ47">
        <v>1</v>
      </c>
      <c r="AK47">
        <v>0</v>
      </c>
    </row>
    <row r="48" spans="1:37" hidden="1" x14ac:dyDescent="0.2">
      <c r="A48" t="s">
        <v>137</v>
      </c>
      <c r="B48" t="s">
        <v>138</v>
      </c>
      <c r="C48" t="s">
        <v>138</v>
      </c>
      <c r="D48" t="s">
        <v>3</v>
      </c>
      <c r="E48">
        <v>1</v>
      </c>
      <c r="F48">
        <v>0</v>
      </c>
      <c r="G48">
        <v>0</v>
      </c>
      <c r="H48">
        <v>0</v>
      </c>
      <c r="I48" t="s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234</v>
      </c>
      <c r="AF48">
        <v>19.651897064647901</v>
      </c>
      <c r="AG48">
        <v>21.042671268044639</v>
      </c>
      <c r="AH48">
        <v>12.401437500731641</v>
      </c>
      <c r="AI48">
        <f>3.9506696763237*1</f>
        <v>3.9506696763237001</v>
      </c>
      <c r="AJ48">
        <v>1</v>
      </c>
      <c r="AK48">
        <v>0</v>
      </c>
    </row>
    <row r="49" spans="1:37" hidden="1" x14ac:dyDescent="0.2">
      <c r="A49" t="s">
        <v>139</v>
      </c>
      <c r="B49" t="s">
        <v>140</v>
      </c>
      <c r="C49" t="s">
        <v>140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7.2</v>
      </c>
      <c r="AE49">
        <v>239</v>
      </c>
      <c r="AF49">
        <v>20.509241461485761</v>
      </c>
      <c r="AG49">
        <v>13.856604802899581</v>
      </c>
      <c r="AH49">
        <v>24.24</v>
      </c>
      <c r="AI49">
        <f>0.748763056158135*1</f>
        <v>0.74876305615813499</v>
      </c>
      <c r="AJ49">
        <v>1</v>
      </c>
      <c r="AK49">
        <v>0</v>
      </c>
    </row>
    <row r="50" spans="1:37" hidden="1" x14ac:dyDescent="0.2">
      <c r="A50" t="s">
        <v>141</v>
      </c>
      <c r="B50" t="s">
        <v>142</v>
      </c>
      <c r="C50" t="s">
        <v>142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4.7</v>
      </c>
      <c r="AE50">
        <v>243</v>
      </c>
      <c r="AF50">
        <v>16.428571428571431</v>
      </c>
      <c r="AG50">
        <v>18.60020649215878</v>
      </c>
      <c r="AH50">
        <v>8.9730055658627084</v>
      </c>
      <c r="AI50">
        <f>2.87127638930291*1</f>
        <v>2.8712763893029098</v>
      </c>
      <c r="AJ50">
        <v>1</v>
      </c>
      <c r="AK50">
        <v>0</v>
      </c>
    </row>
    <row r="51" spans="1:37" hidden="1" x14ac:dyDescent="0.2">
      <c r="A51" t="s">
        <v>143</v>
      </c>
      <c r="B51" t="s">
        <v>144</v>
      </c>
      <c r="C51" t="s">
        <v>145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5.7</v>
      </c>
      <c r="AE51">
        <v>250</v>
      </c>
      <c r="AF51">
        <v>17.073170731707322</v>
      </c>
      <c r="AG51">
        <v>19.385297355564219</v>
      </c>
      <c r="AH51">
        <v>33.883008936469139</v>
      </c>
      <c r="AI51">
        <f>2.70169530400897*1</f>
        <v>2.70169530400897</v>
      </c>
      <c r="AJ51">
        <v>1</v>
      </c>
      <c r="AK51">
        <v>0</v>
      </c>
    </row>
    <row r="52" spans="1:37" hidden="1" x14ac:dyDescent="0.2">
      <c r="A52" t="s">
        <v>146</v>
      </c>
      <c r="B52" t="s">
        <v>147</v>
      </c>
      <c r="C52" t="s">
        <v>148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259</v>
      </c>
      <c r="AF52">
        <v>15.5820105820106</v>
      </c>
      <c r="AG52">
        <v>15.37829579458074</v>
      </c>
      <c r="AH52">
        <v>12.56981500763092</v>
      </c>
      <c r="AI52">
        <f>1.81057305449018*1</f>
        <v>1.8105730544901799</v>
      </c>
      <c r="AJ52">
        <v>1</v>
      </c>
      <c r="AK52">
        <v>0</v>
      </c>
    </row>
    <row r="53" spans="1:37" hidden="1" x14ac:dyDescent="0.2">
      <c r="A53" t="s">
        <v>149</v>
      </c>
      <c r="B53" t="s">
        <v>150</v>
      </c>
      <c r="C53" t="s">
        <v>150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5.6</v>
      </c>
      <c r="AE53">
        <v>272</v>
      </c>
      <c r="AF53">
        <v>15.78849350873393</v>
      </c>
      <c r="AG53">
        <v>17.30070746488169</v>
      </c>
      <c r="AH53">
        <v>11.642204344313051</v>
      </c>
      <c r="AI53">
        <f>3.92693496376029*1</f>
        <v>3.9269349637602899</v>
      </c>
      <c r="AJ53">
        <v>1</v>
      </c>
      <c r="AK53">
        <v>0</v>
      </c>
    </row>
    <row r="54" spans="1:37" hidden="1" x14ac:dyDescent="0.2">
      <c r="A54" t="s">
        <v>151</v>
      </c>
      <c r="B54" t="s">
        <v>152</v>
      </c>
      <c r="C54" t="s">
        <v>152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4.3</v>
      </c>
      <c r="AE54">
        <v>273</v>
      </c>
      <c r="AF54">
        <v>12.94449081455701</v>
      </c>
      <c r="AG54">
        <v>19.37480612365211</v>
      </c>
      <c r="AH54">
        <v>12.013435611481899</v>
      </c>
      <c r="AI54">
        <f>2.46552717629954*1</f>
        <v>2.4655271762995401</v>
      </c>
      <c r="AJ54">
        <v>1</v>
      </c>
      <c r="AK54">
        <v>0</v>
      </c>
    </row>
    <row r="55" spans="1:37" hidden="1" x14ac:dyDescent="0.2">
      <c r="A55" t="s">
        <v>153</v>
      </c>
      <c r="B55" t="s">
        <v>154</v>
      </c>
      <c r="C55" t="s">
        <v>154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5.4</v>
      </c>
      <c r="AE55">
        <v>274</v>
      </c>
      <c r="AF55">
        <v>0</v>
      </c>
      <c r="AG55">
        <v>0</v>
      </c>
      <c r="AH55">
        <v>0</v>
      </c>
      <c r="AI55">
        <f>0*1</f>
        <v>0</v>
      </c>
      <c r="AJ55">
        <v>1</v>
      </c>
      <c r="AK55">
        <v>0</v>
      </c>
    </row>
    <row r="56" spans="1:37" x14ac:dyDescent="0.2">
      <c r="A56" t="s">
        <v>302</v>
      </c>
      <c r="B56" t="s">
        <v>303</v>
      </c>
      <c r="C56" t="s">
        <v>302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25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9.9</v>
      </c>
      <c r="AE56">
        <v>607</v>
      </c>
      <c r="AF56">
        <v>26.80177769699738</v>
      </c>
      <c r="AG56">
        <v>29.755447515722871</v>
      </c>
      <c r="AH56">
        <v>23.442105263157899</v>
      </c>
      <c r="AI56">
        <f>5.0361012543545*1*2</f>
        <v>10.072202508708999</v>
      </c>
      <c r="AJ56">
        <v>1</v>
      </c>
      <c r="AK56">
        <v>1</v>
      </c>
    </row>
    <row r="57" spans="1:37" hidden="1" x14ac:dyDescent="0.2">
      <c r="A57" t="s">
        <v>157</v>
      </c>
      <c r="B57" t="s">
        <v>158</v>
      </c>
      <c r="C57" t="s">
        <v>158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277</v>
      </c>
      <c r="AF57">
        <v>14.11083178134626</v>
      </c>
      <c r="AG57">
        <v>11.29048683864807</v>
      </c>
      <c r="AH57">
        <v>13.13192810274232</v>
      </c>
      <c r="AI57">
        <f>2.28191610139209*1</f>
        <v>2.2819161013920901</v>
      </c>
      <c r="AJ57">
        <v>1</v>
      </c>
      <c r="AK57">
        <v>0</v>
      </c>
    </row>
    <row r="58" spans="1:37" x14ac:dyDescent="0.2">
      <c r="A58" t="s">
        <v>295</v>
      </c>
      <c r="B58" t="s">
        <v>296</v>
      </c>
      <c r="C58" t="s">
        <v>296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25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6.7</v>
      </c>
      <c r="AE58">
        <v>596</v>
      </c>
      <c r="AF58">
        <v>23.63542051113604</v>
      </c>
      <c r="AG58">
        <v>15.77777986277037</v>
      </c>
      <c r="AH58">
        <v>47.066746031746021</v>
      </c>
      <c r="AI58">
        <f>7.52376575846697*1</f>
        <v>7.5237657584669702</v>
      </c>
      <c r="AJ58">
        <v>1</v>
      </c>
      <c r="AK58">
        <v>1</v>
      </c>
    </row>
    <row r="59" spans="1:37" hidden="1" x14ac:dyDescent="0.2">
      <c r="A59" t="s">
        <v>161</v>
      </c>
      <c r="B59" t="s">
        <v>162</v>
      </c>
      <c r="C59" t="s">
        <v>162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288</v>
      </c>
      <c r="AF59">
        <v>10.467753937251921</v>
      </c>
      <c r="AG59">
        <v>9.4814047019618268</v>
      </c>
      <c r="AH59">
        <v>16.48</v>
      </c>
      <c r="AI59">
        <f>2.72527657992767*1</f>
        <v>2.7252765799276699</v>
      </c>
      <c r="AJ59">
        <v>1</v>
      </c>
      <c r="AK59">
        <v>0</v>
      </c>
    </row>
    <row r="60" spans="1:37" hidden="1" x14ac:dyDescent="0.2">
      <c r="A60" t="s">
        <v>163</v>
      </c>
      <c r="B60" t="s">
        <v>164</v>
      </c>
      <c r="C60" t="s">
        <v>164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5.7</v>
      </c>
      <c r="AE60">
        <v>289</v>
      </c>
      <c r="AF60">
        <v>16.40449438202247</v>
      </c>
      <c r="AG60">
        <v>12.73028191751709</v>
      </c>
      <c r="AH60">
        <v>15.699022726558869</v>
      </c>
      <c r="AI60">
        <f>2.23744897248394*1</f>
        <v>2.2374489724839401</v>
      </c>
      <c r="AJ60">
        <v>1</v>
      </c>
      <c r="AK60">
        <v>0</v>
      </c>
    </row>
    <row r="61" spans="1:37" hidden="1" x14ac:dyDescent="0.2">
      <c r="A61" t="s">
        <v>165</v>
      </c>
      <c r="B61" t="s">
        <v>166</v>
      </c>
      <c r="C61" t="s">
        <v>165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291</v>
      </c>
      <c r="AF61">
        <v>11.747887620954589</v>
      </c>
      <c r="AG61">
        <v>11.9315010464659</v>
      </c>
      <c r="AH61">
        <v>6.8642222936655353</v>
      </c>
      <c r="AI61">
        <f>1.15183576746023*1</f>
        <v>1.15183576746023</v>
      </c>
      <c r="AJ61">
        <v>1</v>
      </c>
      <c r="AK61">
        <v>0</v>
      </c>
    </row>
    <row r="62" spans="1:37" hidden="1" x14ac:dyDescent="0.2">
      <c r="A62" t="s">
        <v>167</v>
      </c>
      <c r="B62" t="s">
        <v>168</v>
      </c>
      <c r="C62" t="s">
        <v>168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293</v>
      </c>
      <c r="AF62">
        <v>9.6456197285820018</v>
      </c>
      <c r="AG62">
        <v>11.89294544237619</v>
      </c>
      <c r="AH62">
        <v>8.4333333333333336</v>
      </c>
      <c r="AI62">
        <f>1.81686713105884*1</f>
        <v>1.81686713105884</v>
      </c>
      <c r="AJ62">
        <v>1</v>
      </c>
      <c r="AK62">
        <v>0</v>
      </c>
    </row>
    <row r="63" spans="1:37" hidden="1" x14ac:dyDescent="0.2">
      <c r="A63" t="s">
        <v>169</v>
      </c>
      <c r="B63" t="s">
        <v>170</v>
      </c>
      <c r="C63" t="s">
        <v>170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5.6</v>
      </c>
      <c r="AE63">
        <v>299</v>
      </c>
      <c r="AF63">
        <v>18.528109233877359</v>
      </c>
      <c r="AG63">
        <v>13.383213455648569</v>
      </c>
      <c r="AH63">
        <v>23.774413299993881</v>
      </c>
      <c r="AI63">
        <f>3.62472743598939*1</f>
        <v>3.62472743598939</v>
      </c>
      <c r="AJ63">
        <v>1</v>
      </c>
      <c r="AK63">
        <v>0</v>
      </c>
    </row>
    <row r="64" spans="1:37" hidden="1" x14ac:dyDescent="0.2">
      <c r="A64" t="s">
        <v>171</v>
      </c>
      <c r="B64" t="s">
        <v>172</v>
      </c>
      <c r="C64" t="s">
        <v>172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300</v>
      </c>
      <c r="AF64">
        <v>18.113406309930589</v>
      </c>
      <c r="AG64">
        <v>17.948065000297621</v>
      </c>
      <c r="AH64">
        <v>12.47946071265746</v>
      </c>
      <c r="AI64">
        <f>2.91396405898853*1</f>
        <v>2.9139640589885301</v>
      </c>
      <c r="AJ64">
        <v>1</v>
      </c>
      <c r="AK64">
        <v>0</v>
      </c>
    </row>
    <row r="65" spans="1:37" x14ac:dyDescent="0.2">
      <c r="A65" t="s">
        <v>159</v>
      </c>
      <c r="B65" t="s">
        <v>160</v>
      </c>
      <c r="C65" t="s">
        <v>160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4.5999999999999996</v>
      </c>
      <c r="AE65">
        <v>279</v>
      </c>
      <c r="AF65">
        <v>12.575757575757571</v>
      </c>
      <c r="AG65">
        <v>12.344436086889351</v>
      </c>
      <c r="AH65">
        <v>21.49269640744431</v>
      </c>
      <c r="AI65">
        <f>5.82911673141704*1</f>
        <v>5.8291167314170398</v>
      </c>
      <c r="AJ65">
        <v>1</v>
      </c>
      <c r="AK65">
        <v>1</v>
      </c>
    </row>
    <row r="66" spans="1:37" hidden="1" x14ac:dyDescent="0.2">
      <c r="A66" t="s">
        <v>175</v>
      </c>
      <c r="B66" t="s">
        <v>176</v>
      </c>
      <c r="C66" t="s">
        <v>176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307</v>
      </c>
      <c r="AF66">
        <v>13.090909090909079</v>
      </c>
      <c r="AG66">
        <v>11.57615352915602</v>
      </c>
      <c r="AH66">
        <v>17.554129458911991</v>
      </c>
      <c r="AI66">
        <f>0.989703282637818*1</f>
        <v>0.98970328263781804</v>
      </c>
      <c r="AJ66">
        <v>1</v>
      </c>
      <c r="AK66">
        <v>0</v>
      </c>
    </row>
    <row r="67" spans="1:37" hidden="1" x14ac:dyDescent="0.2">
      <c r="A67" t="s">
        <v>177</v>
      </c>
      <c r="B67" t="s">
        <v>178</v>
      </c>
      <c r="C67" t="s">
        <v>178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309</v>
      </c>
      <c r="AF67">
        <v>12.0841116883458</v>
      </c>
      <c r="AG67">
        <v>15.22998500639503</v>
      </c>
      <c r="AH67">
        <v>17.181970695501629</v>
      </c>
      <c r="AI67">
        <f>2.52806975091322*1</f>
        <v>2.5280697509132199</v>
      </c>
      <c r="AJ67">
        <v>1</v>
      </c>
      <c r="AK67">
        <v>0</v>
      </c>
    </row>
    <row r="68" spans="1:37" hidden="1" x14ac:dyDescent="0.2">
      <c r="A68" t="s">
        <v>179</v>
      </c>
      <c r="B68" t="s">
        <v>180</v>
      </c>
      <c r="C68" t="s">
        <v>180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325</v>
      </c>
      <c r="AF68">
        <v>0</v>
      </c>
      <c r="AG68">
        <v>0</v>
      </c>
      <c r="AH68">
        <v>0</v>
      </c>
      <c r="AI68">
        <f>0*1</f>
        <v>0</v>
      </c>
      <c r="AJ68">
        <v>1</v>
      </c>
      <c r="AK68">
        <v>0</v>
      </c>
    </row>
    <row r="69" spans="1:37" hidden="1" x14ac:dyDescent="0.2">
      <c r="A69" t="s">
        <v>181</v>
      </c>
      <c r="B69" t="s">
        <v>182</v>
      </c>
      <c r="C69" t="s">
        <v>182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5.6</v>
      </c>
      <c r="AE69">
        <v>326</v>
      </c>
      <c r="AF69">
        <v>0</v>
      </c>
      <c r="AG69">
        <v>0</v>
      </c>
      <c r="AH69">
        <v>0</v>
      </c>
      <c r="AI69">
        <f>0*1</f>
        <v>0</v>
      </c>
      <c r="AJ69">
        <v>1</v>
      </c>
      <c r="AK69">
        <v>0</v>
      </c>
    </row>
    <row r="70" spans="1:37" hidden="1" x14ac:dyDescent="0.2">
      <c r="A70" t="s">
        <v>183</v>
      </c>
      <c r="B70" t="s">
        <v>184</v>
      </c>
      <c r="C70" t="s">
        <v>184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344</v>
      </c>
      <c r="AF70">
        <v>18.696168673365431</v>
      </c>
      <c r="AG70">
        <v>29.47891541947746</v>
      </c>
      <c r="AH70">
        <v>13.17536790384443</v>
      </c>
      <c r="AI70">
        <f>1.16034440429749*1</f>
        <v>1.16034440429749</v>
      </c>
      <c r="AJ70">
        <v>1</v>
      </c>
      <c r="AK70">
        <v>0</v>
      </c>
    </row>
    <row r="71" spans="1:37" hidden="1" x14ac:dyDescent="0.2">
      <c r="A71" t="s">
        <v>185</v>
      </c>
      <c r="B71" t="s">
        <v>186</v>
      </c>
      <c r="C71" t="s">
        <v>186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5.8</v>
      </c>
      <c r="AE71">
        <v>346</v>
      </c>
      <c r="AF71">
        <v>0</v>
      </c>
      <c r="AG71">
        <v>0</v>
      </c>
      <c r="AH71">
        <v>0</v>
      </c>
      <c r="AI71">
        <f>0*1</f>
        <v>0</v>
      </c>
      <c r="AJ71">
        <v>1</v>
      </c>
      <c r="AK71">
        <v>0</v>
      </c>
    </row>
    <row r="72" spans="1:37" hidden="1" x14ac:dyDescent="0.2">
      <c r="A72" t="s">
        <v>187</v>
      </c>
      <c r="B72" t="s">
        <v>188</v>
      </c>
      <c r="C72" t="s">
        <v>188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351</v>
      </c>
      <c r="AF72">
        <v>13.297872340425529</v>
      </c>
      <c r="AG72">
        <v>11.66114104102043</v>
      </c>
      <c r="AH72">
        <v>10.32727272727273</v>
      </c>
      <c r="AI72">
        <f>3.7300599949081*1</f>
        <v>3.7300599949081001</v>
      </c>
      <c r="AJ72">
        <v>1</v>
      </c>
      <c r="AK72">
        <v>0</v>
      </c>
    </row>
    <row r="73" spans="1:37" hidden="1" x14ac:dyDescent="0.2">
      <c r="A73" t="s">
        <v>155</v>
      </c>
      <c r="B73" t="s">
        <v>189</v>
      </c>
      <c r="C73" t="s">
        <v>190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5.2</v>
      </c>
      <c r="AE73">
        <v>352</v>
      </c>
      <c r="AF73">
        <v>13.955223880597011</v>
      </c>
      <c r="AG73">
        <v>12.727392043796421</v>
      </c>
      <c r="AH73">
        <v>27.666666666666661</v>
      </c>
      <c r="AI73">
        <f>3.31330866840561*1</f>
        <v>3.3133086684056101</v>
      </c>
      <c r="AJ73">
        <v>1</v>
      </c>
      <c r="AK73">
        <v>0</v>
      </c>
    </row>
    <row r="74" spans="1:37" hidden="1" x14ac:dyDescent="0.2">
      <c r="A74" t="s">
        <v>191</v>
      </c>
      <c r="B74" t="s">
        <v>192</v>
      </c>
      <c r="C74" t="s">
        <v>192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375</v>
      </c>
      <c r="AF74">
        <v>16.878127679296071</v>
      </c>
      <c r="AG74">
        <v>25.464558412009008</v>
      </c>
      <c r="AH74">
        <v>24.363989051203671</v>
      </c>
      <c r="AI74">
        <f>3.83214184362602*1</f>
        <v>3.8321418436260202</v>
      </c>
      <c r="AJ74">
        <v>1</v>
      </c>
      <c r="AK74">
        <v>0</v>
      </c>
    </row>
    <row r="75" spans="1:37" hidden="1" x14ac:dyDescent="0.2">
      <c r="A75" t="s">
        <v>193</v>
      </c>
      <c r="B75" t="s">
        <v>194</v>
      </c>
      <c r="C75" t="s">
        <v>194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378</v>
      </c>
      <c r="AF75">
        <v>8.6447949479554609</v>
      </c>
      <c r="AG75">
        <v>8.6886611946542001</v>
      </c>
      <c r="AH75">
        <v>5.36</v>
      </c>
      <c r="AI75">
        <f>1.9389870320042*1</f>
        <v>1.9389870320042</v>
      </c>
      <c r="AJ75">
        <v>1</v>
      </c>
      <c r="AK75">
        <v>0</v>
      </c>
    </row>
    <row r="76" spans="1:37" x14ac:dyDescent="0.2">
      <c r="A76" t="s">
        <v>155</v>
      </c>
      <c r="B76" t="s">
        <v>156</v>
      </c>
      <c r="C76" t="s">
        <v>156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276</v>
      </c>
      <c r="AF76">
        <v>18.108108108108091</v>
      </c>
      <c r="AG76">
        <v>18.25083830011442</v>
      </c>
      <c r="AH76">
        <v>22.32661406098493</v>
      </c>
      <c r="AI76">
        <f>5.26030408006141*1</f>
        <v>5.2603040800614096</v>
      </c>
      <c r="AJ76">
        <v>1</v>
      </c>
      <c r="AK76">
        <v>1</v>
      </c>
    </row>
    <row r="77" spans="1:37" hidden="1" x14ac:dyDescent="0.2">
      <c r="A77" t="s">
        <v>197</v>
      </c>
      <c r="B77" t="s">
        <v>198</v>
      </c>
      <c r="C77" t="s">
        <v>197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7.1</v>
      </c>
      <c r="AE77">
        <v>389</v>
      </c>
      <c r="AF77">
        <v>17.708333333333321</v>
      </c>
      <c r="AG77">
        <v>21.505655724605571</v>
      </c>
      <c r="AH77">
        <v>7.1581920620337689</v>
      </c>
      <c r="AI77">
        <f>2.36396352962681*1</f>
        <v>2.36396352962681</v>
      </c>
      <c r="AJ77">
        <v>1</v>
      </c>
      <c r="AK77">
        <v>0</v>
      </c>
    </row>
    <row r="78" spans="1:37" hidden="1" x14ac:dyDescent="0.2">
      <c r="A78" t="s">
        <v>199</v>
      </c>
      <c r="B78" t="s">
        <v>200</v>
      </c>
      <c r="C78" t="s">
        <v>200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7.1</v>
      </c>
      <c r="AE78">
        <v>394</v>
      </c>
      <c r="AF78">
        <v>15.692307692307701</v>
      </c>
      <c r="AG78">
        <v>18.795631367070609</v>
      </c>
      <c r="AH78">
        <v>24.557212232512029</v>
      </c>
      <c r="AI78">
        <f>3.00411459735478*1</f>
        <v>3.0041145973547798</v>
      </c>
      <c r="AJ78">
        <v>1</v>
      </c>
      <c r="AK78">
        <v>0</v>
      </c>
    </row>
    <row r="79" spans="1:37" hidden="1" x14ac:dyDescent="0.2">
      <c r="A79" t="s">
        <v>72</v>
      </c>
      <c r="B79" t="s">
        <v>201</v>
      </c>
      <c r="C79" t="s">
        <v>201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396</v>
      </c>
      <c r="AF79">
        <v>10.26315789473685</v>
      </c>
      <c r="AG79">
        <v>8.0889481152285949</v>
      </c>
      <c r="AH79">
        <v>23.31111111111111</v>
      </c>
      <c r="AI79">
        <f>2.24357318860243*1</f>
        <v>2.2435731886024302</v>
      </c>
      <c r="AJ79">
        <v>1</v>
      </c>
      <c r="AK79">
        <v>0</v>
      </c>
    </row>
    <row r="80" spans="1:37" hidden="1" x14ac:dyDescent="0.2">
      <c r="A80" t="s">
        <v>202</v>
      </c>
      <c r="B80" t="s">
        <v>203</v>
      </c>
      <c r="C80" t="s">
        <v>203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397</v>
      </c>
      <c r="AF80">
        <v>11.236559139784941</v>
      </c>
      <c r="AG80">
        <v>8.9568651966188249</v>
      </c>
      <c r="AH80">
        <v>11.514285714285711</v>
      </c>
      <c r="AI80">
        <f>2.96361926155257*1</f>
        <v>2.9636192615525698</v>
      </c>
      <c r="AJ80">
        <v>1</v>
      </c>
      <c r="AK80">
        <v>0</v>
      </c>
    </row>
    <row r="81" spans="1:37" hidden="1" x14ac:dyDescent="0.2">
      <c r="A81" t="s">
        <v>204</v>
      </c>
      <c r="B81" t="s">
        <v>205</v>
      </c>
      <c r="C81" t="s">
        <v>206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7.6</v>
      </c>
      <c r="AE81">
        <v>400</v>
      </c>
      <c r="AF81">
        <v>19.932432432432439</v>
      </c>
      <c r="AG81">
        <v>15.91214108847486</v>
      </c>
      <c r="AH81">
        <v>20.087581475047958</v>
      </c>
      <c r="AI81">
        <f>1.84442046545658*1</f>
        <v>1.8444204654565799</v>
      </c>
      <c r="AJ81">
        <v>1</v>
      </c>
      <c r="AK81">
        <v>0</v>
      </c>
    </row>
    <row r="82" spans="1:37" x14ac:dyDescent="0.2">
      <c r="A82" t="s">
        <v>131</v>
      </c>
      <c r="B82" t="s">
        <v>300</v>
      </c>
      <c r="C82" t="s">
        <v>301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5.6</v>
      </c>
      <c r="AE82">
        <v>600</v>
      </c>
      <c r="AF82">
        <v>19.344262295081968</v>
      </c>
      <c r="AG82">
        <v>24.37142100518594</v>
      </c>
      <c r="AH82">
        <v>37.41683847402598</v>
      </c>
      <c r="AI82">
        <f>4.92884981944628*1</f>
        <v>4.9288498194462802</v>
      </c>
      <c r="AJ82">
        <v>1</v>
      </c>
      <c r="AK82">
        <v>1</v>
      </c>
    </row>
    <row r="83" spans="1:37" hidden="1" x14ac:dyDescent="0.2">
      <c r="A83" t="s">
        <v>284</v>
      </c>
      <c r="B83" t="s">
        <v>285</v>
      </c>
      <c r="C83" t="s">
        <v>285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4.7</v>
      </c>
      <c r="AE83">
        <v>534</v>
      </c>
      <c r="AF83">
        <v>15.86206896551723</v>
      </c>
      <c r="AG83">
        <v>13.46025340320052</v>
      </c>
      <c r="AH83">
        <v>27.054299943893579</v>
      </c>
      <c r="AI83">
        <f>4.4745253959179*1</f>
        <v>4.4745253959179001</v>
      </c>
      <c r="AJ83">
        <v>1</v>
      </c>
      <c r="AK83">
        <v>0</v>
      </c>
    </row>
    <row r="84" spans="1:37" hidden="1" x14ac:dyDescent="0.2">
      <c r="A84" t="s">
        <v>212</v>
      </c>
      <c r="B84" t="s">
        <v>213</v>
      </c>
      <c r="C84" t="s">
        <v>213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6.3</v>
      </c>
      <c r="AE84">
        <v>409</v>
      </c>
      <c r="AF84">
        <v>15.33333333333333</v>
      </c>
      <c r="AG84">
        <v>15.56069588972885</v>
      </c>
      <c r="AH84">
        <v>25.216666666666669</v>
      </c>
      <c r="AI84">
        <f>2.17680264535046*1</f>
        <v>2.1768026453504601</v>
      </c>
      <c r="AJ84">
        <v>1</v>
      </c>
      <c r="AK84">
        <v>0</v>
      </c>
    </row>
    <row r="85" spans="1:37" hidden="1" x14ac:dyDescent="0.2">
      <c r="A85" t="s">
        <v>214</v>
      </c>
      <c r="B85" t="s">
        <v>215</v>
      </c>
      <c r="C85" t="s">
        <v>214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6.4</v>
      </c>
      <c r="AE85">
        <v>411</v>
      </c>
      <c r="AF85">
        <v>23.005319148936149</v>
      </c>
      <c r="AG85">
        <v>25.608996546464549</v>
      </c>
      <c r="AH85">
        <v>18.864774575782612</v>
      </c>
      <c r="AI85">
        <f>3.73367198133947*1</f>
        <v>3.7336719813394699</v>
      </c>
      <c r="AJ85">
        <v>1</v>
      </c>
      <c r="AK85">
        <v>0</v>
      </c>
    </row>
    <row r="86" spans="1:37" hidden="1" x14ac:dyDescent="0.2">
      <c r="A86" t="s">
        <v>216</v>
      </c>
      <c r="B86" t="s">
        <v>217</v>
      </c>
      <c r="C86" t="s">
        <v>218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5.5</v>
      </c>
      <c r="AE86">
        <v>423</v>
      </c>
      <c r="AF86">
        <v>16.481834459893669</v>
      </c>
      <c r="AG86">
        <v>21.076090759594759</v>
      </c>
      <c r="AH86">
        <v>7.8456602499155697</v>
      </c>
      <c r="AI86">
        <f>1.81405461131997*1</f>
        <v>1.81405461131997</v>
      </c>
      <c r="AJ86">
        <v>1</v>
      </c>
      <c r="AK86">
        <v>0</v>
      </c>
    </row>
    <row r="87" spans="1:37" hidden="1" x14ac:dyDescent="0.2">
      <c r="A87" t="s">
        <v>219</v>
      </c>
      <c r="B87" t="s">
        <v>220</v>
      </c>
      <c r="C87" t="s">
        <v>220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6.2</v>
      </c>
      <c r="AE87">
        <v>426</v>
      </c>
      <c r="AF87">
        <v>19.4871794871795</v>
      </c>
      <c r="AG87">
        <v>16.579362842520489</v>
      </c>
      <c r="AH87">
        <v>24.193096715243051</v>
      </c>
      <c r="AI87">
        <f>2.25436051876634*1</f>
        <v>2.2543605187663398</v>
      </c>
      <c r="AJ87">
        <v>1</v>
      </c>
      <c r="AK87">
        <v>0</v>
      </c>
    </row>
    <row r="88" spans="1:37" hidden="1" x14ac:dyDescent="0.2">
      <c r="A88" t="s">
        <v>221</v>
      </c>
      <c r="B88" t="s">
        <v>222</v>
      </c>
      <c r="C88" t="s">
        <v>222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15</v>
      </c>
      <c r="AE88">
        <v>427</v>
      </c>
      <c r="AF88">
        <v>38.08219178082193</v>
      </c>
      <c r="AG88">
        <v>49.545539074567174</v>
      </c>
      <c r="AH88">
        <v>29.68304634642169</v>
      </c>
      <c r="AI88">
        <f>1.79993090734484*1*2</f>
        <v>3.5998618146896799</v>
      </c>
      <c r="AJ88">
        <v>1</v>
      </c>
      <c r="AK88">
        <v>0</v>
      </c>
    </row>
    <row r="89" spans="1:37" hidden="1" x14ac:dyDescent="0.2">
      <c r="A89" t="s">
        <v>223</v>
      </c>
      <c r="B89" t="s">
        <v>224</v>
      </c>
      <c r="C89" t="s">
        <v>224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430</v>
      </c>
      <c r="AF89">
        <v>22.13973323358222</v>
      </c>
      <c r="AG89">
        <v>9.8345575305952178</v>
      </c>
      <c r="AH89">
        <v>19.849568740434929</v>
      </c>
      <c r="AI89">
        <f>1.02963004593489*0</f>
        <v>0</v>
      </c>
      <c r="AJ89">
        <v>0</v>
      </c>
      <c r="AK89">
        <v>0</v>
      </c>
    </row>
    <row r="90" spans="1:37" hidden="1" x14ac:dyDescent="0.2">
      <c r="A90" t="s">
        <v>225</v>
      </c>
      <c r="B90" t="s">
        <v>226</v>
      </c>
      <c r="C90" t="s">
        <v>225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5.4</v>
      </c>
      <c r="AE90">
        <v>436</v>
      </c>
      <c r="AF90">
        <v>14.35483870967742</v>
      </c>
      <c r="AG90">
        <v>16.43894936968254</v>
      </c>
      <c r="AH90">
        <v>21.544570919276801</v>
      </c>
      <c r="AI90">
        <f>1.03382248300051*1</f>
        <v>1.0338224830005101</v>
      </c>
      <c r="AJ90">
        <v>1</v>
      </c>
      <c r="AK90">
        <v>0</v>
      </c>
    </row>
    <row r="91" spans="1:37" hidden="1" x14ac:dyDescent="0.2">
      <c r="A91" t="s">
        <v>227</v>
      </c>
      <c r="B91" t="s">
        <v>228</v>
      </c>
      <c r="C91" t="s">
        <v>228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441</v>
      </c>
      <c r="AF91">
        <v>16.841225997902111</v>
      </c>
      <c r="AG91">
        <v>20.802092735765541</v>
      </c>
      <c r="AH91">
        <v>13.48102565624351</v>
      </c>
      <c r="AI91">
        <f>1.90768513209833*1</f>
        <v>1.9076851320983299</v>
      </c>
      <c r="AJ91">
        <v>1</v>
      </c>
      <c r="AK91">
        <v>0</v>
      </c>
    </row>
    <row r="92" spans="1:37" hidden="1" x14ac:dyDescent="0.2">
      <c r="A92" t="s">
        <v>229</v>
      </c>
      <c r="B92" t="s">
        <v>230</v>
      </c>
      <c r="C92" t="s">
        <v>229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446</v>
      </c>
      <c r="AF92">
        <v>17.04545454545454</v>
      </c>
      <c r="AG92">
        <v>15.12405735574327</v>
      </c>
      <c r="AH92">
        <v>26.375</v>
      </c>
      <c r="AI92">
        <f>2.81263314640495*1</f>
        <v>2.8126331464049499</v>
      </c>
      <c r="AJ92">
        <v>1</v>
      </c>
      <c r="AK92">
        <v>0</v>
      </c>
    </row>
    <row r="93" spans="1:37" hidden="1" x14ac:dyDescent="0.2">
      <c r="A93" t="s">
        <v>231</v>
      </c>
      <c r="B93" t="s">
        <v>232</v>
      </c>
      <c r="C93" t="s">
        <v>233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8.5</v>
      </c>
      <c r="AE93">
        <v>448</v>
      </c>
      <c r="AF93">
        <v>22.999999999999989</v>
      </c>
      <c r="AG93">
        <v>28.66359262615336</v>
      </c>
      <c r="AH93">
        <v>43.213027871034157</v>
      </c>
      <c r="AI93">
        <f>5.86993562104509*1</f>
        <v>5.8699356210450899</v>
      </c>
      <c r="AJ93">
        <v>1</v>
      </c>
      <c r="AK93">
        <v>0</v>
      </c>
    </row>
    <row r="94" spans="1:37" hidden="1" x14ac:dyDescent="0.2">
      <c r="A94" t="s">
        <v>234</v>
      </c>
      <c r="B94" t="s">
        <v>235</v>
      </c>
      <c r="C94" t="s">
        <v>236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450</v>
      </c>
      <c r="AF94">
        <v>12.622950819672131</v>
      </c>
      <c r="AG94">
        <v>14.89641841562621</v>
      </c>
      <c r="AH94">
        <v>10.00015446767401</v>
      </c>
      <c r="AI94">
        <f>2.18732639243392*1</f>
        <v>2.1873263924339201</v>
      </c>
      <c r="AJ94">
        <v>1</v>
      </c>
      <c r="AK94">
        <v>0</v>
      </c>
    </row>
    <row r="95" spans="1:37" hidden="1" x14ac:dyDescent="0.2">
      <c r="A95" t="s">
        <v>286</v>
      </c>
      <c r="B95" t="s">
        <v>287</v>
      </c>
      <c r="C95" t="s">
        <v>287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6.6</v>
      </c>
      <c r="AE95">
        <v>537</v>
      </c>
      <c r="AF95">
        <v>19.901250344445931</v>
      </c>
      <c r="AG95">
        <v>15.33577625319057</v>
      </c>
      <c r="AH95">
        <v>25.261924676749999</v>
      </c>
      <c r="AI95">
        <f>4.46807054152445*1</f>
        <v>4.4680705415244502</v>
      </c>
      <c r="AJ95">
        <v>1</v>
      </c>
      <c r="AK95">
        <v>0</v>
      </c>
    </row>
    <row r="96" spans="1:37" hidden="1" x14ac:dyDescent="0.2">
      <c r="A96" t="s">
        <v>240</v>
      </c>
      <c r="B96" t="s">
        <v>241</v>
      </c>
      <c r="C96" t="s">
        <v>241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6.4</v>
      </c>
      <c r="AE96">
        <v>454</v>
      </c>
      <c r="AF96">
        <v>17.505903248291769</v>
      </c>
      <c r="AG96">
        <v>15.577686417179359</v>
      </c>
      <c r="AH96">
        <v>15.189699970866769</v>
      </c>
      <c r="AI96">
        <f>2.28075992099492*1</f>
        <v>2.2807599209949201</v>
      </c>
      <c r="AJ96">
        <v>1</v>
      </c>
      <c r="AK96">
        <v>0</v>
      </c>
    </row>
    <row r="97" spans="1:37" hidden="1" x14ac:dyDescent="0.2">
      <c r="A97" t="s">
        <v>242</v>
      </c>
      <c r="B97" t="s">
        <v>243</v>
      </c>
      <c r="C97" t="s">
        <v>244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4.4000000000000004</v>
      </c>
      <c r="AE97">
        <v>462</v>
      </c>
      <c r="AF97">
        <v>13.586956521739131</v>
      </c>
      <c r="AG97">
        <v>17.032400117813161</v>
      </c>
      <c r="AH97">
        <v>17.998920582575021</v>
      </c>
      <c r="AI97">
        <f>2.92568551053162*1</f>
        <v>2.9256855105316202</v>
      </c>
      <c r="AJ97">
        <v>1</v>
      </c>
      <c r="AK97">
        <v>0</v>
      </c>
    </row>
    <row r="98" spans="1:37" hidden="1" x14ac:dyDescent="0.2">
      <c r="A98" t="s">
        <v>157</v>
      </c>
      <c r="B98" t="s">
        <v>299</v>
      </c>
      <c r="C98" t="s">
        <v>299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7.6</v>
      </c>
      <c r="AE98">
        <v>599</v>
      </c>
      <c r="AF98">
        <v>23.076180503563041</v>
      </c>
      <c r="AG98">
        <v>21.984119660412919</v>
      </c>
      <c r="AH98">
        <v>45.267249506389923</v>
      </c>
      <c r="AI98">
        <f>4.07539801894097*1</f>
        <v>4.0753980189409704</v>
      </c>
      <c r="AJ98">
        <v>1</v>
      </c>
      <c r="AK98">
        <v>0</v>
      </c>
    </row>
    <row r="99" spans="1:37" hidden="1" x14ac:dyDescent="0.2">
      <c r="A99" t="s">
        <v>82</v>
      </c>
      <c r="B99" t="s">
        <v>247</v>
      </c>
      <c r="C99" t="s">
        <v>247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6.9</v>
      </c>
      <c r="AE99">
        <v>467</v>
      </c>
      <c r="AF99">
        <v>24.026963552643711</v>
      </c>
      <c r="AG99">
        <v>23.87027138036839</v>
      </c>
      <c r="AH99">
        <v>45.177968098611402</v>
      </c>
      <c r="AI99">
        <f>3.10038677233036*1</f>
        <v>3.10038677233036</v>
      </c>
      <c r="AJ99">
        <v>1</v>
      </c>
      <c r="AK99">
        <v>0</v>
      </c>
    </row>
    <row r="100" spans="1:37" hidden="1" x14ac:dyDescent="0.2">
      <c r="A100" t="s">
        <v>248</v>
      </c>
      <c r="B100" t="s">
        <v>249</v>
      </c>
      <c r="C100" t="s">
        <v>249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6.6</v>
      </c>
      <c r="AE100">
        <v>469</v>
      </c>
      <c r="AF100">
        <v>0</v>
      </c>
      <c r="AG100">
        <v>0</v>
      </c>
      <c r="AH100">
        <v>0</v>
      </c>
      <c r="AI100">
        <f>0*1</f>
        <v>0</v>
      </c>
      <c r="AJ100">
        <v>1</v>
      </c>
      <c r="AK100">
        <v>0</v>
      </c>
    </row>
    <row r="101" spans="1:37" hidden="1" x14ac:dyDescent="0.2">
      <c r="A101" t="s">
        <v>250</v>
      </c>
      <c r="B101" t="s">
        <v>251</v>
      </c>
      <c r="C101" t="s">
        <v>252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471</v>
      </c>
      <c r="AF101">
        <v>0</v>
      </c>
      <c r="AG101">
        <v>0</v>
      </c>
      <c r="AH101">
        <v>0</v>
      </c>
      <c r="AI101">
        <f>0*1</f>
        <v>0</v>
      </c>
      <c r="AJ101">
        <v>1</v>
      </c>
      <c r="AK101">
        <v>0</v>
      </c>
    </row>
    <row r="102" spans="1:37" hidden="1" x14ac:dyDescent="0.2">
      <c r="A102" t="s">
        <v>253</v>
      </c>
      <c r="B102" t="s">
        <v>254</v>
      </c>
      <c r="C102" t="s">
        <v>254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472</v>
      </c>
      <c r="AF102">
        <v>0</v>
      </c>
      <c r="AG102">
        <v>0</v>
      </c>
      <c r="AH102">
        <v>0</v>
      </c>
      <c r="AI102">
        <f>0*1</f>
        <v>0</v>
      </c>
      <c r="AJ102">
        <v>1</v>
      </c>
      <c r="AK102">
        <v>0</v>
      </c>
    </row>
    <row r="103" spans="1:37" hidden="1" x14ac:dyDescent="0.2">
      <c r="A103" t="s">
        <v>255</v>
      </c>
      <c r="B103" t="s">
        <v>256</v>
      </c>
      <c r="C103" t="s">
        <v>256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6.3</v>
      </c>
      <c r="AE103">
        <v>481</v>
      </c>
      <c r="AF103">
        <v>19.92009270089013</v>
      </c>
      <c r="AG103">
        <v>19.71487663135305</v>
      </c>
      <c r="AH103">
        <v>10.95924509521841</v>
      </c>
      <c r="AI103">
        <f>1.73016514360863*1</f>
        <v>1.7301651436086301</v>
      </c>
      <c r="AJ103">
        <v>1</v>
      </c>
      <c r="AK103">
        <v>0</v>
      </c>
    </row>
    <row r="104" spans="1:37" hidden="1" x14ac:dyDescent="0.2">
      <c r="A104" t="s">
        <v>231</v>
      </c>
      <c r="B104" t="s">
        <v>257</v>
      </c>
      <c r="C104" t="s">
        <v>258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6.1</v>
      </c>
      <c r="AE104">
        <v>483</v>
      </c>
      <c r="AF104">
        <v>18.118279569892469</v>
      </c>
      <c r="AG104">
        <v>16.30272683464225</v>
      </c>
      <c r="AH104">
        <v>16.55282280826513</v>
      </c>
      <c r="AI104">
        <f>1.26567489334305*1</f>
        <v>1.2656748933430499</v>
      </c>
      <c r="AJ104">
        <v>1</v>
      </c>
      <c r="AK104">
        <v>0</v>
      </c>
    </row>
    <row r="105" spans="1:37" hidden="1" x14ac:dyDescent="0.2">
      <c r="A105" t="s">
        <v>259</v>
      </c>
      <c r="B105" t="s">
        <v>260</v>
      </c>
      <c r="C105" t="s">
        <v>260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4.4000000000000004</v>
      </c>
      <c r="AE105">
        <v>484</v>
      </c>
      <c r="AF105">
        <v>14.414537040203591</v>
      </c>
      <c r="AG105">
        <v>15.262915788054871</v>
      </c>
      <c r="AH105">
        <v>17.873280652975591</v>
      </c>
      <c r="AI105">
        <f>2.19697777608798*1</f>
        <v>2.1969777760879801</v>
      </c>
      <c r="AJ105">
        <v>1</v>
      </c>
      <c r="AK105">
        <v>0</v>
      </c>
    </row>
    <row r="106" spans="1:37" hidden="1" x14ac:dyDescent="0.2">
      <c r="A106" t="s">
        <v>261</v>
      </c>
      <c r="B106" t="s">
        <v>262</v>
      </c>
      <c r="C106" t="s">
        <v>262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7.2</v>
      </c>
      <c r="AE106">
        <v>486</v>
      </c>
      <c r="AF106">
        <v>16.095172422405689</v>
      </c>
      <c r="AG106">
        <v>12.44535402516099</v>
      </c>
      <c r="AH106">
        <v>14.508859744950451</v>
      </c>
      <c r="AI106">
        <f>1.15001962137242*1</f>
        <v>1.1500196213724201</v>
      </c>
      <c r="AJ106">
        <v>1</v>
      </c>
      <c r="AK106">
        <v>0</v>
      </c>
    </row>
    <row r="107" spans="1:37" hidden="1" x14ac:dyDescent="0.2">
      <c r="A107" t="s">
        <v>74</v>
      </c>
      <c r="B107" t="s">
        <v>263</v>
      </c>
      <c r="C107" t="s">
        <v>263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4.4000000000000004</v>
      </c>
      <c r="AE107">
        <v>487</v>
      </c>
      <c r="AF107">
        <v>11.891891891891889</v>
      </c>
      <c r="AG107">
        <v>11.45412071948339</v>
      </c>
      <c r="AH107">
        <v>10.8</v>
      </c>
      <c r="AI107">
        <f>2.41711058994583*1</f>
        <v>2.4171105899458301</v>
      </c>
      <c r="AJ107">
        <v>1</v>
      </c>
      <c r="AK107">
        <v>0</v>
      </c>
    </row>
    <row r="108" spans="1:37" hidden="1" x14ac:dyDescent="0.2">
      <c r="A108" t="s">
        <v>264</v>
      </c>
      <c r="B108" t="s">
        <v>265</v>
      </c>
      <c r="C108" t="s">
        <v>265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8.5</v>
      </c>
      <c r="AE108">
        <v>489</v>
      </c>
      <c r="AF108">
        <v>26.083333333333339</v>
      </c>
      <c r="AG108">
        <v>25.53632566259909</v>
      </c>
      <c r="AH108">
        <v>20.45685238944063</v>
      </c>
      <c r="AI108">
        <f>3.01939317193134*1</f>
        <v>3.0193931719313398</v>
      </c>
      <c r="AJ108">
        <v>1</v>
      </c>
      <c r="AK108">
        <v>0</v>
      </c>
    </row>
    <row r="109" spans="1:37" hidden="1" x14ac:dyDescent="0.2">
      <c r="A109" t="s">
        <v>266</v>
      </c>
      <c r="B109" t="s">
        <v>267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</v>
      </c>
      <c r="AE109">
        <v>491</v>
      </c>
      <c r="AF109">
        <v>13.000000000000011</v>
      </c>
      <c r="AG109">
        <v>11.38212577096372</v>
      </c>
      <c r="AH109">
        <v>18.144548511866152</v>
      </c>
      <c r="AI109">
        <f>2.44506452379261*1</f>
        <v>2.4450645237926101</v>
      </c>
      <c r="AJ109">
        <v>1</v>
      </c>
      <c r="AK109">
        <v>0</v>
      </c>
    </row>
    <row r="110" spans="1:37" hidden="1" x14ac:dyDescent="0.2">
      <c r="A110" t="s">
        <v>269</v>
      </c>
      <c r="B110" t="s">
        <v>270</v>
      </c>
      <c r="C110" t="s">
        <v>270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4.5</v>
      </c>
      <c r="AE110">
        <v>497</v>
      </c>
      <c r="AF110">
        <v>10.226227033551391</v>
      </c>
      <c r="AG110">
        <v>13.243873671937941</v>
      </c>
      <c r="AH110">
        <v>8.6666666666666661</v>
      </c>
      <c r="AI110">
        <f>1.59109076844178*1</f>
        <v>1.5910907684417801</v>
      </c>
      <c r="AJ110">
        <v>1</v>
      </c>
      <c r="AK110">
        <v>0</v>
      </c>
    </row>
    <row r="111" spans="1:37" hidden="1" x14ac:dyDescent="0.2">
      <c r="A111" t="s">
        <v>271</v>
      </c>
      <c r="B111" t="s">
        <v>272</v>
      </c>
      <c r="C111" t="s">
        <v>272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501</v>
      </c>
      <c r="AF111">
        <v>20.375000000000011</v>
      </c>
      <c r="AG111">
        <v>20.85299586748426</v>
      </c>
      <c r="AH111">
        <v>12.63350148445288</v>
      </c>
      <c r="AI111">
        <f>2.37300428328646*1</f>
        <v>2.37300428328646</v>
      </c>
      <c r="AJ111">
        <v>1</v>
      </c>
      <c r="AK111">
        <v>0</v>
      </c>
    </row>
    <row r="112" spans="1:37" hidden="1" x14ac:dyDescent="0.2">
      <c r="A112" t="s">
        <v>273</v>
      </c>
      <c r="B112" t="s">
        <v>274</v>
      </c>
      <c r="C112" t="s">
        <v>274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5.4</v>
      </c>
      <c r="AE112">
        <v>503</v>
      </c>
      <c r="AF112">
        <v>14.19563173574981</v>
      </c>
      <c r="AG112">
        <v>17.025255990519579</v>
      </c>
      <c r="AH112">
        <v>8.5431025775395355</v>
      </c>
      <c r="AI112">
        <f>1.6951615822894*1</f>
        <v>1.6951615822893999</v>
      </c>
      <c r="AJ112">
        <v>1</v>
      </c>
      <c r="AK112">
        <v>0</v>
      </c>
    </row>
    <row r="113" spans="1:37" hidden="1" x14ac:dyDescent="0.2">
      <c r="A113" t="s">
        <v>245</v>
      </c>
      <c r="B113" t="s">
        <v>246</v>
      </c>
      <c r="C113" t="s">
        <v>246</v>
      </c>
      <c r="D113" t="s">
        <v>3</v>
      </c>
      <c r="E113">
        <v>1</v>
      </c>
      <c r="F113">
        <v>0</v>
      </c>
      <c r="G113">
        <v>0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5.2</v>
      </c>
      <c r="AE113">
        <v>465</v>
      </c>
      <c r="AF113">
        <v>19.2</v>
      </c>
      <c r="AG113">
        <v>14.12572835537722</v>
      </c>
      <c r="AH113">
        <v>31.976789285746179</v>
      </c>
      <c r="AI113">
        <f>4.05906484023092*1</f>
        <v>4.0590648402309197</v>
      </c>
      <c r="AJ113">
        <v>1</v>
      </c>
      <c r="AK113">
        <v>0</v>
      </c>
    </row>
    <row r="114" spans="1:37" hidden="1" x14ac:dyDescent="0.2">
      <c r="A114" t="s">
        <v>277</v>
      </c>
      <c r="B114" t="s">
        <v>278</v>
      </c>
      <c r="C114" t="s">
        <v>278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514</v>
      </c>
      <c r="AF114">
        <v>9.3309774681837023</v>
      </c>
      <c r="AG114">
        <v>7.5108002673939342</v>
      </c>
      <c r="AH114">
        <v>12</v>
      </c>
      <c r="AI114">
        <f>1.52241144572189*1</f>
        <v>1.52241144572189</v>
      </c>
      <c r="AJ114">
        <v>1</v>
      </c>
      <c r="AK114">
        <v>0</v>
      </c>
    </row>
    <row r="115" spans="1:37" hidden="1" x14ac:dyDescent="0.2">
      <c r="A115" t="s">
        <v>261</v>
      </c>
      <c r="B115" t="s">
        <v>279</v>
      </c>
      <c r="C115" t="s">
        <v>279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5.0999999999999996</v>
      </c>
      <c r="AE115">
        <v>523</v>
      </c>
      <c r="AF115">
        <v>13.56650920066461</v>
      </c>
      <c r="AG115">
        <v>15.9514766294028</v>
      </c>
      <c r="AH115">
        <v>7.1333333333333329</v>
      </c>
      <c r="AI115">
        <f>1.77253815452913*1</f>
        <v>1.7725381545291301</v>
      </c>
      <c r="AJ115">
        <v>1</v>
      </c>
      <c r="AK115">
        <v>0</v>
      </c>
    </row>
    <row r="116" spans="1:37" hidden="1" x14ac:dyDescent="0.2">
      <c r="A116" t="s">
        <v>280</v>
      </c>
      <c r="B116" t="s">
        <v>281</v>
      </c>
      <c r="C116" t="s">
        <v>281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5.4</v>
      </c>
      <c r="AE116">
        <v>525</v>
      </c>
      <c r="AF116">
        <v>15.04587155963301</v>
      </c>
      <c r="AG116">
        <v>11.200152916574391</v>
      </c>
      <c r="AH116">
        <v>19.895611653722941</v>
      </c>
      <c r="AI116">
        <f>2.00521719373865*1</f>
        <v>2.00521719373865</v>
      </c>
      <c r="AJ116">
        <v>1</v>
      </c>
      <c r="AK116">
        <v>0</v>
      </c>
    </row>
    <row r="117" spans="1:37" hidden="1" x14ac:dyDescent="0.2">
      <c r="A117" t="s">
        <v>282</v>
      </c>
      <c r="B117" t="s">
        <v>283</v>
      </c>
      <c r="C117" t="s">
        <v>282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4.5999999999999996</v>
      </c>
      <c r="AE117">
        <v>527</v>
      </c>
      <c r="AF117">
        <v>12.335081784098699</v>
      </c>
      <c r="AG117">
        <v>11.01341343205724</v>
      </c>
      <c r="AH117">
        <v>19.66808096437645</v>
      </c>
      <c r="AI117">
        <f>1.74028235107607*1</f>
        <v>1.7402823510760701</v>
      </c>
      <c r="AJ117">
        <v>1</v>
      </c>
      <c r="AK117">
        <v>0</v>
      </c>
    </row>
    <row r="118" spans="1:37" hidden="1" x14ac:dyDescent="0.2">
      <c r="A118" t="s">
        <v>100</v>
      </c>
      <c r="B118" t="s">
        <v>101</v>
      </c>
      <c r="C118" t="s">
        <v>101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11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6.1</v>
      </c>
      <c r="AE118">
        <v>127</v>
      </c>
      <c r="AF118">
        <v>27.639887759506649</v>
      </c>
      <c r="AG118">
        <v>13.81742192264783</v>
      </c>
      <c r="AH118">
        <v>48.349451854168237</v>
      </c>
      <c r="AI118">
        <f>3.38513875745217*1</f>
        <v>3.3851387574521699</v>
      </c>
      <c r="AJ118">
        <v>1</v>
      </c>
      <c r="AK118">
        <v>0</v>
      </c>
    </row>
    <row r="119" spans="1:37" hidden="1" x14ac:dyDescent="0.2">
      <c r="A119" t="s">
        <v>195</v>
      </c>
      <c r="B119" t="s">
        <v>196</v>
      </c>
      <c r="C119" t="s">
        <v>196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19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6.9</v>
      </c>
      <c r="AE119">
        <v>385</v>
      </c>
      <c r="AF119">
        <v>26.1493893241169</v>
      </c>
      <c r="AG119">
        <v>28.804494742507892</v>
      </c>
      <c r="AH119">
        <v>20.31285091517621</v>
      </c>
      <c r="AI119">
        <f>2.98431634685525*1</f>
        <v>2.98431634685525</v>
      </c>
      <c r="AJ119">
        <v>1</v>
      </c>
      <c r="AK119">
        <v>0</v>
      </c>
    </row>
    <row r="120" spans="1:37" hidden="1" x14ac:dyDescent="0.2">
      <c r="A120" t="s">
        <v>72</v>
      </c>
      <c r="B120" t="s">
        <v>288</v>
      </c>
      <c r="C120" t="s">
        <v>288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539</v>
      </c>
      <c r="AF120">
        <v>9.864864864864872</v>
      </c>
      <c r="AG120">
        <v>7.2802271948184663</v>
      </c>
      <c r="AH120">
        <v>7.2772147007205827</v>
      </c>
      <c r="AI120">
        <f>2.00463499566106*1</f>
        <v>2.0046349956610601</v>
      </c>
      <c r="AJ120">
        <v>1</v>
      </c>
      <c r="AK120">
        <v>0</v>
      </c>
    </row>
    <row r="121" spans="1:37" hidden="1" x14ac:dyDescent="0.2">
      <c r="A121" t="s">
        <v>289</v>
      </c>
      <c r="B121" t="s">
        <v>290</v>
      </c>
      <c r="C121" t="s">
        <v>290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5.0999999999999996</v>
      </c>
      <c r="AE121">
        <v>552</v>
      </c>
      <c r="AF121">
        <v>12.22952159190717</v>
      </c>
      <c r="AG121">
        <v>10.91748243662582</v>
      </c>
      <c r="AH121">
        <v>19.649999999999999</v>
      </c>
      <c r="AI121">
        <f>2.70290491825735*1</f>
        <v>2.7029049182573499</v>
      </c>
      <c r="AJ121">
        <v>1</v>
      </c>
      <c r="AK121">
        <v>0</v>
      </c>
    </row>
    <row r="122" spans="1:37" hidden="1" x14ac:dyDescent="0.2">
      <c r="A122" t="s">
        <v>291</v>
      </c>
      <c r="B122" t="s">
        <v>292</v>
      </c>
      <c r="C122" t="s">
        <v>292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4.4000000000000004</v>
      </c>
      <c r="AE122">
        <v>575</v>
      </c>
      <c r="AF122">
        <v>7.869028479214335</v>
      </c>
      <c r="AG122">
        <v>14.745297085607319</v>
      </c>
      <c r="AH122">
        <v>6.2582657447405614</v>
      </c>
      <c r="AI122">
        <f>1.51554987391166*1</f>
        <v>1.51554987391166</v>
      </c>
      <c r="AJ122">
        <v>1</v>
      </c>
      <c r="AK122">
        <v>0</v>
      </c>
    </row>
    <row r="123" spans="1:37" hidden="1" x14ac:dyDescent="0.2">
      <c r="A123" t="s">
        <v>293</v>
      </c>
      <c r="B123" t="s">
        <v>294</v>
      </c>
      <c r="C123" t="s">
        <v>294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4.8</v>
      </c>
      <c r="AE123">
        <v>578</v>
      </c>
      <c r="AF123">
        <v>11.61673479941418</v>
      </c>
      <c r="AG123">
        <v>7.2458398816697853</v>
      </c>
      <c r="AH123">
        <v>8.359623207864562</v>
      </c>
      <c r="AI123">
        <f>3.01905110179635*1</f>
        <v>3.0190511017963502</v>
      </c>
      <c r="AJ123">
        <v>1</v>
      </c>
      <c r="AK123">
        <v>0</v>
      </c>
    </row>
    <row r="124" spans="1:37" hidden="1" x14ac:dyDescent="0.2">
      <c r="A124" t="s">
        <v>275</v>
      </c>
      <c r="B124" t="s">
        <v>276</v>
      </c>
      <c r="C124" t="s">
        <v>276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4.9000000000000004</v>
      </c>
      <c r="AE124">
        <v>513</v>
      </c>
      <c r="AF124">
        <v>16.28994818393728</v>
      </c>
      <c r="AG124">
        <v>14.522101302627281</v>
      </c>
      <c r="AH124">
        <v>18.204966046560841</v>
      </c>
      <c r="AI124">
        <f>1.90064286096353*1</f>
        <v>1.90064286096353</v>
      </c>
      <c r="AJ124">
        <v>1</v>
      </c>
      <c r="AK124">
        <v>0</v>
      </c>
    </row>
    <row r="125" spans="1:37" hidden="1" x14ac:dyDescent="0.2">
      <c r="A125" t="s">
        <v>297</v>
      </c>
      <c r="B125" t="s">
        <v>298</v>
      </c>
      <c r="C125" t="s">
        <v>298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6.3</v>
      </c>
      <c r="AE125">
        <v>597</v>
      </c>
      <c r="AF125">
        <v>19.230769230769219</v>
      </c>
      <c r="AG125">
        <v>22.405719262009821</v>
      </c>
      <c r="AH125">
        <v>8.3515865691852511</v>
      </c>
      <c r="AI125">
        <f>3.88461407838931*1</f>
        <v>3.8846140783893102</v>
      </c>
      <c r="AJ125">
        <v>1</v>
      </c>
      <c r="AK125">
        <v>0</v>
      </c>
    </row>
    <row r="126" spans="1:37" hidden="1" x14ac:dyDescent="0.2">
      <c r="A126" t="s">
        <v>210</v>
      </c>
      <c r="B126" t="s">
        <v>211</v>
      </c>
      <c r="C126" t="s">
        <v>211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5.9</v>
      </c>
      <c r="AE126">
        <v>408</v>
      </c>
      <c r="AF126">
        <v>19.346804852608411</v>
      </c>
      <c r="AG126">
        <v>21.01898176287321</v>
      </c>
      <c r="AH126">
        <v>33.475506003658182</v>
      </c>
      <c r="AI126">
        <f>1.85669175651946*1</f>
        <v>1.8566917565194601</v>
      </c>
      <c r="AJ126">
        <v>1</v>
      </c>
      <c r="AK126">
        <v>0</v>
      </c>
    </row>
    <row r="127" spans="1:37" x14ac:dyDescent="0.2">
      <c r="A127" t="s">
        <v>173</v>
      </c>
      <c r="B127" t="s">
        <v>174</v>
      </c>
      <c r="C127" t="s">
        <v>173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16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5.7</v>
      </c>
      <c r="AE127">
        <v>304</v>
      </c>
      <c r="AF127">
        <v>17.846830130165259</v>
      </c>
      <c r="AG127">
        <v>22.62472787997914</v>
      </c>
      <c r="AH127">
        <v>14.33333010084778</v>
      </c>
      <c r="AI127">
        <f>4.53753123311696*1</f>
        <v>4.5375312331169599</v>
      </c>
      <c r="AJ127">
        <v>1</v>
      </c>
      <c r="AK127">
        <v>1</v>
      </c>
    </row>
    <row r="128" spans="1:37" x14ac:dyDescent="0.2">
      <c r="A128" t="s">
        <v>76</v>
      </c>
      <c r="B128" t="s">
        <v>77</v>
      </c>
      <c r="C128" t="s">
        <v>77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10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4.4000000000000004</v>
      </c>
      <c r="AE128">
        <v>82</v>
      </c>
      <c r="AF128">
        <v>11.625</v>
      </c>
      <c r="AG128">
        <v>9.1139371951032597</v>
      </c>
      <c r="AH128">
        <v>29.86665686396217</v>
      </c>
      <c r="AI128">
        <f>3.77741918851524*1</f>
        <v>3.7774191885152399</v>
      </c>
      <c r="AJ128">
        <v>1</v>
      </c>
      <c r="AK128">
        <v>1</v>
      </c>
    </row>
    <row r="129" spans="1:37" hidden="1" x14ac:dyDescent="0.2">
      <c r="A129" t="s">
        <v>304</v>
      </c>
      <c r="B129" t="s">
        <v>305</v>
      </c>
      <c r="C129" t="s">
        <v>305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4.9000000000000004</v>
      </c>
      <c r="AE129">
        <v>609</v>
      </c>
      <c r="AF129">
        <v>13.41463414634147</v>
      </c>
      <c r="AG129">
        <v>14.07649881654033</v>
      </c>
      <c r="AH129">
        <v>12.453970116880029</v>
      </c>
      <c r="AI129">
        <f>2.19612595854334*1</f>
        <v>2.1961259585433401</v>
      </c>
      <c r="AJ129">
        <v>1</v>
      </c>
      <c r="AK129">
        <v>0</v>
      </c>
    </row>
    <row r="130" spans="1:37" hidden="1" x14ac:dyDescent="0.2">
      <c r="A130" t="s">
        <v>306</v>
      </c>
      <c r="B130" t="s">
        <v>307</v>
      </c>
      <c r="C130" t="s">
        <v>307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</v>
      </c>
      <c r="AE130">
        <v>612</v>
      </c>
      <c r="AF130">
        <v>15.208333333333339</v>
      </c>
      <c r="AG130">
        <v>9.5616760423358347</v>
      </c>
      <c r="AH130">
        <v>19.545275304267001</v>
      </c>
      <c r="AI130">
        <f>1.787219562498*1</f>
        <v>1.7872195624980001</v>
      </c>
      <c r="AJ130">
        <v>1</v>
      </c>
      <c r="AK130">
        <v>0</v>
      </c>
    </row>
    <row r="131" spans="1:37" hidden="1" x14ac:dyDescent="0.2">
      <c r="A131" t="s">
        <v>308</v>
      </c>
      <c r="B131" t="s">
        <v>309</v>
      </c>
      <c r="C131" t="s">
        <v>309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6.2</v>
      </c>
      <c r="AE131">
        <v>613</v>
      </c>
      <c r="AF131">
        <v>17.22972972972974</v>
      </c>
      <c r="AG131">
        <v>17.230008817682709</v>
      </c>
      <c r="AH131">
        <v>11.625</v>
      </c>
      <c r="AI131">
        <f>2.56415244279473*1</f>
        <v>2.5641524427947302</v>
      </c>
      <c r="AJ131">
        <v>1</v>
      </c>
      <c r="AK131">
        <v>0</v>
      </c>
    </row>
    <row r="132" spans="1:37" hidden="1" x14ac:dyDescent="0.2">
      <c r="A132" t="s">
        <v>310</v>
      </c>
      <c r="B132" t="s">
        <v>311</v>
      </c>
      <c r="C132" t="s">
        <v>311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4.4000000000000004</v>
      </c>
      <c r="AE132">
        <v>621</v>
      </c>
      <c r="AF132">
        <v>16.235294117647051</v>
      </c>
      <c r="AG132">
        <v>14.542245739569809</v>
      </c>
      <c r="AH132">
        <v>39.642790788970103</v>
      </c>
      <c r="AI132">
        <f>3.75672503794103*1</f>
        <v>3.7567250379410302</v>
      </c>
      <c r="AJ132">
        <v>1</v>
      </c>
      <c r="AK132">
        <v>0</v>
      </c>
    </row>
    <row r="133" spans="1:37" hidden="1" x14ac:dyDescent="0.2">
      <c r="A133" t="s">
        <v>312</v>
      </c>
      <c r="B133" t="s">
        <v>313</v>
      </c>
      <c r="C133" t="s">
        <v>313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7.4</v>
      </c>
      <c r="AE133">
        <v>625</v>
      </c>
      <c r="AF133">
        <v>22.49126887005345</v>
      </c>
      <c r="AG133">
        <v>24.242513183765329</v>
      </c>
      <c r="AH133">
        <v>23.129512237389829</v>
      </c>
      <c r="AI133">
        <f>2.52876835749851*1</f>
        <v>2.5287683574985098</v>
      </c>
      <c r="AJ133">
        <v>1</v>
      </c>
      <c r="AK133">
        <v>0</v>
      </c>
    </row>
    <row r="134" spans="1:37" hidden="1" x14ac:dyDescent="0.2">
      <c r="A134" t="s">
        <v>314</v>
      </c>
      <c r="B134" t="s">
        <v>315</v>
      </c>
      <c r="C134" t="s">
        <v>314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4.4000000000000004</v>
      </c>
      <c r="AE134">
        <v>629</v>
      </c>
      <c r="AF134">
        <v>11.170694316242111</v>
      </c>
      <c r="AG134">
        <v>8.2811473765438759</v>
      </c>
      <c r="AH134">
        <v>16.59726931488855</v>
      </c>
      <c r="AI134">
        <f>2.39546492398657*1</f>
        <v>2.39546492398657</v>
      </c>
      <c r="AJ134">
        <v>1</v>
      </c>
      <c r="AK134">
        <v>0</v>
      </c>
    </row>
    <row r="135" spans="1:37" hidden="1" x14ac:dyDescent="0.2">
      <c r="A135" t="s">
        <v>316</v>
      </c>
      <c r="B135" t="s">
        <v>317</v>
      </c>
      <c r="C135" t="s">
        <v>317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4.5</v>
      </c>
      <c r="AE135">
        <v>633</v>
      </c>
      <c r="AF135">
        <v>14.23357664233577</v>
      </c>
      <c r="AG135">
        <v>16.601923712161589</v>
      </c>
      <c r="AH135">
        <v>14.537277436154209</v>
      </c>
      <c r="AI135">
        <f>1.9414682620365*1</f>
        <v>1.9414682620365</v>
      </c>
      <c r="AJ135">
        <v>1</v>
      </c>
      <c r="AK135">
        <v>0</v>
      </c>
    </row>
    <row r="136" spans="1:37" hidden="1" x14ac:dyDescent="0.2">
      <c r="A136" t="s">
        <v>62</v>
      </c>
      <c r="B136" t="s">
        <v>318</v>
      </c>
      <c r="C136" t="s">
        <v>319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5.8</v>
      </c>
      <c r="AE136">
        <v>636</v>
      </c>
      <c r="AF136">
        <v>16.08229056882827</v>
      </c>
      <c r="AG136">
        <v>16.504006544812121</v>
      </c>
      <c r="AH136">
        <v>13.141869609704701</v>
      </c>
      <c r="AI136">
        <f>2.14098951442416*1</f>
        <v>2.14098951442416</v>
      </c>
      <c r="AJ136">
        <v>1</v>
      </c>
      <c r="AK136">
        <v>0</v>
      </c>
    </row>
    <row r="137" spans="1:37" hidden="1" x14ac:dyDescent="0.2">
      <c r="A137" t="s">
        <v>320</v>
      </c>
      <c r="B137" t="s">
        <v>321</v>
      </c>
      <c r="C137" t="s">
        <v>321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4.9000000000000004</v>
      </c>
      <c r="AE137">
        <v>639</v>
      </c>
      <c r="AF137">
        <v>16.22448979591837</v>
      </c>
      <c r="AG137">
        <v>19.097457828967201</v>
      </c>
      <c r="AH137">
        <v>22.56666666666667</v>
      </c>
      <c r="AI137">
        <f>1.98776197531727*1</f>
        <v>1.9877619753172699</v>
      </c>
      <c r="AJ137">
        <v>1</v>
      </c>
      <c r="AK137">
        <v>0</v>
      </c>
    </row>
    <row r="138" spans="1:37" hidden="1" x14ac:dyDescent="0.2">
      <c r="A138" t="s">
        <v>322</v>
      </c>
      <c r="B138" t="s">
        <v>323</v>
      </c>
      <c r="C138" t="s">
        <v>323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4.9000000000000004</v>
      </c>
      <c r="AE138">
        <v>651</v>
      </c>
      <c r="AF138">
        <v>11.020442990327441</v>
      </c>
      <c r="AG138">
        <v>9.3965236847485407</v>
      </c>
      <c r="AH138">
        <v>9.8168290201513884</v>
      </c>
      <c r="AI138">
        <f>3.07300390543167*1</f>
        <v>3.07300390543167</v>
      </c>
      <c r="AJ138">
        <v>1</v>
      </c>
      <c r="AK138">
        <v>0</v>
      </c>
    </row>
    <row r="139" spans="1:37" hidden="1" x14ac:dyDescent="0.2">
      <c r="A139" t="s">
        <v>237</v>
      </c>
      <c r="B139" t="s">
        <v>238</v>
      </c>
      <c r="C139" t="s">
        <v>239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5.2</v>
      </c>
      <c r="AE139">
        <v>451</v>
      </c>
      <c r="AF139">
        <v>17.222222222222211</v>
      </c>
      <c r="AG139">
        <v>14.684321038079039</v>
      </c>
      <c r="AH139">
        <v>12.343951208433969</v>
      </c>
      <c r="AI139">
        <f>1.65722656022431*1</f>
        <v>1.6572265602243099</v>
      </c>
      <c r="AJ139">
        <v>1</v>
      </c>
      <c r="AK139">
        <v>0</v>
      </c>
    </row>
    <row r="140" spans="1:37" hidden="1" x14ac:dyDescent="0.2">
      <c r="A140" t="s">
        <v>327</v>
      </c>
      <c r="B140" t="s">
        <v>328</v>
      </c>
      <c r="C140" t="s">
        <v>329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5.3</v>
      </c>
      <c r="AE140">
        <v>666</v>
      </c>
      <c r="AF140">
        <v>10.65217391304348</v>
      </c>
      <c r="AG140">
        <v>10.00310160397459</v>
      </c>
      <c r="AH140">
        <v>12.22857142857143</v>
      </c>
      <c r="AI140">
        <f>1.72614423979252*1</f>
        <v>1.72614423979252</v>
      </c>
      <c r="AJ140">
        <v>1</v>
      </c>
      <c r="AK140">
        <v>0</v>
      </c>
    </row>
    <row r="141" spans="1:37" hidden="1" x14ac:dyDescent="0.2">
      <c r="A141" t="s">
        <v>330</v>
      </c>
      <c r="B141" t="s">
        <v>331</v>
      </c>
      <c r="C141" t="s">
        <v>332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4.9000000000000004</v>
      </c>
      <c r="AE141">
        <v>671</v>
      </c>
      <c r="AF141">
        <v>18.6482088715934</v>
      </c>
      <c r="AG141">
        <v>8.3669718693131436</v>
      </c>
      <c r="AH141">
        <v>16.8</v>
      </c>
      <c r="AI141">
        <f>5.42040340177348*1</f>
        <v>5.4204034017734797</v>
      </c>
      <c r="AJ141">
        <v>1</v>
      </c>
      <c r="AK141">
        <v>0</v>
      </c>
    </row>
    <row r="142" spans="1:37" hidden="1" x14ac:dyDescent="0.2">
      <c r="A142" t="s">
        <v>333</v>
      </c>
      <c r="B142" t="s">
        <v>334</v>
      </c>
      <c r="C142" t="s">
        <v>335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</v>
      </c>
      <c r="AE142">
        <v>675</v>
      </c>
      <c r="AF142">
        <v>11.741071428571431</v>
      </c>
      <c r="AG142">
        <v>9.8033174378021677</v>
      </c>
      <c r="AH142">
        <v>16.195855078428838</v>
      </c>
      <c r="AI142">
        <f>1.54621764598095*1</f>
        <v>1.54621764598095</v>
      </c>
      <c r="AJ142">
        <v>1</v>
      </c>
      <c r="AK142">
        <v>0</v>
      </c>
    </row>
    <row r="143" spans="1:37" hidden="1" x14ac:dyDescent="0.2">
      <c r="A143" t="s">
        <v>336</v>
      </c>
      <c r="B143" t="s">
        <v>337</v>
      </c>
      <c r="C143" t="s">
        <v>337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5.6</v>
      </c>
      <c r="AE143">
        <v>683</v>
      </c>
      <c r="AF143">
        <v>0</v>
      </c>
      <c r="AG143">
        <v>0</v>
      </c>
      <c r="AH143">
        <v>0</v>
      </c>
      <c r="AI143">
        <f>0*1</f>
        <v>0</v>
      </c>
      <c r="AJ143">
        <v>1</v>
      </c>
      <c r="AK14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2024-12-06T16:09:52Z</dcterms:created>
  <dcterms:modified xsi:type="dcterms:W3CDTF">2024-12-06T16:25:40Z</dcterms:modified>
</cp:coreProperties>
</file>