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E91F4632-2B1B-D84C-B32E-2F6D05B46A66}" xr6:coauthVersionLast="47" xr6:coauthVersionMax="47" xr10:uidLastSave="{00000000-0000-0000-0000-000000000000}"/>
  <bookViews>
    <workbookView xWindow="240" yWindow="760" windowWidth="34320" windowHeight="21580" xr2:uid="{00000000-000D-0000-FFFF-FFFF00000000}"/>
  </bookViews>
  <sheets>
    <sheet name="Sheet1" sheetId="1" r:id="rId1"/>
  </sheets>
  <definedNames>
    <definedName name="solver_adj" localSheetId="0" hidden="1">Sheet1!$AK$2:$AK$157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Sheet1!$AK$2:$AK$157</definedName>
    <definedName name="solver_lhs2" localSheetId="0" hidden="1">Sheet1!$AN$4</definedName>
    <definedName name="solver_lhs3" localSheetId="0" hidden="1">Sheet1!$AO$6:$AO$10</definedName>
    <definedName name="solver_lhs4" localSheetId="0" hidden="1">Sheet1!$AO$6:$AO$10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Sheet1!$AN$2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"binary"</definedName>
    <definedName name="solver_rhs2" localSheetId="0" hidden="1">Sheet1!$AO$4</definedName>
    <definedName name="solver_rhs3" localSheetId="0" hidden="1">Sheet1!$AP$6:$AP$10</definedName>
    <definedName name="solver_rhs4" localSheetId="0" hidden="1">Sheet1!$AN$6:$AN$10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6" i="1" l="1"/>
  <c r="AI155" i="1"/>
  <c r="AI154" i="1"/>
  <c r="AI153" i="1"/>
  <c r="AI152" i="1"/>
  <c r="AI151" i="1"/>
  <c r="AI150" i="1"/>
  <c r="AI149" i="1"/>
  <c r="AI94" i="1"/>
  <c r="AI145" i="1"/>
  <c r="AI144" i="1"/>
  <c r="AI142" i="1"/>
  <c r="AI137" i="1"/>
  <c r="AI136" i="1"/>
  <c r="AI134" i="1"/>
  <c r="AI133" i="1"/>
  <c r="AI131" i="1"/>
  <c r="AI130" i="1"/>
  <c r="AI128" i="1"/>
  <c r="AI127" i="1"/>
  <c r="AI126" i="1"/>
  <c r="AI125" i="1"/>
  <c r="AI123" i="1"/>
  <c r="AI120" i="1"/>
  <c r="AI117" i="1"/>
  <c r="AI116" i="1"/>
  <c r="AI113" i="1"/>
  <c r="AI112" i="1"/>
  <c r="AI110" i="1"/>
  <c r="AI109" i="1"/>
  <c r="AI107" i="1"/>
  <c r="AI105" i="1"/>
  <c r="AI104" i="1"/>
  <c r="AI103" i="1"/>
  <c r="AI100" i="1"/>
  <c r="AI92" i="1"/>
  <c r="AI91" i="1"/>
  <c r="AI87" i="1"/>
  <c r="AI147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50" i="1"/>
  <c r="AI71" i="1"/>
  <c r="AI70" i="1"/>
  <c r="AI69" i="1"/>
  <c r="AI67" i="1"/>
  <c r="AI66" i="1"/>
  <c r="AI65" i="1"/>
  <c r="AI86" i="1"/>
  <c r="AI63" i="1"/>
  <c r="AI62" i="1"/>
  <c r="AI61" i="1"/>
  <c r="AI60" i="1"/>
  <c r="AI59" i="1"/>
  <c r="AI58" i="1"/>
  <c r="AI56" i="1"/>
  <c r="AI55" i="1"/>
  <c r="AI54" i="1"/>
  <c r="AI51" i="1"/>
  <c r="AI46" i="1"/>
  <c r="AI49" i="1"/>
  <c r="AI42" i="1"/>
  <c r="AI45" i="1"/>
  <c r="AI44" i="1"/>
  <c r="AI43" i="1"/>
  <c r="AI36" i="1"/>
  <c r="AI41" i="1"/>
  <c r="AI40" i="1"/>
  <c r="AI39" i="1"/>
  <c r="AI37" i="1"/>
  <c r="AI35" i="1"/>
  <c r="AI64" i="1"/>
  <c r="AI34" i="1"/>
  <c r="AI33" i="1"/>
  <c r="AI31" i="1"/>
  <c r="AI30" i="1"/>
  <c r="AI29" i="1"/>
  <c r="AI28" i="1"/>
  <c r="AI26" i="1"/>
  <c r="AI25" i="1"/>
  <c r="AI24" i="1"/>
  <c r="AI23" i="1"/>
  <c r="AI22" i="1"/>
  <c r="AI20" i="1"/>
  <c r="AI19" i="1"/>
  <c r="AI17" i="1"/>
  <c r="AI16" i="1"/>
  <c r="AI15" i="1"/>
  <c r="AI14" i="1"/>
  <c r="AI13" i="1"/>
  <c r="AI12" i="1"/>
  <c r="AI10" i="1"/>
  <c r="AI6" i="1"/>
  <c r="AI4" i="1"/>
  <c r="AI157" i="1"/>
  <c r="AI95" i="1"/>
  <c r="AI148" i="1"/>
  <c r="AI146" i="1"/>
  <c r="AI143" i="1"/>
  <c r="AI141" i="1"/>
  <c r="AI140" i="1"/>
  <c r="AI139" i="1"/>
  <c r="AI138" i="1"/>
  <c r="AI135" i="1"/>
  <c r="AI108" i="1"/>
  <c r="AI129" i="1"/>
  <c r="AI124" i="1"/>
  <c r="AI122" i="1"/>
  <c r="AI121" i="1"/>
  <c r="AI119" i="1"/>
  <c r="AI118" i="1"/>
  <c r="AI115" i="1"/>
  <c r="AI114" i="1"/>
  <c r="AI111" i="1"/>
  <c r="AI8" i="1"/>
  <c r="AI106" i="1"/>
  <c r="AI102" i="1"/>
  <c r="AI101" i="1"/>
  <c r="AI99" i="1"/>
  <c r="AI98" i="1"/>
  <c r="AI97" i="1"/>
  <c r="AI96" i="1"/>
  <c r="AI72" i="1"/>
  <c r="AI93" i="1"/>
  <c r="AI90" i="1"/>
  <c r="AI89" i="1"/>
  <c r="AI132" i="1"/>
  <c r="AI57" i="1"/>
  <c r="AI53" i="1"/>
  <c r="AI52" i="1"/>
  <c r="AI88" i="1"/>
  <c r="AI48" i="1"/>
  <c r="AI47" i="1"/>
  <c r="AI38" i="1"/>
  <c r="AI68" i="1"/>
  <c r="AI32" i="1"/>
  <c r="AI27" i="1"/>
  <c r="AI18" i="1"/>
  <c r="AI11" i="1"/>
  <c r="AO9" i="1"/>
  <c r="AI9" i="1"/>
  <c r="AO8" i="1"/>
  <c r="AI21" i="1"/>
  <c r="AO7" i="1"/>
  <c r="AI7" i="1"/>
  <c r="AO6" i="1"/>
  <c r="AI5" i="1"/>
  <c r="AN4" i="1"/>
  <c r="AI3" i="1"/>
  <c r="AI2" i="1"/>
  <c r="AN2" i="1" s="1"/>
  <c r="AO10" i="1" l="1"/>
</calcChain>
</file>

<file path=xl/sharedStrings.xml><?xml version="1.0" encoding="utf-8"?>
<sst xmlns="http://schemas.openxmlformats.org/spreadsheetml/2006/main" count="824" uniqueCount="374">
  <si>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</si>
  <si>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</si>
  <si>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</si>
  <si>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</si>
  <si>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</si>
  <si>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</si>
  <si>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</si>
  <si>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</si>
  <si>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</si>
  <si>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</si>
  <si>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</si>
  <si>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</si>
  <si>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</si>
  <si>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</si>
  <si>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</si>
  <si>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</si>
  <si>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</si>
  <si>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</si>
  <si>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</si>
  <si>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</si>
  <si>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</si>
  <si>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</si>
  <si>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</si>
  <si>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</si>
  <si>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</si>
  <si>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</si>
  <si>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</si>
  <si>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</si>
  <si>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</si>
  <si>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</si>
  <si>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</si>
  <si>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</si>
  <si>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</si>
  <si>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</si>
  <si>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</si>
  <si>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</si>
  <si>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</si>
  <si>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</si>
  <si>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</si>
  <si>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</si>
  <si>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</si>
  <si>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</si>
  <si>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</si>
  <si>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</si>
  <si>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</si>
  <si>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</si>
  <si>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</si>
  <si>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</si>
  <si>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</si>
  <si>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</si>
  <si>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</si>
  <si>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</si>
  <si>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</si>
  <si>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</si>
  <si>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</si>
  <si>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</si>
  <si>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</si>
  <si>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</si>
  <si>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</si>
  <si>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</si>
  <si>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</si>
  <si>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</si>
  <si>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Ross</t>
  </si>
  <si>
    <t>Barkley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</si>
  <si>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</si>
  <si>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</si>
  <si>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</si>
  <si>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</si>
  <si>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</si>
  <si>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</si>
  <si>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</si>
  <si>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</si>
  <si>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</si>
  <si>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</si>
  <si>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</si>
  <si>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</si>
  <si>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</si>
  <si>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Ollie</t>
  </si>
  <si>
    <t>Watkins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</si>
  <si>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</si>
  <si>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</si>
  <si>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</si>
  <si>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</si>
  <si>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</si>
  <si>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</si>
  <si>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</si>
  <si>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</si>
  <si>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</si>
  <si>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</si>
  <si>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</si>
  <si>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</si>
  <si>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</si>
  <si>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</si>
  <si>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</si>
  <si>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Illia</t>
  </si>
  <si>
    <t>Zabarnyi</t>
  </si>
  <si>
    <t>Francisco Evanilson</t>
  </si>
  <si>
    <t>de Lima Barbosa</t>
  </si>
  <si>
    <t>Evanilson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</si>
  <si>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</si>
  <si>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</si>
  <si>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</si>
  <si>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</si>
  <si>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</si>
  <si>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</si>
  <si>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</si>
  <si>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</si>
  <si>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</si>
  <si>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</si>
  <si>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</si>
  <si>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</si>
  <si>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</si>
  <si>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</si>
  <si>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</si>
  <si>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</si>
  <si>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</si>
  <si>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</si>
  <si>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</si>
  <si>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</si>
  <si>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Mitoma</t>
  </si>
  <si>
    <t>Kaoru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</si>
  <si>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</si>
  <si>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</si>
  <si>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</si>
  <si>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</si>
  <si>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</si>
  <si>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</si>
  <si>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</si>
  <si>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</si>
  <si>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</si>
  <si>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</si>
  <si>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</si>
  <si>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</si>
  <si>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</si>
  <si>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</si>
  <si>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</si>
  <si>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</si>
  <si>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</si>
  <si>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</si>
  <si>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</si>
  <si>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</si>
  <si>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</si>
  <si>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</si>
  <si>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</si>
  <si>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</si>
  <si>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</si>
  <si>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</si>
  <si>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</si>
  <si>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</si>
  <si>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</si>
  <si>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</si>
  <si>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</si>
  <si>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</si>
  <si>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</si>
  <si>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</si>
  <si>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</si>
  <si>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</si>
  <si>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</si>
  <si>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</si>
  <si>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</si>
  <si>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Jean-Philippe</t>
  </si>
  <si>
    <t>Mateta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</si>
  <si>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</si>
  <si>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</si>
  <si>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</si>
  <si>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</si>
  <si>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</si>
  <si>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</si>
  <si>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</si>
  <si>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</si>
  <si>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</si>
  <si>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</si>
  <si>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</si>
  <si>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</si>
  <si>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</si>
  <si>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Dwight</t>
  </si>
  <si>
    <t>McNeil</t>
  </si>
  <si>
    <t>Vitalii</t>
  </si>
  <si>
    <t>Mykolenko</t>
  </si>
  <si>
    <t>Iliman</t>
  </si>
  <si>
    <t>Ndiaye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</si>
  <si>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</si>
  <si>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</si>
  <si>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</si>
  <si>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</si>
  <si>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</si>
  <si>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</si>
  <si>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</si>
  <si>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</si>
  <si>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Reiss</t>
  </si>
  <si>
    <t>Nelson</t>
  </si>
  <si>
    <t>Emile</t>
  </si>
  <si>
    <t>Smith Rowe</t>
  </si>
  <si>
    <t>Alex</t>
  </si>
  <si>
    <t>Iwobi</t>
  </si>
  <si>
    <t>Bernd</t>
  </si>
  <si>
    <t>Leno</t>
  </si>
  <si>
    <t>Raúl</t>
  </si>
  <si>
    <t>Jiménez</t>
  </si>
  <si>
    <t>Antonee</t>
  </si>
  <si>
    <t>Robinson</t>
  </si>
  <si>
    <t>Kenny</t>
  </si>
  <si>
    <t>Tete</t>
  </si>
  <si>
    <t>Harry</t>
  </si>
  <si>
    <t>Wilson</t>
  </si>
  <si>
    <t>Conor</t>
  </si>
  <si>
    <t>Chaplin</t>
  </si>
  <si>
    <t>Liam</t>
  </si>
  <si>
    <t>Delap</t>
  </si>
  <si>
    <t>Omari</t>
  </si>
  <si>
    <t>Giraud-Hutchinson</t>
  </si>
  <si>
    <t>Hutchinson</t>
  </si>
  <si>
    <t>Sam</t>
  </si>
  <si>
    <t>Morsy</t>
  </si>
  <si>
    <t>Arijanet</t>
  </si>
  <si>
    <t>Muric</t>
  </si>
  <si>
    <t>Szmodics</t>
  </si>
  <si>
    <t>Facundo</t>
  </si>
  <si>
    <t>Buonanotte</t>
  </si>
  <si>
    <t>Ayew</t>
  </si>
  <si>
    <t>J.Ayew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</si>
  <si>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</si>
  <si>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</si>
  <si>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</si>
  <si>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</si>
  <si>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</si>
  <si>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</si>
  <si>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</si>
  <si>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</si>
  <si>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</si>
  <si>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</si>
  <si>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</si>
  <si>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</si>
  <si>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</si>
  <si>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</si>
  <si>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</si>
  <si>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</si>
  <si>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</si>
  <si>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</si>
  <si>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</si>
  <si>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</si>
  <si>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</si>
  <si>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</si>
  <si>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</si>
  <si>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</si>
  <si>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</si>
  <si>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</si>
  <si>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</si>
  <si>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</si>
  <si>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</si>
  <si>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</si>
  <si>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</si>
  <si>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Joško</t>
  </si>
  <si>
    <t>Gvardiol</t>
  </si>
  <si>
    <t>Erling</t>
  </si>
  <si>
    <t>Haaland</t>
  </si>
  <si>
    <t>Mateo</t>
  </si>
  <si>
    <t>Kovačić</t>
  </si>
  <si>
    <t>Matheus Luiz</t>
  </si>
  <si>
    <t>Nunes</t>
  </si>
  <si>
    <t>Matheus N.</t>
  </si>
  <si>
    <t>Rúben</t>
  </si>
  <si>
    <t>Gato Alves Dias</t>
  </si>
  <si>
    <t>Ilkay</t>
  </si>
  <si>
    <t>Gündogan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</si>
  <si>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</si>
  <si>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</si>
  <si>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</si>
  <si>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</si>
  <si>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</si>
  <si>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</si>
  <si>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</si>
  <si>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</si>
  <si>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</si>
  <si>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</si>
  <si>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</si>
  <si>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Alejandro</t>
  </si>
  <si>
    <t>Garnacho</t>
  </si>
  <si>
    <t>Lisandro</t>
  </si>
  <si>
    <t>Martínez</t>
  </si>
  <si>
    <t>André</t>
  </si>
  <si>
    <t>Onana</t>
  </si>
  <si>
    <t>Rashford</t>
  </si>
  <si>
    <t>Joshua</t>
  </si>
  <si>
    <t>Zirkzee</t>
  </si>
  <si>
    <t>Matthijs</t>
  </si>
  <si>
    <t>de Ligt</t>
  </si>
  <si>
    <t>De Ligt</t>
  </si>
  <si>
    <t>Noussair</t>
  </si>
  <si>
    <t>Mazraoui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</si>
  <si>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</si>
  <si>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</si>
  <si>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</si>
  <si>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</si>
  <si>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</si>
  <si>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</si>
  <si>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</si>
  <si>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</si>
  <si>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</si>
  <si>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</si>
  <si>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</si>
  <si>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</si>
  <si>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</si>
  <si>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</si>
  <si>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</si>
  <si>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</si>
  <si>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</si>
  <si>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</si>
  <si>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</si>
  <si>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</si>
  <si>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</si>
  <si>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</si>
  <si>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</si>
  <si>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</si>
  <si>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</si>
  <si>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</si>
  <si>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</si>
  <si>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</si>
  <si>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</si>
  <si>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</si>
  <si>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</si>
  <si>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</si>
  <si>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</si>
  <si>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</si>
  <si>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</si>
  <si>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</si>
  <si>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Adam</t>
  </si>
  <si>
    <t>Armstrong</t>
  </si>
  <si>
    <t>Flynn</t>
  </si>
  <si>
    <t>Downes</t>
  </si>
  <si>
    <t>Mateus Gonçalo</t>
  </si>
  <si>
    <t>Espanha Fernandes</t>
  </si>
  <si>
    <t>M.Fernandes</t>
  </si>
  <si>
    <t>Brennan</t>
  </si>
  <si>
    <t>Johnson</t>
  </si>
  <si>
    <t>Dejan</t>
  </si>
  <si>
    <t>Kulusevski</t>
  </si>
  <si>
    <t>Maddison</t>
  </si>
  <si>
    <t>Porro</t>
  </si>
  <si>
    <t>Pedro Porro</t>
  </si>
  <si>
    <t>Son</t>
  </si>
  <si>
    <t>Heung-min</t>
  </si>
  <si>
    <t>Destiny</t>
  </si>
  <si>
    <t>Udogie</t>
  </si>
  <si>
    <t>Guglielmo</t>
  </si>
  <si>
    <t>Vicario</t>
  </si>
  <si>
    <t>Timo</t>
  </si>
  <si>
    <t>Werner</t>
  </si>
  <si>
    <t>Aaron</t>
  </si>
  <si>
    <t>Wan-Bissaka</t>
  </si>
  <si>
    <t>Jarrod</t>
  </si>
  <si>
    <t>Bowen</t>
  </si>
  <si>
    <t>Emerson</t>
  </si>
  <si>
    <t>Palmieri dos Santos</t>
  </si>
  <si>
    <t>Max</t>
  </si>
  <si>
    <t>Kilman</t>
  </si>
  <si>
    <t>Lucas</t>
  </si>
  <si>
    <t>Tolentino Coelho de Lima</t>
  </si>
  <si>
    <t>L.Paquetá</t>
  </si>
  <si>
    <t>Tomáš</t>
  </si>
  <si>
    <t>Souček</t>
  </si>
  <si>
    <t>Rayan</t>
  </si>
  <si>
    <t>Aït-Nouri</t>
  </si>
  <si>
    <t>Matheus</t>
  </si>
  <si>
    <t>Santos Carneiro Da Cunha</t>
  </si>
  <si>
    <t>Cunha</t>
  </si>
  <si>
    <t>João Victor</t>
  </si>
  <si>
    <t>Gomes da Silva</t>
  </si>
  <si>
    <t>J.Gomes</t>
  </si>
  <si>
    <t>Mario</t>
  </si>
  <si>
    <t>Lemina</t>
  </si>
  <si>
    <t>Mario Jr.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</si>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</sst>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57" totalsRowShown="0">
  <autoFilter ref="A1:AK157" xr:uid="{00000000-0009-0000-0100-000001000000}">
    <filterColumn colId="36">
      <filters>
        <filter val="1"/>
      </filters>
    </filterColumn>
  </autoFilter>
  <sortState xmlns:xlrd2="http://schemas.microsoft.com/office/spreadsheetml/2017/richdata2" ref="A29:AK147">
    <sortCondition descending="1" ref="AI1:AI157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7"/>
  <sheetViews>
    <sheetView tabSelected="1" zoomScale="140" zoomScaleNormal="140" workbookViewId="0">
      <selection activeCell="C29" sqref="C29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2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</row>
    <row r="2" spans="1:42" hidden="1" x14ac:dyDescent="0.2">
      <c r="A2" t="s">
        <v>40</v>
      </c>
      <c r="B2" t="s">
        <v>41</v>
      </c>
      <c r="C2" t="s">
        <v>40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8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</v>
      </c>
      <c r="AF2">
        <v>19.26914620308483</v>
      </c>
      <c r="AG2">
        <v>12.58949734125142</v>
      </c>
      <c r="AH2">
        <v>21.98275483346681</v>
      </c>
      <c r="AI2">
        <f>1.21696467750804*0.75</f>
        <v>0.91272350813103009</v>
      </c>
      <c r="AJ2">
        <v>0.75</v>
      </c>
      <c r="AK2">
        <v>0</v>
      </c>
      <c r="AM2" t="s">
        <v>0</v>
      </c>
      <c r="AN2">
        <f>SUMPRODUCT(Table1[Selected], Table1[NEXT])</f>
        <v>117.60989150943689</v>
      </c>
      <c r="AO2" t="s">
        <v>1</v>
      </c>
    </row>
    <row r="3" spans="1:42" hidden="1" x14ac:dyDescent="0.2">
      <c r="A3" t="s">
        <v>42</v>
      </c>
      <c r="B3" t="s">
        <v>43</v>
      </c>
      <c r="C3" t="s">
        <v>43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8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18.677669021540591</v>
      </c>
      <c r="AG3">
        <v>13.95836333819849</v>
      </c>
      <c r="AH3">
        <v>14.69090909090909</v>
      </c>
      <c r="AI3">
        <f>2.30415893088649*1</f>
        <v>2.3041589308864898</v>
      </c>
      <c r="AJ3">
        <v>1</v>
      </c>
      <c r="AK3">
        <v>0</v>
      </c>
    </row>
    <row r="4" spans="1:42" hidden="1" x14ac:dyDescent="0.2">
      <c r="A4" t="s">
        <v>44</v>
      </c>
      <c r="B4" t="s">
        <v>45</v>
      </c>
      <c r="C4" t="s">
        <v>46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5.7</v>
      </c>
      <c r="AE4">
        <v>5</v>
      </c>
      <c r="AF4">
        <v>0</v>
      </c>
      <c r="AG4">
        <v>0</v>
      </c>
      <c r="AH4">
        <v>0</v>
      </c>
      <c r="AI4">
        <f>0*1*2</f>
        <v>0</v>
      </c>
      <c r="AJ4">
        <v>1</v>
      </c>
      <c r="AK4">
        <v>0</v>
      </c>
      <c r="AM4" t="s">
        <v>2</v>
      </c>
      <c r="AN4">
        <f>SUMPRODUCT(Table1[Selected],Table1[Cost])</f>
        <v>62.5</v>
      </c>
      <c r="AO4">
        <v>100</v>
      </c>
    </row>
    <row r="5" spans="1:42" hidden="1" x14ac:dyDescent="0.2">
      <c r="A5" t="s">
        <v>40</v>
      </c>
      <c r="B5" t="s">
        <v>47</v>
      </c>
      <c r="C5" t="s">
        <v>48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8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6.8</v>
      </c>
      <c r="AE5">
        <v>8</v>
      </c>
      <c r="AF5">
        <v>21.728395061728399</v>
      </c>
      <c r="AG5">
        <v>23.286863179040608</v>
      </c>
      <c r="AH5">
        <v>17.065123693349971</v>
      </c>
      <c r="AI5">
        <f>3.26074170126506*1</f>
        <v>3.2607417012650601</v>
      </c>
      <c r="AJ5">
        <v>1</v>
      </c>
      <c r="AK5">
        <v>0</v>
      </c>
    </row>
    <row r="6" spans="1:42" hidden="1" x14ac:dyDescent="0.2">
      <c r="A6" t="s">
        <v>49</v>
      </c>
      <c r="B6" t="s">
        <v>50</v>
      </c>
      <c r="C6" t="s">
        <v>51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8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20.518867924528301</v>
      </c>
      <c r="AG6">
        <v>20.966323143094311</v>
      </c>
      <c r="AH6">
        <v>13.03682332050486</v>
      </c>
      <c r="AI6">
        <f>2.27520017400567*1*2</f>
        <v>4.5504003480113404</v>
      </c>
      <c r="AJ6">
        <v>1</v>
      </c>
      <c r="AK6">
        <v>0</v>
      </c>
      <c r="AM6" t="s">
        <v>3</v>
      </c>
      <c r="AN6">
        <v>1</v>
      </c>
      <c r="AO6">
        <f>SUMPRODUCT(Table1[Selected],Table1[GKP])</f>
        <v>1</v>
      </c>
      <c r="AP6">
        <v>1</v>
      </c>
    </row>
    <row r="7" spans="1:42" hidden="1" x14ac:dyDescent="0.2">
      <c r="A7" t="s">
        <v>52</v>
      </c>
      <c r="B7" t="s">
        <v>53</v>
      </c>
      <c r="C7" t="s">
        <v>53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8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17.32418155790382</v>
      </c>
      <c r="AG7">
        <v>13.689816772601089</v>
      </c>
      <c r="AH7">
        <v>22.185141783201569</v>
      </c>
      <c r="AI7">
        <f>2.76908317390459*1</f>
        <v>2.76908317390459</v>
      </c>
      <c r="AJ7">
        <v>1</v>
      </c>
      <c r="AK7">
        <v>0</v>
      </c>
      <c r="AM7" t="s">
        <v>4</v>
      </c>
      <c r="AN7">
        <v>3</v>
      </c>
      <c r="AO7">
        <f>SUMPRODUCT(Table1[Selected],Table1[DEF])</f>
        <v>4</v>
      </c>
      <c r="AP7">
        <v>5</v>
      </c>
    </row>
    <row r="8" spans="1:42" hidden="1" x14ac:dyDescent="0.2">
      <c r="A8" t="s">
        <v>267</v>
      </c>
      <c r="B8" t="s">
        <v>268</v>
      </c>
      <c r="C8" t="s">
        <v>269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21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8.5</v>
      </c>
      <c r="AE8">
        <v>449</v>
      </c>
      <c r="AF8">
        <v>23.109756097560979</v>
      </c>
      <c r="AG8">
        <v>26.49617046016272</v>
      </c>
      <c r="AH8">
        <v>43.885056791278032</v>
      </c>
      <c r="AI8">
        <f>8.59114072367424*1</f>
        <v>8.5911407236742399</v>
      </c>
      <c r="AJ8">
        <v>1</v>
      </c>
      <c r="AK8">
        <v>0</v>
      </c>
      <c r="AM8" t="s">
        <v>5</v>
      </c>
      <c r="AN8">
        <v>2</v>
      </c>
      <c r="AO8">
        <f>SUMPRODUCT(Table1[Selected],Table1[MID])</f>
        <v>5</v>
      </c>
      <c r="AP8">
        <v>5</v>
      </c>
    </row>
    <row r="9" spans="1:42" hidden="1" x14ac:dyDescent="0.2">
      <c r="A9" t="s">
        <v>56</v>
      </c>
      <c r="B9" t="s">
        <v>57</v>
      </c>
      <c r="C9" t="s">
        <v>57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6.2</v>
      </c>
      <c r="AE9">
        <v>14</v>
      </c>
      <c r="AF9">
        <v>21.052631578947359</v>
      </c>
      <c r="AG9">
        <v>19.349806320351281</v>
      </c>
      <c r="AH9">
        <v>26.051469406078709</v>
      </c>
      <c r="AI9">
        <f>3.65462355929363*1</f>
        <v>3.65462355929363</v>
      </c>
      <c r="AJ9">
        <v>1</v>
      </c>
      <c r="AK9">
        <v>0</v>
      </c>
      <c r="AM9" t="s">
        <v>6</v>
      </c>
      <c r="AN9">
        <v>1</v>
      </c>
      <c r="AO9">
        <f>SUMPRODUCT(Table1[Selected],Table1[FWD])</f>
        <v>1</v>
      </c>
      <c r="AP9">
        <v>3</v>
      </c>
    </row>
    <row r="10" spans="1:42" hidden="1" x14ac:dyDescent="0.2">
      <c r="A10" t="s">
        <v>58</v>
      </c>
      <c r="B10" t="s">
        <v>59</v>
      </c>
      <c r="C10" t="s">
        <v>58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12.163461538461529</v>
      </c>
      <c r="AG10">
        <v>8.9969680920484496</v>
      </c>
      <c r="AH10">
        <v>31.098611111111111</v>
      </c>
      <c r="AI10">
        <f>2.81195464305603*1*2</f>
        <v>5.6239092861120596</v>
      </c>
      <c r="AJ10">
        <v>1</v>
      </c>
      <c r="AK10">
        <v>0</v>
      </c>
      <c r="AN10">
        <v>11</v>
      </c>
      <c r="AO10">
        <f>SUM(AO6:AO9)</f>
        <v>11</v>
      </c>
      <c r="AP10">
        <v>11</v>
      </c>
    </row>
    <row r="11" spans="1:42" hidden="1" x14ac:dyDescent="0.2">
      <c r="A11" t="s">
        <v>60</v>
      </c>
      <c r="B11" t="s">
        <v>61</v>
      </c>
      <c r="C11" t="s">
        <v>61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8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19.277777777777761</v>
      </c>
      <c r="AG11">
        <v>19.213590015876449</v>
      </c>
      <c r="AH11">
        <v>14.562803378637639</v>
      </c>
      <c r="AI11">
        <f>1.610839551212*1</f>
        <v>1.610839551212</v>
      </c>
      <c r="AJ11">
        <v>1</v>
      </c>
      <c r="AK11">
        <v>0</v>
      </c>
    </row>
    <row r="12" spans="1:42" hidden="1" x14ac:dyDescent="0.2">
      <c r="A12" t="s">
        <v>62</v>
      </c>
      <c r="B12" t="s">
        <v>63</v>
      </c>
      <c r="C12" t="s">
        <v>63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5.2</v>
      </c>
      <c r="AE12">
        <v>34</v>
      </c>
      <c r="AF12">
        <v>14.54166666666667</v>
      </c>
      <c r="AG12">
        <v>18.013801286618321</v>
      </c>
      <c r="AH12">
        <v>7.733387707993665</v>
      </c>
      <c r="AI12">
        <f>1.99941149951212*1*2</f>
        <v>3.9988229990242399</v>
      </c>
      <c r="AJ12">
        <v>1</v>
      </c>
      <c r="AK12">
        <v>0</v>
      </c>
    </row>
    <row r="13" spans="1:42" hidden="1" x14ac:dyDescent="0.2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0</v>
      </c>
      <c r="H13">
        <v>1</v>
      </c>
      <c r="I13" t="s">
        <v>9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43</v>
      </c>
      <c r="AF13">
        <v>10.199999999999999</v>
      </c>
      <c r="AG13">
        <v>13.10674441898214</v>
      </c>
      <c r="AH13">
        <v>10.8</v>
      </c>
      <c r="AI13">
        <f>0.524124420393057*1*2</f>
        <v>1.0482488407861139</v>
      </c>
      <c r="AJ13">
        <v>1</v>
      </c>
      <c r="AK13">
        <v>0</v>
      </c>
    </row>
    <row r="14" spans="1:42" hidden="1" x14ac:dyDescent="0.2">
      <c r="A14" t="s">
        <v>67</v>
      </c>
      <c r="B14" t="s">
        <v>68</v>
      </c>
      <c r="C14" t="s">
        <v>69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9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49</v>
      </c>
      <c r="AF14">
        <v>13.85294117647058</v>
      </c>
      <c r="AG14">
        <v>14.42113403701071</v>
      </c>
      <c r="AH14">
        <v>17.202701290972509</v>
      </c>
      <c r="AI14">
        <f>2.59748393114724*1*2</f>
        <v>5.1949678622944804</v>
      </c>
      <c r="AJ14">
        <v>1</v>
      </c>
      <c r="AK14">
        <v>0</v>
      </c>
    </row>
    <row r="15" spans="1:42" hidden="1" x14ac:dyDescent="0.2">
      <c r="A15" t="s">
        <v>70</v>
      </c>
      <c r="B15" t="s">
        <v>71</v>
      </c>
      <c r="C15" t="s">
        <v>72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52</v>
      </c>
      <c r="AF15">
        <v>16.785714285714281</v>
      </c>
      <c r="AG15">
        <v>17.95762509918027</v>
      </c>
      <c r="AH15">
        <v>11.67636137401149</v>
      </c>
      <c r="AI15">
        <f>3.1603391266779*1*2</f>
        <v>6.3206782533558004</v>
      </c>
      <c r="AJ15">
        <v>1</v>
      </c>
      <c r="AK15">
        <v>0</v>
      </c>
    </row>
    <row r="16" spans="1:42" hidden="1" x14ac:dyDescent="0.2">
      <c r="A16" t="s">
        <v>73</v>
      </c>
      <c r="B16" t="s">
        <v>74</v>
      </c>
      <c r="C16" t="s">
        <v>74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9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5.2</v>
      </c>
      <c r="AE16">
        <v>53</v>
      </c>
      <c r="AF16">
        <v>14.79999999999999</v>
      </c>
      <c r="AG16">
        <v>16.150751639865291</v>
      </c>
      <c r="AH16">
        <v>10.87531853744933</v>
      </c>
      <c r="AI16">
        <f>1.85072576858057*1*2</f>
        <v>3.7014515371611401</v>
      </c>
      <c r="AJ16">
        <v>1</v>
      </c>
      <c r="AK16">
        <v>0</v>
      </c>
    </row>
    <row r="17" spans="1:37" hidden="1" x14ac:dyDescent="0.2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9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5.4</v>
      </c>
      <c r="AE17">
        <v>59</v>
      </c>
      <c r="AF17">
        <v>18.07692307692307</v>
      </c>
      <c r="AG17">
        <v>24.077665066313831</v>
      </c>
      <c r="AH17">
        <v>25.72334598809887</v>
      </c>
      <c r="AI17">
        <f>1.77889253597942*1*2</f>
        <v>3.5577850719588402</v>
      </c>
      <c r="AJ17">
        <v>1</v>
      </c>
      <c r="AK17">
        <v>0</v>
      </c>
    </row>
    <row r="18" spans="1:37" hidden="1" x14ac:dyDescent="0.2">
      <c r="A18" t="s">
        <v>77</v>
      </c>
      <c r="B18" t="s">
        <v>78</v>
      </c>
      <c r="C18" t="s">
        <v>78</v>
      </c>
      <c r="D18" t="s">
        <v>6</v>
      </c>
      <c r="E18">
        <v>0</v>
      </c>
      <c r="F18">
        <v>0</v>
      </c>
      <c r="G18">
        <v>0</v>
      </c>
      <c r="H18">
        <v>1</v>
      </c>
      <c r="I18" t="s">
        <v>9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</v>
      </c>
      <c r="AE18">
        <v>63</v>
      </c>
      <c r="AF18">
        <v>24.064516129032238</v>
      </c>
      <c r="AG18">
        <v>21.35084865277922</v>
      </c>
      <c r="AH18">
        <v>23.267545643355479</v>
      </c>
      <c r="AI18">
        <f>1.87383519573688*1</f>
        <v>1.87383519573688</v>
      </c>
      <c r="AJ18">
        <v>1</v>
      </c>
      <c r="AK18">
        <v>0</v>
      </c>
    </row>
    <row r="19" spans="1:37" hidden="1" x14ac:dyDescent="0.2">
      <c r="A19" t="s">
        <v>79</v>
      </c>
      <c r="B19" t="s">
        <v>80</v>
      </c>
      <c r="C19" t="s">
        <v>80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4.9000000000000004</v>
      </c>
      <c r="AE19">
        <v>75</v>
      </c>
      <c r="AF19">
        <v>10.62652540685848</v>
      </c>
      <c r="AG19">
        <v>8.5026148212966302</v>
      </c>
      <c r="AH19">
        <v>9.9600000000000009</v>
      </c>
      <c r="AI19">
        <f>1.96200785681561*1*2</f>
        <v>3.9240157136312201</v>
      </c>
      <c r="AJ19">
        <v>1</v>
      </c>
      <c r="AK19">
        <v>0</v>
      </c>
    </row>
    <row r="20" spans="1:37" hidden="1" x14ac:dyDescent="0.2">
      <c r="A20" t="s">
        <v>81</v>
      </c>
      <c r="B20" t="s">
        <v>82</v>
      </c>
      <c r="C20" t="s">
        <v>82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76</v>
      </c>
      <c r="AF20">
        <v>11.47608489778345</v>
      </c>
      <c r="AG20">
        <v>8.7139784874049049</v>
      </c>
      <c r="AH20">
        <v>8.7934713615503064</v>
      </c>
      <c r="AI20">
        <f>1.25509416052324*1*2</f>
        <v>2.5101883210464799</v>
      </c>
      <c r="AJ20">
        <v>1</v>
      </c>
      <c r="AK20">
        <v>0</v>
      </c>
    </row>
    <row r="21" spans="1:37" hidden="1" x14ac:dyDescent="0.2">
      <c r="A21" t="s">
        <v>54</v>
      </c>
      <c r="B21" t="s">
        <v>55</v>
      </c>
      <c r="C21" t="s">
        <v>55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8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10.6</v>
      </c>
      <c r="AE21">
        <v>13</v>
      </c>
      <c r="AF21">
        <v>35.34461139321359</v>
      </c>
      <c r="AG21">
        <v>25.26867086242056</v>
      </c>
      <c r="AH21">
        <v>56.698826236565367</v>
      </c>
      <c r="AI21">
        <f>7.23196946433283*1</f>
        <v>7.2319694643328303</v>
      </c>
      <c r="AJ21">
        <v>1</v>
      </c>
      <c r="AK21">
        <v>0</v>
      </c>
    </row>
    <row r="22" spans="1:37" hidden="1" x14ac:dyDescent="0.2">
      <c r="A22" t="s">
        <v>85</v>
      </c>
      <c r="B22" t="s">
        <v>86</v>
      </c>
      <c r="C22" t="s">
        <v>86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83</v>
      </c>
      <c r="AF22">
        <v>17.39130434782609</v>
      </c>
      <c r="AG22">
        <v>11.535488718585659</v>
      </c>
      <c r="AH22">
        <v>56.202555187867688</v>
      </c>
      <c r="AI22">
        <f>4.05449239635897*1*2</f>
        <v>8.1089847927179406</v>
      </c>
      <c r="AJ22">
        <v>1</v>
      </c>
      <c r="AK22">
        <v>0</v>
      </c>
    </row>
    <row r="23" spans="1:37" hidden="1" x14ac:dyDescent="0.2">
      <c r="A23" t="s">
        <v>87</v>
      </c>
      <c r="B23" t="s">
        <v>88</v>
      </c>
      <c r="C23" t="s">
        <v>89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85</v>
      </c>
      <c r="AF23">
        <v>9.53935302446917</v>
      </c>
      <c r="AG23">
        <v>7.6172719987034387</v>
      </c>
      <c r="AH23">
        <v>26.672727272727268</v>
      </c>
      <c r="AI23">
        <f>2.06899357451156*1*2</f>
        <v>4.1379871490231199</v>
      </c>
      <c r="AJ23">
        <v>1</v>
      </c>
      <c r="AK23">
        <v>0</v>
      </c>
    </row>
    <row r="24" spans="1:37" hidden="1" x14ac:dyDescent="0.2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5.7</v>
      </c>
      <c r="AE24">
        <v>89</v>
      </c>
      <c r="AF24">
        <v>15.72727272727272</v>
      </c>
      <c r="AG24">
        <v>17.167514649503559</v>
      </c>
      <c r="AH24">
        <v>15.429104913766929</v>
      </c>
      <c r="AI24">
        <f>2.09579299394765*1*2</f>
        <v>4.1915859878952997</v>
      </c>
      <c r="AJ24">
        <v>1</v>
      </c>
      <c r="AK24">
        <v>0</v>
      </c>
    </row>
    <row r="25" spans="1:37" hidden="1" x14ac:dyDescent="0.2">
      <c r="A25" t="s">
        <v>92</v>
      </c>
      <c r="B25" t="s">
        <v>93</v>
      </c>
      <c r="C25" t="s">
        <v>93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5.5</v>
      </c>
      <c r="AE25">
        <v>93</v>
      </c>
      <c r="AF25">
        <v>16.81818181818182</v>
      </c>
      <c r="AG25">
        <v>19.197267054316971</v>
      </c>
      <c r="AH25">
        <v>21.330209836311671</v>
      </c>
      <c r="AI25">
        <f>2.1272030738587*1*2</f>
        <v>4.2544061477174004</v>
      </c>
      <c r="AJ25">
        <v>1</v>
      </c>
      <c r="AK25">
        <v>0</v>
      </c>
    </row>
    <row r="26" spans="1:37" hidden="1" x14ac:dyDescent="0.2">
      <c r="A26" t="s">
        <v>94</v>
      </c>
      <c r="B26" t="s">
        <v>95</v>
      </c>
      <c r="C26" t="s">
        <v>95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4.4000000000000004</v>
      </c>
      <c r="AE26">
        <v>95</v>
      </c>
      <c r="AF26">
        <v>11.18181818181818</v>
      </c>
      <c r="AG26">
        <v>9.3761623665146061</v>
      </c>
      <c r="AH26">
        <v>14.751151779497039</v>
      </c>
      <c r="AI26">
        <f>1.95365809750933*1*2</f>
        <v>3.9073161950186601</v>
      </c>
      <c r="AJ26">
        <v>1</v>
      </c>
      <c r="AK26">
        <v>0</v>
      </c>
    </row>
    <row r="27" spans="1:37" hidden="1" x14ac:dyDescent="0.2">
      <c r="A27" t="s">
        <v>96</v>
      </c>
      <c r="B27" t="s">
        <v>97</v>
      </c>
      <c r="C27" t="s">
        <v>98</v>
      </c>
      <c r="D27" t="s">
        <v>6</v>
      </c>
      <c r="E27">
        <v>0</v>
      </c>
      <c r="F27">
        <v>0</v>
      </c>
      <c r="G27">
        <v>0</v>
      </c>
      <c r="H27">
        <v>1</v>
      </c>
      <c r="I27" t="s">
        <v>10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6.1</v>
      </c>
      <c r="AE27">
        <v>100</v>
      </c>
      <c r="AF27">
        <v>0</v>
      </c>
      <c r="AG27">
        <v>0</v>
      </c>
      <c r="AH27">
        <v>0</v>
      </c>
      <c r="AI27">
        <f>0*1</f>
        <v>0</v>
      </c>
      <c r="AJ27">
        <v>1</v>
      </c>
      <c r="AK27">
        <v>0</v>
      </c>
    </row>
    <row r="28" spans="1:37" hidden="1" x14ac:dyDescent="0.2">
      <c r="A28" t="s">
        <v>99</v>
      </c>
      <c r="B28" t="s">
        <v>100</v>
      </c>
      <c r="C28" t="s">
        <v>100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</v>
      </c>
      <c r="AE28">
        <v>105</v>
      </c>
      <c r="AF28">
        <v>12.83333333333333</v>
      </c>
      <c r="AG28">
        <v>11.26953720910824</v>
      </c>
      <c r="AH28">
        <v>21.06334747316437</v>
      </c>
      <c r="AI28">
        <f>3.57816647668402*1*2</f>
        <v>7.1563329533680404</v>
      </c>
      <c r="AJ28">
        <v>1</v>
      </c>
      <c r="AK28">
        <v>0</v>
      </c>
    </row>
    <row r="29" spans="1:37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106</v>
      </c>
      <c r="AF29">
        <v>24.197318645787259</v>
      </c>
      <c r="AG29">
        <v>7.8700140317959866</v>
      </c>
      <c r="AH29">
        <v>34.537500000000001</v>
      </c>
      <c r="AI29">
        <f>6.92922054569739*1*2</f>
        <v>13.858441091394781</v>
      </c>
      <c r="AJ29">
        <v>1</v>
      </c>
      <c r="AK29">
        <v>1</v>
      </c>
    </row>
    <row r="30" spans="1:37" hidden="1" x14ac:dyDescent="0.2">
      <c r="A30" t="s">
        <v>103</v>
      </c>
      <c r="B30" t="s">
        <v>104</v>
      </c>
      <c r="C30" t="s">
        <v>104</v>
      </c>
      <c r="D30" t="s">
        <v>3</v>
      </c>
      <c r="E30">
        <v>1</v>
      </c>
      <c r="F30">
        <v>0</v>
      </c>
      <c r="G30">
        <v>0</v>
      </c>
      <c r="H30">
        <v>0</v>
      </c>
      <c r="I30" t="s">
        <v>11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108</v>
      </c>
      <c r="AF30">
        <v>16.078431372549019</v>
      </c>
      <c r="AG30">
        <v>17.605087865491029</v>
      </c>
      <c r="AH30">
        <v>15.536899191508271</v>
      </c>
      <c r="AI30">
        <f>2.57572736938256*1*2</f>
        <v>5.1514547387651204</v>
      </c>
      <c r="AJ30">
        <v>1</v>
      </c>
      <c r="AK30">
        <v>0</v>
      </c>
    </row>
    <row r="31" spans="1:37" hidden="1" x14ac:dyDescent="0.2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4.9000000000000004</v>
      </c>
      <c r="AE31">
        <v>111</v>
      </c>
      <c r="AF31">
        <v>13.377192982456149</v>
      </c>
      <c r="AG31">
        <v>11.554138093206451</v>
      </c>
      <c r="AH31">
        <v>11.73506752568081</v>
      </c>
      <c r="AI31">
        <f>3.08577969955211*1*2</f>
        <v>6.1715593991042201</v>
      </c>
      <c r="AJ31">
        <v>1</v>
      </c>
      <c r="AK31">
        <v>0</v>
      </c>
    </row>
    <row r="32" spans="1:37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7.6</v>
      </c>
      <c r="AE32">
        <v>116</v>
      </c>
      <c r="AF32">
        <v>27.54426127902142</v>
      </c>
      <c r="AG32">
        <v>19.84041880048261</v>
      </c>
      <c r="AH32">
        <v>35.933795260702922</v>
      </c>
      <c r="AI32">
        <f>3.15810322467219*1</f>
        <v>3.1581032246721898</v>
      </c>
      <c r="AJ32">
        <v>1</v>
      </c>
      <c r="AK32">
        <v>0</v>
      </c>
    </row>
    <row r="33" spans="1:37" hidden="1" x14ac:dyDescent="0.2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4.8</v>
      </c>
      <c r="AE33">
        <v>118</v>
      </c>
      <c r="AF33">
        <v>14.000000000000011</v>
      </c>
      <c r="AG33">
        <v>15.507799103798209</v>
      </c>
      <c r="AH33">
        <v>9.8058705297897593</v>
      </c>
      <c r="AI33">
        <f>2.24976794735454*1*2</f>
        <v>4.49953589470908</v>
      </c>
      <c r="AJ33">
        <v>1</v>
      </c>
      <c r="AK33">
        <v>0</v>
      </c>
    </row>
    <row r="34" spans="1:37" hidden="1" x14ac:dyDescent="0.2">
      <c r="A34" t="s">
        <v>111</v>
      </c>
      <c r="B34" t="s">
        <v>112</v>
      </c>
      <c r="C34" t="s">
        <v>112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121</v>
      </c>
      <c r="AF34">
        <v>14.65686274509804</v>
      </c>
      <c r="AG34">
        <v>17.189928671679709</v>
      </c>
      <c r="AH34">
        <v>6.992265345765345</v>
      </c>
      <c r="AI34">
        <f>2.56508351011476*1*2</f>
        <v>5.1301670202295204</v>
      </c>
      <c r="AJ34">
        <v>1</v>
      </c>
      <c r="AK34">
        <v>0</v>
      </c>
    </row>
    <row r="35" spans="1:37" x14ac:dyDescent="0.2">
      <c r="A35" t="s">
        <v>185</v>
      </c>
      <c r="B35" t="s">
        <v>186</v>
      </c>
      <c r="C35" t="s">
        <v>186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4.5999999999999996</v>
      </c>
      <c r="AE35">
        <v>279</v>
      </c>
      <c r="AF35">
        <v>13.0451127819549</v>
      </c>
      <c r="AG35">
        <v>12.189780228930321</v>
      </c>
      <c r="AH35">
        <v>34.710863300950258</v>
      </c>
      <c r="AI35">
        <f>6.68491900387817*1*2</f>
        <v>13.369838007756339</v>
      </c>
      <c r="AJ35">
        <v>1</v>
      </c>
      <c r="AK35">
        <v>1</v>
      </c>
    </row>
    <row r="36" spans="1:37" x14ac:dyDescent="0.2">
      <c r="A36" t="s">
        <v>318</v>
      </c>
      <c r="B36" t="s">
        <v>319</v>
      </c>
      <c r="C36" t="s">
        <v>319</v>
      </c>
      <c r="D36" t="s">
        <v>3</v>
      </c>
      <c r="E36">
        <v>1</v>
      </c>
      <c r="F36">
        <v>0</v>
      </c>
      <c r="G36">
        <v>0</v>
      </c>
      <c r="H36">
        <v>0</v>
      </c>
      <c r="I36" t="s">
        <v>23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4.7</v>
      </c>
      <c r="AE36">
        <v>536</v>
      </c>
      <c r="AF36">
        <v>15.483870967741939</v>
      </c>
      <c r="AG36">
        <v>24.865754162970919</v>
      </c>
      <c r="AH36">
        <v>17.186846629246318</v>
      </c>
      <c r="AI36">
        <f>6.59020883550769*1*2</f>
        <v>13.18041767101538</v>
      </c>
      <c r="AJ36">
        <v>1</v>
      </c>
      <c r="AK36">
        <v>1</v>
      </c>
    </row>
    <row r="37" spans="1:37" hidden="1" x14ac:dyDescent="0.2">
      <c r="A37" t="s">
        <v>117</v>
      </c>
      <c r="B37" t="s">
        <v>118</v>
      </c>
      <c r="C37" t="s">
        <v>118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139</v>
      </c>
      <c r="AF37">
        <v>8.9473684210526354</v>
      </c>
      <c r="AG37">
        <v>7.0216545791887519</v>
      </c>
      <c r="AH37">
        <v>21.847058823529409</v>
      </c>
      <c r="AI37">
        <f>2.44297331547595*1*2</f>
        <v>4.8859466309519002</v>
      </c>
      <c r="AJ37">
        <v>1</v>
      </c>
      <c r="AK37">
        <v>0</v>
      </c>
    </row>
    <row r="38" spans="1:37" hidden="1" x14ac:dyDescent="0.2">
      <c r="A38" t="s">
        <v>119</v>
      </c>
      <c r="B38" t="s">
        <v>120</v>
      </c>
      <c r="C38" t="s">
        <v>119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6.6</v>
      </c>
      <c r="AE38">
        <v>159</v>
      </c>
      <c r="AF38">
        <v>0</v>
      </c>
      <c r="AG38">
        <v>0</v>
      </c>
      <c r="AH38">
        <v>0</v>
      </c>
      <c r="AI38">
        <f>0*1</f>
        <v>0</v>
      </c>
      <c r="AJ38">
        <v>1</v>
      </c>
      <c r="AK38">
        <v>0</v>
      </c>
    </row>
    <row r="39" spans="1:37" hidden="1" x14ac:dyDescent="0.2">
      <c r="A39" t="s">
        <v>121</v>
      </c>
      <c r="B39" t="s">
        <v>122</v>
      </c>
      <c r="C39" t="s">
        <v>122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168</v>
      </c>
      <c r="AF39">
        <v>13.93994215110658</v>
      </c>
      <c r="AG39">
        <v>13.259074309735629</v>
      </c>
      <c r="AH39">
        <v>6.9878928886255149</v>
      </c>
      <c r="AI39">
        <f>0.800247405602581*1*2</f>
        <v>1.600494811205162</v>
      </c>
      <c r="AJ39">
        <v>1</v>
      </c>
      <c r="AK39">
        <v>0</v>
      </c>
    </row>
    <row r="40" spans="1:37" hidden="1" x14ac:dyDescent="0.2">
      <c r="A40" t="s">
        <v>123</v>
      </c>
      <c r="B40" t="s">
        <v>124</v>
      </c>
      <c r="C40" t="s">
        <v>124</v>
      </c>
      <c r="D40" t="s">
        <v>3</v>
      </c>
      <c r="E40">
        <v>1</v>
      </c>
      <c r="F40">
        <v>0</v>
      </c>
      <c r="G40">
        <v>0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169</v>
      </c>
      <c r="AF40">
        <v>14.848484848484841</v>
      </c>
      <c r="AG40">
        <v>16.90748033365313</v>
      </c>
      <c r="AH40">
        <v>3.4</v>
      </c>
      <c r="AI40">
        <f>1.20489603317086*1*2</f>
        <v>2.4097920663417201</v>
      </c>
      <c r="AJ40">
        <v>1</v>
      </c>
      <c r="AK40">
        <v>0</v>
      </c>
    </row>
    <row r="41" spans="1:37" hidden="1" x14ac:dyDescent="0.2">
      <c r="A41" t="s">
        <v>125</v>
      </c>
      <c r="B41" t="s">
        <v>126</v>
      </c>
      <c r="C41" t="s">
        <v>126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5.8</v>
      </c>
      <c r="AE41">
        <v>171</v>
      </c>
      <c r="AF41">
        <v>15.41979931434447</v>
      </c>
      <c r="AG41">
        <v>13.730693946140709</v>
      </c>
      <c r="AH41">
        <v>9.4489054188724211</v>
      </c>
      <c r="AI41">
        <f>2.84316561812141*1*2</f>
        <v>5.68633123624282</v>
      </c>
      <c r="AJ41">
        <v>1</v>
      </c>
      <c r="AK41">
        <v>0</v>
      </c>
    </row>
    <row r="42" spans="1:37" x14ac:dyDescent="0.2">
      <c r="A42" t="s">
        <v>137</v>
      </c>
      <c r="B42" t="s">
        <v>138</v>
      </c>
      <c r="C42" t="s">
        <v>137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199</v>
      </c>
      <c r="AF42">
        <v>17.02449829830341</v>
      </c>
      <c r="AG42">
        <v>9.3551888300478971</v>
      </c>
      <c r="AH42">
        <v>37.580952380952382</v>
      </c>
      <c r="AI42">
        <f>5.81884376325737*1*2</f>
        <v>11.637687526514741</v>
      </c>
      <c r="AJ42">
        <v>1</v>
      </c>
      <c r="AK42">
        <v>1</v>
      </c>
    </row>
    <row r="43" spans="1:37" hidden="1" x14ac:dyDescent="0.2">
      <c r="A43" t="s">
        <v>129</v>
      </c>
      <c r="B43" t="s">
        <v>130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189</v>
      </c>
      <c r="AF43">
        <v>16.160377957408151</v>
      </c>
      <c r="AG43">
        <v>7.8099961976462779</v>
      </c>
      <c r="AH43">
        <v>15.236282161502</v>
      </c>
      <c r="AI43">
        <f>2.89589537404902*1*2</f>
        <v>5.7917907480980402</v>
      </c>
      <c r="AJ43">
        <v>1</v>
      </c>
      <c r="AK43">
        <v>0</v>
      </c>
    </row>
    <row r="44" spans="1:37" hidden="1" x14ac:dyDescent="0.2">
      <c r="A44" t="s">
        <v>132</v>
      </c>
      <c r="B44" t="s">
        <v>133</v>
      </c>
      <c r="C44" t="s">
        <v>133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193</v>
      </c>
      <c r="AF44">
        <v>13.018867924528299</v>
      </c>
      <c r="AG44">
        <v>12.316719650797429</v>
      </c>
      <c r="AH44">
        <v>16.288888888888891</v>
      </c>
      <c r="AI44">
        <f>1.56357997649188*1*2</f>
        <v>3.1271599529837601</v>
      </c>
      <c r="AJ44">
        <v>1</v>
      </c>
      <c r="AK44">
        <v>0</v>
      </c>
    </row>
    <row r="45" spans="1:37" hidden="1" x14ac:dyDescent="0.2">
      <c r="A45" t="s">
        <v>134</v>
      </c>
      <c r="B45" t="s">
        <v>135</v>
      </c>
      <c r="C45" t="s">
        <v>136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5.0999999999999996</v>
      </c>
      <c r="AE45">
        <v>194</v>
      </c>
      <c r="AF45">
        <v>13</v>
      </c>
      <c r="AG45">
        <v>9.7265954654205089</v>
      </c>
      <c r="AH45">
        <v>26.1</v>
      </c>
      <c r="AI45">
        <f>1.50094866146916*1*2</f>
        <v>3.0018973229383201</v>
      </c>
      <c r="AJ45">
        <v>1</v>
      </c>
      <c r="AK45">
        <v>0</v>
      </c>
    </row>
    <row r="46" spans="1:37" x14ac:dyDescent="0.2">
      <c r="A46" t="s">
        <v>83</v>
      </c>
      <c r="B46" t="s">
        <v>84</v>
      </c>
      <c r="C46" t="s">
        <v>84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4.5999999999999996</v>
      </c>
      <c r="AE46">
        <v>82</v>
      </c>
      <c r="AF46">
        <v>12.261904761904759</v>
      </c>
      <c r="AG46">
        <v>9.1346289188039353</v>
      </c>
      <c r="AH46">
        <v>36.204828885711237</v>
      </c>
      <c r="AI46">
        <f>5.7846063070179*1*2</f>
        <v>11.5692126140358</v>
      </c>
      <c r="AJ46">
        <v>1</v>
      </c>
      <c r="AK46">
        <v>1</v>
      </c>
    </row>
    <row r="47" spans="1:37" hidden="1" x14ac:dyDescent="0.2">
      <c r="A47" t="s">
        <v>139</v>
      </c>
      <c r="B47" t="s">
        <v>140</v>
      </c>
      <c r="C47" t="s">
        <v>140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6.3</v>
      </c>
      <c r="AE47">
        <v>208</v>
      </c>
      <c r="AF47">
        <v>21.11180065375299</v>
      </c>
      <c r="AG47">
        <v>12.13570265477124</v>
      </c>
      <c r="AH47">
        <v>46.592460317460322</v>
      </c>
      <c r="AI47">
        <f>0.914966355035879*1</f>
        <v>0.91496635503587898</v>
      </c>
      <c r="AJ47">
        <v>1</v>
      </c>
      <c r="AK47">
        <v>0</v>
      </c>
    </row>
    <row r="48" spans="1:37" hidden="1" x14ac:dyDescent="0.2">
      <c r="A48" t="s">
        <v>141</v>
      </c>
      <c r="B48" t="s">
        <v>142</v>
      </c>
      <c r="C48" t="s">
        <v>143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8.1999999999999993</v>
      </c>
      <c r="AE48">
        <v>211</v>
      </c>
      <c r="AF48">
        <v>30.82117278202438</v>
      </c>
      <c r="AG48">
        <v>18.908575517519459</v>
      </c>
      <c r="AH48">
        <v>34.293518749695998</v>
      </c>
      <c r="AI48">
        <f>3.1538429243007*1</f>
        <v>3.1538429243007</v>
      </c>
      <c r="AJ48">
        <v>1</v>
      </c>
      <c r="AK48">
        <v>0</v>
      </c>
    </row>
    <row r="49" spans="1:37" hidden="1" x14ac:dyDescent="0.2">
      <c r="A49" t="s">
        <v>144</v>
      </c>
      <c r="B49" t="s">
        <v>145</v>
      </c>
      <c r="C49" t="s">
        <v>145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5.8</v>
      </c>
      <c r="AE49">
        <v>212</v>
      </c>
      <c r="AF49">
        <v>12.29166666666667</v>
      </c>
      <c r="AG49">
        <v>7.4729759977698222</v>
      </c>
      <c r="AH49">
        <v>31.64</v>
      </c>
      <c r="AI49">
        <f>1.83180444488279*1*2</f>
        <v>3.6636088897655799</v>
      </c>
      <c r="AJ49">
        <v>1</v>
      </c>
      <c r="AK49">
        <v>0</v>
      </c>
    </row>
    <row r="50" spans="1:37" x14ac:dyDescent="0.2">
      <c r="A50" t="s">
        <v>193</v>
      </c>
      <c r="B50" t="s">
        <v>194</v>
      </c>
      <c r="C50" t="s">
        <v>194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5.7</v>
      </c>
      <c r="AE50">
        <v>299</v>
      </c>
      <c r="AF50">
        <v>21.871321974244211</v>
      </c>
      <c r="AG50">
        <v>12.902324370731019</v>
      </c>
      <c r="AH50">
        <v>33.963520293071959</v>
      </c>
      <c r="AI50">
        <f>5.58020410181601*1*2</f>
        <v>11.16040820363202</v>
      </c>
      <c r="AJ50">
        <v>1</v>
      </c>
      <c r="AK50">
        <v>1</v>
      </c>
    </row>
    <row r="51" spans="1:37" hidden="1" x14ac:dyDescent="0.2">
      <c r="A51" t="s">
        <v>148</v>
      </c>
      <c r="B51" t="s">
        <v>149</v>
      </c>
      <c r="C51" t="s">
        <v>149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216</v>
      </c>
      <c r="AF51">
        <v>17.83185840707965</v>
      </c>
      <c r="AG51">
        <v>18.079633725543861</v>
      </c>
      <c r="AH51">
        <v>20.392297563547569</v>
      </c>
      <c r="AI51">
        <f>0.964694796964089*1*2</f>
        <v>1.929389593928178</v>
      </c>
      <c r="AJ51">
        <v>1</v>
      </c>
      <c r="AK51">
        <v>0</v>
      </c>
    </row>
    <row r="52" spans="1:37" hidden="1" x14ac:dyDescent="0.2">
      <c r="A52" t="s">
        <v>150</v>
      </c>
      <c r="B52" t="s">
        <v>151</v>
      </c>
      <c r="C52" t="s">
        <v>152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6.2</v>
      </c>
      <c r="AE52">
        <v>220</v>
      </c>
      <c r="AF52">
        <v>14.445337869041341</v>
      </c>
      <c r="AG52">
        <v>16.112944657853369</v>
      </c>
      <c r="AH52">
        <v>14.342276824413901</v>
      </c>
      <c r="AI52">
        <f>3.40084625594005*1</f>
        <v>3.4008462559400501</v>
      </c>
      <c r="AJ52">
        <v>1</v>
      </c>
      <c r="AK52">
        <v>0</v>
      </c>
    </row>
    <row r="53" spans="1:37" hidden="1" x14ac:dyDescent="0.2">
      <c r="A53" t="s">
        <v>153</v>
      </c>
      <c r="B53" t="s">
        <v>154</v>
      </c>
      <c r="C53" t="s">
        <v>154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6.6</v>
      </c>
      <c r="AE53">
        <v>232</v>
      </c>
      <c r="AF53">
        <v>19.49152542372881</v>
      </c>
      <c r="AG53">
        <v>17.809715848128349</v>
      </c>
      <c r="AH53">
        <v>23.19279467470135</v>
      </c>
      <c r="AI53">
        <f>0.748098140166451*1</f>
        <v>0.74809814016645104</v>
      </c>
      <c r="AJ53">
        <v>1</v>
      </c>
      <c r="AK53">
        <v>0</v>
      </c>
    </row>
    <row r="54" spans="1:37" hidden="1" x14ac:dyDescent="0.2">
      <c r="A54" t="s">
        <v>134</v>
      </c>
      <c r="B54" t="s">
        <v>155</v>
      </c>
      <c r="C54" t="s">
        <v>155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4.5</v>
      </c>
      <c r="AE54">
        <v>233</v>
      </c>
      <c r="AF54">
        <v>14.63302752293577</v>
      </c>
      <c r="AG54">
        <v>14.352421392138879</v>
      </c>
      <c r="AH54">
        <v>11.97591214268326</v>
      </c>
      <c r="AI54">
        <f>2.10456009671883*1*2</f>
        <v>4.2091201934376601</v>
      </c>
      <c r="AJ54">
        <v>1</v>
      </c>
      <c r="AK54">
        <v>0</v>
      </c>
    </row>
    <row r="55" spans="1:37" hidden="1" x14ac:dyDescent="0.2">
      <c r="A55" t="s">
        <v>156</v>
      </c>
      <c r="B55" t="s">
        <v>157</v>
      </c>
      <c r="C55" t="s">
        <v>157</v>
      </c>
      <c r="D55" t="s">
        <v>3</v>
      </c>
      <c r="E55">
        <v>1</v>
      </c>
      <c r="F55">
        <v>0</v>
      </c>
      <c r="G55">
        <v>0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4.4000000000000004</v>
      </c>
      <c r="AE55">
        <v>234</v>
      </c>
      <c r="AF55">
        <v>19.27835051546392</v>
      </c>
      <c r="AG55">
        <v>21.741970948861951</v>
      </c>
      <c r="AH55">
        <v>12.33158322195426</v>
      </c>
      <c r="AI55">
        <f>2.9992947498583*1*2</f>
        <v>5.9985894997165996</v>
      </c>
      <c r="AJ55">
        <v>1</v>
      </c>
      <c r="AK55">
        <v>0</v>
      </c>
    </row>
    <row r="56" spans="1:37" hidden="1" x14ac:dyDescent="0.2">
      <c r="A56" t="s">
        <v>158</v>
      </c>
      <c r="B56" t="s">
        <v>159</v>
      </c>
      <c r="C56" t="s">
        <v>159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236</v>
      </c>
      <c r="AF56">
        <v>10.52083333333332</v>
      </c>
      <c r="AG56">
        <v>10.6189597822331</v>
      </c>
      <c r="AH56">
        <v>35.350176974602981</v>
      </c>
      <c r="AI56">
        <f>2.6226367704211*1*2</f>
        <v>5.2452735408422004</v>
      </c>
      <c r="AJ56">
        <v>1</v>
      </c>
      <c r="AK56">
        <v>0</v>
      </c>
    </row>
    <row r="57" spans="1:37" hidden="1" x14ac:dyDescent="0.2">
      <c r="A57" t="s">
        <v>160</v>
      </c>
      <c r="B57" t="s">
        <v>161</v>
      </c>
      <c r="C57" t="s">
        <v>161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7.2</v>
      </c>
      <c r="AE57">
        <v>239</v>
      </c>
      <c r="AF57">
        <v>21.230144146196679</v>
      </c>
      <c r="AG57">
        <v>12.49276915970534</v>
      </c>
      <c r="AH57">
        <v>49.436363636363637</v>
      </c>
      <c r="AI57">
        <f>2.64245147418583*1</f>
        <v>2.64245147418583</v>
      </c>
      <c r="AJ57">
        <v>1</v>
      </c>
      <c r="AK57">
        <v>0</v>
      </c>
    </row>
    <row r="58" spans="1:37" hidden="1" x14ac:dyDescent="0.2">
      <c r="A58" t="s">
        <v>162</v>
      </c>
      <c r="B58" t="s">
        <v>163</v>
      </c>
      <c r="C58" t="s">
        <v>163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243</v>
      </c>
      <c r="AF58">
        <v>17.499999999999989</v>
      </c>
      <c r="AG58">
        <v>19.172957955215448</v>
      </c>
      <c r="AH58">
        <v>38.16096849541114</v>
      </c>
      <c r="AI58">
        <f>3.65818065608981*1*2</f>
        <v>7.3163613121796196</v>
      </c>
      <c r="AJ58">
        <v>1</v>
      </c>
      <c r="AK58">
        <v>0</v>
      </c>
    </row>
    <row r="59" spans="1:37" hidden="1" x14ac:dyDescent="0.2">
      <c r="A59" t="s">
        <v>164</v>
      </c>
      <c r="B59" t="s">
        <v>165</v>
      </c>
      <c r="C59" t="s">
        <v>166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5.7</v>
      </c>
      <c r="AE59">
        <v>250</v>
      </c>
      <c r="AF59">
        <v>16.744186046511629</v>
      </c>
      <c r="AG59">
        <v>22.525038803024611</v>
      </c>
      <c r="AH59">
        <v>13.99124741215717</v>
      </c>
      <c r="AI59">
        <f>2.34865137999465*1*2</f>
        <v>4.6973027599892996</v>
      </c>
      <c r="AJ59">
        <v>1</v>
      </c>
      <c r="AK59">
        <v>0</v>
      </c>
    </row>
    <row r="60" spans="1:37" hidden="1" x14ac:dyDescent="0.2">
      <c r="A60" t="s">
        <v>167</v>
      </c>
      <c r="B60" t="s">
        <v>168</v>
      </c>
      <c r="C60" t="s">
        <v>169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5.0999999999999996</v>
      </c>
      <c r="AE60">
        <v>259</v>
      </c>
      <c r="AF60">
        <v>15.57894736842106</v>
      </c>
      <c r="AG60">
        <v>15.675059274987539</v>
      </c>
      <c r="AH60">
        <v>12.52185988904246</v>
      </c>
      <c r="AI60">
        <f>2.30570306278388*1*2</f>
        <v>4.6114061255677603</v>
      </c>
      <c r="AJ60">
        <v>1</v>
      </c>
      <c r="AK60">
        <v>0</v>
      </c>
    </row>
    <row r="61" spans="1:37" hidden="1" x14ac:dyDescent="0.2">
      <c r="A61" t="s">
        <v>170</v>
      </c>
      <c r="B61" t="s">
        <v>171</v>
      </c>
      <c r="C61" t="s">
        <v>171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262</v>
      </c>
      <c r="AF61">
        <v>17.434901135084161</v>
      </c>
      <c r="AG61">
        <v>19.780356326317278</v>
      </c>
      <c r="AH61">
        <v>16.090971144288361</v>
      </c>
      <c r="AI61">
        <f>1.67054250246587*1*2</f>
        <v>3.34108500493174</v>
      </c>
      <c r="AJ61">
        <v>1</v>
      </c>
      <c r="AK61">
        <v>0</v>
      </c>
    </row>
    <row r="62" spans="1:37" hidden="1" x14ac:dyDescent="0.2">
      <c r="A62" t="s">
        <v>172</v>
      </c>
      <c r="B62" t="s">
        <v>173</v>
      </c>
      <c r="C62" t="s">
        <v>174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4.9000000000000004</v>
      </c>
      <c r="AE62">
        <v>264</v>
      </c>
      <c r="AF62">
        <v>11.303083910800281</v>
      </c>
      <c r="AG62">
        <v>9.5935422927471166</v>
      </c>
      <c r="AH62">
        <v>11.1051916897414</v>
      </c>
      <c r="AI62">
        <f>1.72834243936049*1*2</f>
        <v>3.4566848787209801</v>
      </c>
      <c r="AJ62">
        <v>1</v>
      </c>
      <c r="AK62">
        <v>0</v>
      </c>
    </row>
    <row r="63" spans="1:37" hidden="1" x14ac:dyDescent="0.2">
      <c r="A63" t="s">
        <v>175</v>
      </c>
      <c r="B63" t="s">
        <v>176</v>
      </c>
      <c r="C63" t="s">
        <v>176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5.4</v>
      </c>
      <c r="AE63">
        <v>272</v>
      </c>
      <c r="AF63">
        <v>16.411886341614011</v>
      </c>
      <c r="AG63">
        <v>16.36144613539588</v>
      </c>
      <c r="AH63">
        <v>21.536821567771948</v>
      </c>
      <c r="AI63">
        <f>3.12906778018491*1*2</f>
        <v>6.2581355603698201</v>
      </c>
      <c r="AJ63">
        <v>1</v>
      </c>
      <c r="AK63">
        <v>0</v>
      </c>
    </row>
    <row r="64" spans="1:37" x14ac:dyDescent="0.2">
      <c r="A64" t="s">
        <v>113</v>
      </c>
      <c r="B64" t="s">
        <v>114</v>
      </c>
      <c r="C64" t="s">
        <v>114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5.0999999999999996</v>
      </c>
      <c r="AE64">
        <v>123</v>
      </c>
      <c r="AF64">
        <v>13.25581395348838</v>
      </c>
      <c r="AG64">
        <v>11.35953022945907</v>
      </c>
      <c r="AH64">
        <v>55.122222222222227</v>
      </c>
      <c r="AI64">
        <f>5.14347936515939*1*2</f>
        <v>10.28695873031878</v>
      </c>
      <c r="AJ64">
        <v>1</v>
      </c>
      <c r="AK64">
        <v>1</v>
      </c>
    </row>
    <row r="65" spans="1:37" hidden="1" x14ac:dyDescent="0.2">
      <c r="A65" t="s">
        <v>179</v>
      </c>
      <c r="B65" t="s">
        <v>180</v>
      </c>
      <c r="C65" t="s">
        <v>180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274</v>
      </c>
      <c r="AF65">
        <v>0</v>
      </c>
      <c r="AG65">
        <v>0</v>
      </c>
      <c r="AH65">
        <v>0</v>
      </c>
      <c r="AI65">
        <f>0*1*2</f>
        <v>0</v>
      </c>
      <c r="AJ65">
        <v>1</v>
      </c>
      <c r="AK65">
        <v>0</v>
      </c>
    </row>
    <row r="66" spans="1:37" hidden="1" x14ac:dyDescent="0.2">
      <c r="A66" t="s">
        <v>181</v>
      </c>
      <c r="B66" t="s">
        <v>182</v>
      </c>
      <c r="C66" t="s">
        <v>182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4.9000000000000004</v>
      </c>
      <c r="AE66">
        <v>276</v>
      </c>
      <c r="AF66">
        <v>18.161434977578491</v>
      </c>
      <c r="AG66">
        <v>17.89066589921822</v>
      </c>
      <c r="AH66">
        <v>15.834289873119859</v>
      </c>
      <c r="AI66">
        <f>5.53815901777531*1*2</f>
        <v>11.076318035550621</v>
      </c>
      <c r="AJ66">
        <v>1</v>
      </c>
      <c r="AK66">
        <v>0</v>
      </c>
    </row>
    <row r="67" spans="1:37" hidden="1" x14ac:dyDescent="0.2">
      <c r="A67" t="s">
        <v>183</v>
      </c>
      <c r="B67" t="s">
        <v>184</v>
      </c>
      <c r="C67" t="s">
        <v>184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4.8</v>
      </c>
      <c r="AE67">
        <v>277</v>
      </c>
      <c r="AF67">
        <v>14.289001721273969</v>
      </c>
      <c r="AG67">
        <v>12.120478340468949</v>
      </c>
      <c r="AH67">
        <v>22.70311919932692</v>
      </c>
      <c r="AI67">
        <f>2.96996144803395*1*2</f>
        <v>5.9399228960679</v>
      </c>
      <c r="AJ67">
        <v>1</v>
      </c>
      <c r="AK67">
        <v>0</v>
      </c>
    </row>
    <row r="68" spans="1:37" hidden="1" x14ac:dyDescent="0.2">
      <c r="A68" t="s">
        <v>115</v>
      </c>
      <c r="B68" t="s">
        <v>116</v>
      </c>
      <c r="C68" t="s">
        <v>116</v>
      </c>
      <c r="D68" t="s">
        <v>6</v>
      </c>
      <c r="E68">
        <v>0</v>
      </c>
      <c r="F68">
        <v>0</v>
      </c>
      <c r="G68">
        <v>0</v>
      </c>
      <c r="H68">
        <v>1</v>
      </c>
      <c r="I68" t="s">
        <v>11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6.2</v>
      </c>
      <c r="AE68">
        <v>127</v>
      </c>
      <c r="AF68">
        <v>26.526571973806981</v>
      </c>
      <c r="AG68">
        <v>16.655919734801461</v>
      </c>
      <c r="AH68">
        <v>24.727715856846309</v>
      </c>
      <c r="AI68">
        <f>5.4492413752135*1</f>
        <v>5.4492413752135</v>
      </c>
      <c r="AJ68">
        <v>1</v>
      </c>
      <c r="AK68">
        <v>0</v>
      </c>
    </row>
    <row r="69" spans="1:37" hidden="1" x14ac:dyDescent="0.2">
      <c r="A69" t="s">
        <v>187</v>
      </c>
      <c r="B69" t="s">
        <v>188</v>
      </c>
      <c r="C69" t="s">
        <v>188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286</v>
      </c>
      <c r="AF69">
        <v>9.6491228070175481</v>
      </c>
      <c r="AG69">
        <v>8.9273901356688743</v>
      </c>
      <c r="AH69">
        <v>17.35473544973545</v>
      </c>
      <c r="AI69">
        <f>1.68016777528136*1*2</f>
        <v>3.3603355505627199</v>
      </c>
      <c r="AJ69">
        <v>1</v>
      </c>
      <c r="AK69">
        <v>0</v>
      </c>
    </row>
    <row r="70" spans="1:37" hidden="1" x14ac:dyDescent="0.2">
      <c r="A70" t="s">
        <v>189</v>
      </c>
      <c r="B70" t="s">
        <v>190</v>
      </c>
      <c r="C70" t="s">
        <v>190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</v>
      </c>
      <c r="AE70">
        <v>288</v>
      </c>
      <c r="AF70">
        <v>10.58287742507312</v>
      </c>
      <c r="AG70">
        <v>8.8963134587958166</v>
      </c>
      <c r="AH70">
        <v>15.6</v>
      </c>
      <c r="AI70">
        <f>1.79441108519505*1*2</f>
        <v>3.5888221703901002</v>
      </c>
      <c r="AJ70">
        <v>1</v>
      </c>
      <c r="AK70">
        <v>0</v>
      </c>
    </row>
    <row r="71" spans="1:37" hidden="1" x14ac:dyDescent="0.2">
      <c r="A71" t="s">
        <v>191</v>
      </c>
      <c r="B71" t="s">
        <v>192</v>
      </c>
      <c r="C71" t="s">
        <v>192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5.5</v>
      </c>
      <c r="AE71">
        <v>289</v>
      </c>
      <c r="AF71">
        <v>16.208791208791201</v>
      </c>
      <c r="AG71">
        <v>12.52466385337812</v>
      </c>
      <c r="AH71">
        <v>9.2036792746309892</v>
      </c>
      <c r="AI71">
        <f>1.60507586025257*1*2</f>
        <v>3.2101517205051402</v>
      </c>
      <c r="AJ71">
        <v>1</v>
      </c>
      <c r="AK71">
        <v>0</v>
      </c>
    </row>
    <row r="72" spans="1:37" x14ac:dyDescent="0.2">
      <c r="A72" t="s">
        <v>236</v>
      </c>
      <c r="B72" t="s">
        <v>237</v>
      </c>
      <c r="C72" t="s">
        <v>238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13.3</v>
      </c>
      <c r="AE72">
        <v>401</v>
      </c>
      <c r="AF72">
        <v>35.414746543778797</v>
      </c>
      <c r="AG72">
        <v>35.489765143325272</v>
      </c>
      <c r="AH72">
        <v>50.929821885333872</v>
      </c>
      <c r="AI72">
        <f>10.0552812932306*1</f>
        <v>10.0552812932306</v>
      </c>
      <c r="AJ72">
        <v>1</v>
      </c>
      <c r="AK72">
        <v>1</v>
      </c>
    </row>
    <row r="73" spans="1:37" hidden="1" x14ac:dyDescent="0.2">
      <c r="A73" t="s">
        <v>195</v>
      </c>
      <c r="B73" t="s">
        <v>196</v>
      </c>
      <c r="C73" t="s">
        <v>196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300</v>
      </c>
      <c r="AF73">
        <v>17.91794467989229</v>
      </c>
      <c r="AG73">
        <v>18.851191133510259</v>
      </c>
      <c r="AH73">
        <v>11.10813779215164</v>
      </c>
      <c r="AI73">
        <f>2.88302077265084*1*2</f>
        <v>5.7660415453016798</v>
      </c>
      <c r="AJ73">
        <v>1</v>
      </c>
      <c r="AK73">
        <v>0</v>
      </c>
    </row>
    <row r="74" spans="1:37" hidden="1" x14ac:dyDescent="0.2">
      <c r="A74" t="s">
        <v>197</v>
      </c>
      <c r="B74" t="s">
        <v>198</v>
      </c>
      <c r="C74" t="s">
        <v>197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304</v>
      </c>
      <c r="AF74">
        <v>19.00052176501827</v>
      </c>
      <c r="AG74">
        <v>21.20514950364915</v>
      </c>
      <c r="AH74">
        <v>24.174118618130748</v>
      </c>
      <c r="AI74">
        <f>2.30641260936671*1*2</f>
        <v>4.6128252187334198</v>
      </c>
      <c r="AJ74">
        <v>1</v>
      </c>
      <c r="AK74">
        <v>0</v>
      </c>
    </row>
    <row r="75" spans="1:37" hidden="1" x14ac:dyDescent="0.2">
      <c r="A75" t="s">
        <v>199</v>
      </c>
      <c r="B75" t="s">
        <v>200</v>
      </c>
      <c r="C75" t="s">
        <v>200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4.7</v>
      </c>
      <c r="AE75">
        <v>307</v>
      </c>
      <c r="AF75">
        <v>13.169642857142859</v>
      </c>
      <c r="AG75">
        <v>12.22709909786129</v>
      </c>
      <c r="AH75">
        <v>20.19158018365475</v>
      </c>
      <c r="AI75">
        <f>0.990758405764754*1*2</f>
        <v>1.9815168115295081</v>
      </c>
      <c r="AJ75">
        <v>1</v>
      </c>
      <c r="AK75">
        <v>0</v>
      </c>
    </row>
    <row r="76" spans="1:37" hidden="1" x14ac:dyDescent="0.2">
      <c r="A76" t="s">
        <v>201</v>
      </c>
      <c r="B76" t="s">
        <v>202</v>
      </c>
      <c r="C76" t="s">
        <v>202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309</v>
      </c>
      <c r="AF76">
        <v>11.90115449715559</v>
      </c>
      <c r="AG76">
        <v>11.65579376131589</v>
      </c>
      <c r="AH76">
        <v>17.356557795188881</v>
      </c>
      <c r="AI76">
        <f>2.99392996639459*1*2</f>
        <v>5.9878599327891804</v>
      </c>
      <c r="AJ76">
        <v>1</v>
      </c>
      <c r="AK76">
        <v>0</v>
      </c>
    </row>
    <row r="77" spans="1:37" hidden="1" x14ac:dyDescent="0.2">
      <c r="A77" t="s">
        <v>203</v>
      </c>
      <c r="B77" t="s">
        <v>204</v>
      </c>
      <c r="C77" t="s">
        <v>204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5.2</v>
      </c>
      <c r="AE77">
        <v>311</v>
      </c>
      <c r="AF77">
        <v>13.22115384615385</v>
      </c>
      <c r="AG77">
        <v>14.29158370058529</v>
      </c>
      <c r="AH77">
        <v>6.4085496672687441</v>
      </c>
      <c r="AI77">
        <f>2.52132908269134*1*2</f>
        <v>5.0426581653826803</v>
      </c>
      <c r="AJ77">
        <v>1</v>
      </c>
      <c r="AK77">
        <v>0</v>
      </c>
    </row>
    <row r="78" spans="1:37" hidden="1" x14ac:dyDescent="0.2">
      <c r="A78" t="s">
        <v>205</v>
      </c>
      <c r="B78" t="s">
        <v>206</v>
      </c>
      <c r="C78" t="s">
        <v>206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5.0999999999999996</v>
      </c>
      <c r="AE78">
        <v>323</v>
      </c>
      <c r="AF78">
        <v>0</v>
      </c>
      <c r="AG78">
        <v>0</v>
      </c>
      <c r="AH78">
        <v>0</v>
      </c>
      <c r="AI78">
        <f>0*1*2</f>
        <v>0</v>
      </c>
      <c r="AJ78">
        <v>1</v>
      </c>
      <c r="AK78">
        <v>0</v>
      </c>
    </row>
    <row r="79" spans="1:37" hidden="1" x14ac:dyDescent="0.2">
      <c r="A79" t="s">
        <v>207</v>
      </c>
      <c r="B79" t="s">
        <v>208</v>
      </c>
      <c r="C79" t="s">
        <v>208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5.6</v>
      </c>
      <c r="AE79">
        <v>326</v>
      </c>
      <c r="AF79">
        <v>0</v>
      </c>
      <c r="AG79">
        <v>0</v>
      </c>
      <c r="AH79">
        <v>0</v>
      </c>
      <c r="AI79">
        <f>0*1*2</f>
        <v>0</v>
      </c>
      <c r="AJ79">
        <v>1</v>
      </c>
      <c r="AK79">
        <v>0</v>
      </c>
    </row>
    <row r="80" spans="1:37" hidden="1" x14ac:dyDescent="0.2">
      <c r="A80" t="s">
        <v>209</v>
      </c>
      <c r="B80" t="s">
        <v>210</v>
      </c>
      <c r="C80" t="s">
        <v>211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5.2</v>
      </c>
      <c r="AE80">
        <v>332</v>
      </c>
      <c r="AF80">
        <v>0</v>
      </c>
      <c r="AG80">
        <v>0</v>
      </c>
      <c r="AH80">
        <v>0</v>
      </c>
      <c r="AI80">
        <f>0*1*2</f>
        <v>0</v>
      </c>
      <c r="AJ80">
        <v>1</v>
      </c>
      <c r="AK80">
        <v>0</v>
      </c>
    </row>
    <row r="81" spans="1:37" hidden="1" x14ac:dyDescent="0.2">
      <c r="A81" t="s">
        <v>212</v>
      </c>
      <c r="B81" t="s">
        <v>213</v>
      </c>
      <c r="C81" t="s">
        <v>213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336</v>
      </c>
      <c r="AF81">
        <v>0</v>
      </c>
      <c r="AG81">
        <v>0</v>
      </c>
      <c r="AH81">
        <v>0</v>
      </c>
      <c r="AI81">
        <f>0*1*2</f>
        <v>0</v>
      </c>
      <c r="AJ81">
        <v>1</v>
      </c>
      <c r="AK81">
        <v>0</v>
      </c>
    </row>
    <row r="82" spans="1:37" hidden="1" x14ac:dyDescent="0.2">
      <c r="A82" t="s">
        <v>214</v>
      </c>
      <c r="B82" t="s">
        <v>215</v>
      </c>
      <c r="C82" t="s">
        <v>215</v>
      </c>
      <c r="D82" t="s">
        <v>3</v>
      </c>
      <c r="E82">
        <v>1</v>
      </c>
      <c r="F82">
        <v>0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4.4000000000000004</v>
      </c>
      <c r="AE82">
        <v>344</v>
      </c>
      <c r="AF82">
        <v>18.142218882132848</v>
      </c>
      <c r="AG82">
        <v>30.81413389225564</v>
      </c>
      <c r="AH82">
        <v>13.10288434797916</v>
      </c>
      <c r="AI82">
        <f>1.35172314241212*1*2</f>
        <v>2.7034462848242402</v>
      </c>
      <c r="AJ82">
        <v>1</v>
      </c>
      <c r="AK82">
        <v>0</v>
      </c>
    </row>
    <row r="83" spans="1:37" hidden="1" x14ac:dyDescent="0.2">
      <c r="A83" t="s">
        <v>212</v>
      </c>
      <c r="B83" t="s">
        <v>216</v>
      </c>
      <c r="C83" t="s">
        <v>216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5.8</v>
      </c>
      <c r="AE83">
        <v>346</v>
      </c>
      <c r="AF83">
        <v>0</v>
      </c>
      <c r="AG83">
        <v>0</v>
      </c>
      <c r="AH83">
        <v>0</v>
      </c>
      <c r="AI83">
        <f>0*1*2</f>
        <v>0</v>
      </c>
      <c r="AJ83">
        <v>1</v>
      </c>
      <c r="AK83">
        <v>0</v>
      </c>
    </row>
    <row r="84" spans="1:37" hidden="1" x14ac:dyDescent="0.2">
      <c r="A84" t="s">
        <v>217</v>
      </c>
      <c r="B84" t="s">
        <v>218</v>
      </c>
      <c r="C84" t="s">
        <v>218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</v>
      </c>
      <c r="AE84">
        <v>351</v>
      </c>
      <c r="AF84">
        <v>13.333333333333339</v>
      </c>
      <c r="AG84">
        <v>11.6506115495707</v>
      </c>
      <c r="AH84">
        <v>25.243774230518511</v>
      </c>
      <c r="AI84">
        <f>2.92984781823677*1*2</f>
        <v>5.85969563647354</v>
      </c>
      <c r="AJ84">
        <v>1</v>
      </c>
      <c r="AK84">
        <v>0</v>
      </c>
    </row>
    <row r="85" spans="1:37" hidden="1" x14ac:dyDescent="0.2">
      <c r="A85" t="s">
        <v>181</v>
      </c>
      <c r="B85" t="s">
        <v>219</v>
      </c>
      <c r="C85" t="s">
        <v>220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5.2</v>
      </c>
      <c r="AE85">
        <v>352</v>
      </c>
      <c r="AF85">
        <v>13.89162561576355</v>
      </c>
      <c r="AG85">
        <v>11.94263505500513</v>
      </c>
      <c r="AH85">
        <v>9.5048155155205087</v>
      </c>
      <c r="AI85">
        <f>2.29827521759994*1*2</f>
        <v>4.5965504351998803</v>
      </c>
      <c r="AJ85">
        <v>1</v>
      </c>
      <c r="AK85">
        <v>0</v>
      </c>
    </row>
    <row r="86" spans="1:37" x14ac:dyDescent="0.2">
      <c r="A86" t="s">
        <v>177</v>
      </c>
      <c r="B86" t="s">
        <v>178</v>
      </c>
      <c r="C86" t="s">
        <v>178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4.3</v>
      </c>
      <c r="AE86">
        <v>273</v>
      </c>
      <c r="AF86">
        <v>14.57317073170732</v>
      </c>
      <c r="AG86">
        <v>19.229898380603331</v>
      </c>
      <c r="AH86">
        <v>21.319602459565822</v>
      </c>
      <c r="AI86">
        <f>4.29328012763715*1*2</f>
        <v>8.5865602552742999</v>
      </c>
      <c r="AJ86">
        <v>1</v>
      </c>
      <c r="AK86">
        <v>1</v>
      </c>
    </row>
    <row r="87" spans="1:37" hidden="1" x14ac:dyDescent="0.2">
      <c r="A87" t="s">
        <v>203</v>
      </c>
      <c r="B87" t="s">
        <v>223</v>
      </c>
      <c r="C87" t="s">
        <v>223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4.5</v>
      </c>
      <c r="AE87">
        <v>378</v>
      </c>
      <c r="AF87">
        <v>8.6447949479554609</v>
      </c>
      <c r="AG87">
        <v>8.3398728285033847</v>
      </c>
      <c r="AH87">
        <v>6.1956630591630582</v>
      </c>
      <c r="AI87">
        <f>1.81848815440498*1*2</f>
        <v>3.63697630880996</v>
      </c>
      <c r="AJ87">
        <v>1</v>
      </c>
      <c r="AK87">
        <v>0</v>
      </c>
    </row>
    <row r="88" spans="1:37" hidden="1" x14ac:dyDescent="0.2">
      <c r="A88" t="s">
        <v>146</v>
      </c>
      <c r="B88" t="s">
        <v>147</v>
      </c>
      <c r="C88" t="s">
        <v>147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11.1</v>
      </c>
      <c r="AE88">
        <v>213</v>
      </c>
      <c r="AF88">
        <v>44.974002506746771</v>
      </c>
      <c r="AG88">
        <v>26.61469520213879</v>
      </c>
      <c r="AH88">
        <v>58.255151404151412</v>
      </c>
      <c r="AI88">
        <f>5.41247108310844*1</f>
        <v>5.4124710831084402</v>
      </c>
      <c r="AJ88">
        <v>1</v>
      </c>
      <c r="AK88">
        <v>0</v>
      </c>
    </row>
    <row r="89" spans="1:37" hidden="1" x14ac:dyDescent="0.2">
      <c r="A89" t="s">
        <v>226</v>
      </c>
      <c r="B89" t="s">
        <v>227</v>
      </c>
      <c r="C89" t="s">
        <v>226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7.1</v>
      </c>
      <c r="AE89">
        <v>389</v>
      </c>
      <c r="AF89">
        <v>17.534246575342479</v>
      </c>
      <c r="AG89">
        <v>20.93399640744634</v>
      </c>
      <c r="AH89">
        <v>5.4536833801119506</v>
      </c>
      <c r="AI89">
        <f>1.88462312509934*1</f>
        <v>1.8846231250993399</v>
      </c>
      <c r="AJ89">
        <v>1</v>
      </c>
      <c r="AK89">
        <v>0</v>
      </c>
    </row>
    <row r="90" spans="1:37" hidden="1" x14ac:dyDescent="0.2">
      <c r="A90" t="s">
        <v>228</v>
      </c>
      <c r="B90" t="s">
        <v>229</v>
      </c>
      <c r="C90" t="s">
        <v>229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7.1</v>
      </c>
      <c r="AE90">
        <v>394</v>
      </c>
      <c r="AF90">
        <v>15.606060606060611</v>
      </c>
      <c r="AG90">
        <v>19.045968583962161</v>
      </c>
      <c r="AH90">
        <v>28.799134733353519</v>
      </c>
      <c r="AI90">
        <f>2.80691824945852*1</f>
        <v>2.8069182494585201</v>
      </c>
      <c r="AJ90">
        <v>1</v>
      </c>
      <c r="AK90">
        <v>0</v>
      </c>
    </row>
    <row r="91" spans="1:37" hidden="1" x14ac:dyDescent="0.2">
      <c r="A91" t="s">
        <v>79</v>
      </c>
      <c r="B91" t="s">
        <v>230</v>
      </c>
      <c r="C91" t="s">
        <v>230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396</v>
      </c>
      <c r="AF91">
        <v>10.12820512820513</v>
      </c>
      <c r="AG91">
        <v>8.5056340857859922</v>
      </c>
      <c r="AH91">
        <v>13.051864875864879</v>
      </c>
      <c r="AI91">
        <f>0.99139948678809*1*2</f>
        <v>1.98279897357618</v>
      </c>
      <c r="AJ91">
        <v>1</v>
      </c>
      <c r="AK91">
        <v>0</v>
      </c>
    </row>
    <row r="92" spans="1:37" hidden="1" x14ac:dyDescent="0.2">
      <c r="A92" t="s">
        <v>231</v>
      </c>
      <c r="B92" t="s">
        <v>232</v>
      </c>
      <c r="C92" t="s">
        <v>232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5.3</v>
      </c>
      <c r="AE92">
        <v>397</v>
      </c>
      <c r="AF92">
        <v>11.48936170212766</v>
      </c>
      <c r="AG92">
        <v>8.6063437616155873</v>
      </c>
      <c r="AH92">
        <v>10.72</v>
      </c>
      <c r="AI92">
        <f>3.5991219193326*1*2</f>
        <v>7.1982438386652001</v>
      </c>
      <c r="AJ92">
        <v>1</v>
      </c>
      <c r="AK92">
        <v>0</v>
      </c>
    </row>
    <row r="93" spans="1:37" hidden="1" x14ac:dyDescent="0.2">
      <c r="A93" t="s">
        <v>233</v>
      </c>
      <c r="B93" t="s">
        <v>234</v>
      </c>
      <c r="C93" t="s">
        <v>235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7.4</v>
      </c>
      <c r="AE93">
        <v>400</v>
      </c>
      <c r="AF93">
        <v>19.733333333333331</v>
      </c>
      <c r="AG93">
        <v>13.137364714788919</v>
      </c>
      <c r="AH93">
        <v>14.972186984344271</v>
      </c>
      <c r="AI93">
        <f>0.573460473023463*1</f>
        <v>0.57346047302346304</v>
      </c>
      <c r="AJ93">
        <v>1</v>
      </c>
      <c r="AK93">
        <v>0</v>
      </c>
    </row>
    <row r="94" spans="1:37" x14ac:dyDescent="0.2">
      <c r="A94" t="s">
        <v>348</v>
      </c>
      <c r="B94" t="s">
        <v>349</v>
      </c>
      <c r="C94" t="s">
        <v>349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4.5999999999999996</v>
      </c>
      <c r="AE94">
        <v>624</v>
      </c>
      <c r="AF94">
        <v>16.13372093023257</v>
      </c>
      <c r="AG94">
        <v>16.773208676046298</v>
      </c>
      <c r="AH94">
        <v>9.2395480596449833</v>
      </c>
      <c r="AI94">
        <f>4.04409098442648*1*2</f>
        <v>8.0881819688529593</v>
      </c>
      <c r="AJ94">
        <v>1</v>
      </c>
      <c r="AK94">
        <v>1</v>
      </c>
    </row>
    <row r="95" spans="1:37" hidden="1" x14ac:dyDescent="0.2">
      <c r="A95" t="s">
        <v>363</v>
      </c>
      <c r="B95" t="s">
        <v>364</v>
      </c>
      <c r="C95" t="s">
        <v>365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27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7.1</v>
      </c>
      <c r="AE95">
        <v>662</v>
      </c>
      <c r="AF95">
        <v>25.448874067516549</v>
      </c>
      <c r="AG95">
        <v>16.133949565115248</v>
      </c>
      <c r="AH95">
        <v>33.329886785828137</v>
      </c>
      <c r="AI95">
        <f>5.07698428301877*1</f>
        <v>5.0769842830187697</v>
      </c>
      <c r="AJ95">
        <v>1</v>
      </c>
      <c r="AK95">
        <v>0</v>
      </c>
    </row>
    <row r="96" spans="1:37" hidden="1" x14ac:dyDescent="0.2">
      <c r="A96" t="s">
        <v>241</v>
      </c>
      <c r="B96" t="s">
        <v>242</v>
      </c>
      <c r="C96" t="s">
        <v>242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19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6.3</v>
      </c>
      <c r="AE96">
        <v>409</v>
      </c>
      <c r="AF96">
        <v>15.10869565217391</v>
      </c>
      <c r="AG96">
        <v>14.232543083735321</v>
      </c>
      <c r="AH96">
        <v>9.2857142857142847</v>
      </c>
      <c r="AI96">
        <f>1.59408947649918*1</f>
        <v>1.59408947649918</v>
      </c>
      <c r="AJ96">
        <v>1</v>
      </c>
      <c r="AK96">
        <v>0</v>
      </c>
    </row>
    <row r="97" spans="1:37" hidden="1" x14ac:dyDescent="0.2">
      <c r="A97" t="s">
        <v>243</v>
      </c>
      <c r="B97" t="s">
        <v>244</v>
      </c>
      <c r="C97" t="s">
        <v>243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19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6.4</v>
      </c>
      <c r="AE97">
        <v>411</v>
      </c>
      <c r="AF97">
        <v>20.42541441474798</v>
      </c>
      <c r="AG97">
        <v>22.988454998744292</v>
      </c>
      <c r="AH97">
        <v>18.95879654620083</v>
      </c>
      <c r="AI97">
        <f>2.69050045247653*1</f>
        <v>2.6905004524765301</v>
      </c>
      <c r="AJ97">
        <v>1</v>
      </c>
      <c r="AK97">
        <v>0</v>
      </c>
    </row>
    <row r="98" spans="1:37" hidden="1" x14ac:dyDescent="0.2">
      <c r="A98" t="s">
        <v>245</v>
      </c>
      <c r="B98" t="s">
        <v>246</v>
      </c>
      <c r="C98" t="s">
        <v>245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6.3</v>
      </c>
      <c r="AE98">
        <v>419</v>
      </c>
      <c r="AF98">
        <v>18.181818181818169</v>
      </c>
      <c r="AG98">
        <v>19.400609528587111</v>
      </c>
      <c r="AH98">
        <v>27.505667871752429</v>
      </c>
      <c r="AI98">
        <f>3.15011308750922*1</f>
        <v>3.15011308750922</v>
      </c>
      <c r="AJ98">
        <v>1</v>
      </c>
      <c r="AK98">
        <v>0</v>
      </c>
    </row>
    <row r="99" spans="1:37" hidden="1" x14ac:dyDescent="0.2">
      <c r="A99" t="s">
        <v>247</v>
      </c>
      <c r="B99" t="s">
        <v>248</v>
      </c>
      <c r="C99" t="s">
        <v>248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6.2</v>
      </c>
      <c r="AE99">
        <v>423</v>
      </c>
      <c r="AF99">
        <v>17.368421052631579</v>
      </c>
      <c r="AG99">
        <v>19.639835392328791</v>
      </c>
      <c r="AH99">
        <v>15.171254479991671</v>
      </c>
      <c r="AI99">
        <f>2.60293072428489*1</f>
        <v>2.60293072428489</v>
      </c>
      <c r="AJ99">
        <v>1</v>
      </c>
      <c r="AK99">
        <v>0</v>
      </c>
    </row>
    <row r="100" spans="1:37" hidden="1" x14ac:dyDescent="0.2">
      <c r="A100" t="s">
        <v>249</v>
      </c>
      <c r="B100" t="s">
        <v>250</v>
      </c>
      <c r="C100" t="s">
        <v>251</v>
      </c>
      <c r="D100" t="s">
        <v>3</v>
      </c>
      <c r="E100">
        <v>1</v>
      </c>
      <c r="F100">
        <v>0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5.4</v>
      </c>
      <c r="AE100">
        <v>424</v>
      </c>
      <c r="AF100">
        <v>16.481834459893669</v>
      </c>
      <c r="AG100">
        <v>20.098301384315011</v>
      </c>
      <c r="AH100">
        <v>7.2465618596591757</v>
      </c>
      <c r="AI100">
        <f>1.76575506571372*1*2</f>
        <v>3.53151013142744</v>
      </c>
      <c r="AJ100">
        <v>1</v>
      </c>
      <c r="AK100">
        <v>0</v>
      </c>
    </row>
    <row r="101" spans="1:37" hidden="1" x14ac:dyDescent="0.2">
      <c r="A101" t="s">
        <v>252</v>
      </c>
      <c r="B101" t="s">
        <v>253</v>
      </c>
      <c r="C101" t="s">
        <v>253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6.1</v>
      </c>
      <c r="AE101">
        <v>427</v>
      </c>
      <c r="AF101">
        <v>19.390243902439028</v>
      </c>
      <c r="AG101">
        <v>20.62658044894037</v>
      </c>
      <c r="AH101">
        <v>23.215679225001299</v>
      </c>
      <c r="AI101">
        <f>2.98797364776868*1</f>
        <v>2.9879736477686798</v>
      </c>
      <c r="AJ101">
        <v>1</v>
      </c>
      <c r="AK101">
        <v>0</v>
      </c>
    </row>
    <row r="102" spans="1:37" hidden="1" x14ac:dyDescent="0.2">
      <c r="A102" t="s">
        <v>254</v>
      </c>
      <c r="B102" t="s">
        <v>255</v>
      </c>
      <c r="C102" t="s">
        <v>255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14.9</v>
      </c>
      <c r="AE102">
        <v>428</v>
      </c>
      <c r="AF102">
        <v>37.866666666666667</v>
      </c>
      <c r="AG102">
        <v>45.758675027309728</v>
      </c>
      <c r="AH102">
        <v>30.822939819509369</v>
      </c>
      <c r="AI102">
        <f>3.36476557733825*1</f>
        <v>3.3647655773382499</v>
      </c>
      <c r="AJ102">
        <v>1</v>
      </c>
      <c r="AK102">
        <v>0</v>
      </c>
    </row>
    <row r="103" spans="1:37" hidden="1" x14ac:dyDescent="0.2">
      <c r="A103" t="s">
        <v>256</v>
      </c>
      <c r="B103" t="s">
        <v>257</v>
      </c>
      <c r="C103" t="s">
        <v>257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5.4</v>
      </c>
      <c r="AE103">
        <v>431</v>
      </c>
      <c r="AF103">
        <v>22.13973323358222</v>
      </c>
      <c r="AG103">
        <v>9.9531197566163687</v>
      </c>
      <c r="AH103">
        <v>18.58483242056921</v>
      </c>
      <c r="AI103">
        <f>0.979240034589742*1*2</f>
        <v>1.9584800691794839</v>
      </c>
      <c r="AJ103">
        <v>1</v>
      </c>
      <c r="AK103">
        <v>0</v>
      </c>
    </row>
    <row r="104" spans="1:37" hidden="1" x14ac:dyDescent="0.2">
      <c r="A104" t="s">
        <v>258</v>
      </c>
      <c r="B104" t="s">
        <v>259</v>
      </c>
      <c r="C104" t="s">
        <v>260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4.9000000000000004</v>
      </c>
      <c r="AE104">
        <v>433</v>
      </c>
      <c r="AF104">
        <v>11.03174603174603</v>
      </c>
      <c r="AG104">
        <v>11.851601522442589</v>
      </c>
      <c r="AH104">
        <v>10.462503704060261</v>
      </c>
      <c r="AI104">
        <f>1.93028064301474*1*2</f>
        <v>3.8605612860294798</v>
      </c>
      <c r="AJ104">
        <v>1</v>
      </c>
      <c r="AK104">
        <v>0</v>
      </c>
    </row>
    <row r="105" spans="1:37" hidden="1" x14ac:dyDescent="0.2">
      <c r="A105" t="s">
        <v>261</v>
      </c>
      <c r="B105" t="s">
        <v>262</v>
      </c>
      <c r="C105" t="s">
        <v>261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5.4</v>
      </c>
      <c r="AE105">
        <v>437</v>
      </c>
      <c r="AF105">
        <v>14.453125</v>
      </c>
      <c r="AG105">
        <v>14.59794960872915</v>
      </c>
      <c r="AH105">
        <v>20</v>
      </c>
      <c r="AI105">
        <f>1.93291795865485*1*2</f>
        <v>3.8658359173096999</v>
      </c>
      <c r="AJ105">
        <v>1</v>
      </c>
      <c r="AK105">
        <v>0</v>
      </c>
    </row>
    <row r="106" spans="1:37" hidden="1" x14ac:dyDescent="0.2">
      <c r="A106" t="s">
        <v>263</v>
      </c>
      <c r="B106" t="s">
        <v>264</v>
      </c>
      <c r="C106" t="s">
        <v>264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6.5</v>
      </c>
      <c r="AE106">
        <v>442</v>
      </c>
      <c r="AF106">
        <v>16.452267615729401</v>
      </c>
      <c r="AG106">
        <v>20.364060830675982</v>
      </c>
      <c r="AH106">
        <v>13.90092330247481</v>
      </c>
      <c r="AI106">
        <f>1.6408310871565*1</f>
        <v>1.6408310871564999</v>
      </c>
      <c r="AJ106">
        <v>1</v>
      </c>
      <c r="AK106">
        <v>0</v>
      </c>
    </row>
    <row r="107" spans="1:37" hidden="1" x14ac:dyDescent="0.2">
      <c r="A107" t="s">
        <v>265</v>
      </c>
      <c r="B107" t="s">
        <v>266</v>
      </c>
      <c r="C107" t="s">
        <v>265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5.0999999999999996</v>
      </c>
      <c r="AE107">
        <v>447</v>
      </c>
      <c r="AF107">
        <v>16.875</v>
      </c>
      <c r="AG107">
        <v>13.58915966923893</v>
      </c>
      <c r="AH107">
        <v>31.08166786916787</v>
      </c>
      <c r="AI107">
        <f>2.80778853439556*1*2</f>
        <v>5.6155770687911204</v>
      </c>
      <c r="AJ107">
        <v>1</v>
      </c>
      <c r="AK107">
        <v>0</v>
      </c>
    </row>
    <row r="108" spans="1:37" hidden="1" x14ac:dyDescent="0.2">
      <c r="A108" t="s">
        <v>320</v>
      </c>
      <c r="B108" t="s">
        <v>321</v>
      </c>
      <c r="C108" t="s">
        <v>321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6.5</v>
      </c>
      <c r="AE108">
        <v>539</v>
      </c>
      <c r="AF108">
        <v>19.661150543584881</v>
      </c>
      <c r="AG108">
        <v>13.958734744456709</v>
      </c>
      <c r="AH108">
        <v>33.587581898190187</v>
      </c>
      <c r="AI108">
        <f>4.69808803411217*1</f>
        <v>4.6980880341121702</v>
      </c>
      <c r="AJ108">
        <v>1</v>
      </c>
      <c r="AK108">
        <v>0</v>
      </c>
    </row>
    <row r="109" spans="1:37" hidden="1" x14ac:dyDescent="0.2">
      <c r="A109" t="s">
        <v>270</v>
      </c>
      <c r="B109" t="s">
        <v>271</v>
      </c>
      <c r="C109" t="s">
        <v>272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4.8</v>
      </c>
      <c r="AE109">
        <v>451</v>
      </c>
      <c r="AF109">
        <v>12.622950819672131</v>
      </c>
      <c r="AG109">
        <v>14.609252505980439</v>
      </c>
      <c r="AH109">
        <v>10.022920165220359</v>
      </c>
      <c r="AI109">
        <f>2.38822820326591*1*2</f>
        <v>4.7764564065318202</v>
      </c>
      <c r="AJ109">
        <v>1</v>
      </c>
      <c r="AK109">
        <v>0</v>
      </c>
    </row>
    <row r="110" spans="1:37" hidden="1" x14ac:dyDescent="0.2">
      <c r="A110" t="s">
        <v>273</v>
      </c>
      <c r="B110" t="s">
        <v>274</v>
      </c>
      <c r="C110" t="s">
        <v>275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5.2</v>
      </c>
      <c r="AE110">
        <v>452</v>
      </c>
      <c r="AF110">
        <v>16.891891891891909</v>
      </c>
      <c r="AG110">
        <v>18.546920637910361</v>
      </c>
      <c r="AH110">
        <v>12.023031957438819</v>
      </c>
      <c r="AI110">
        <f>1.20669361133617*1*2</f>
        <v>2.4133872226723398</v>
      </c>
      <c r="AJ110">
        <v>1</v>
      </c>
      <c r="AK110">
        <v>0</v>
      </c>
    </row>
    <row r="111" spans="1:37" hidden="1" x14ac:dyDescent="0.2">
      <c r="A111" t="s">
        <v>276</v>
      </c>
      <c r="B111" t="s">
        <v>277</v>
      </c>
      <c r="C111" t="s">
        <v>277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6.3</v>
      </c>
      <c r="AE111">
        <v>455</v>
      </c>
      <c r="AF111">
        <v>13.77826389312893</v>
      </c>
      <c r="AG111">
        <v>17.465902367253001</v>
      </c>
      <c r="AH111">
        <v>11.902957700118471</v>
      </c>
      <c r="AI111">
        <f>2.94127288044185*1</f>
        <v>2.9412728804418502</v>
      </c>
      <c r="AJ111">
        <v>1</v>
      </c>
      <c r="AK111">
        <v>0</v>
      </c>
    </row>
    <row r="112" spans="1:37" hidden="1" x14ac:dyDescent="0.2">
      <c r="A112" t="s">
        <v>278</v>
      </c>
      <c r="B112" t="s">
        <v>279</v>
      </c>
      <c r="C112" t="s">
        <v>72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4.4000000000000004</v>
      </c>
      <c r="AE112">
        <v>463</v>
      </c>
      <c r="AF112">
        <v>13.40425531914893</v>
      </c>
      <c r="AG112">
        <v>16.89934917087059</v>
      </c>
      <c r="AH112">
        <v>15.509387936009819</v>
      </c>
      <c r="AI112">
        <f>3.87209618957959*1*2</f>
        <v>7.7441923791591796</v>
      </c>
      <c r="AJ112">
        <v>1</v>
      </c>
      <c r="AK112">
        <v>0</v>
      </c>
    </row>
    <row r="113" spans="1:37" hidden="1" x14ac:dyDescent="0.2">
      <c r="A113" t="s">
        <v>127</v>
      </c>
      <c r="B113" t="s">
        <v>128</v>
      </c>
      <c r="C113" t="s">
        <v>127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12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5.6</v>
      </c>
      <c r="AE113">
        <v>177</v>
      </c>
      <c r="AF113">
        <v>12.905465148763479</v>
      </c>
      <c r="AG113">
        <v>26.168222621808759</v>
      </c>
      <c r="AH113">
        <v>11.542959183673471</v>
      </c>
      <c r="AI113">
        <f>4.36912217787128*1*2</f>
        <v>8.7382443557425606</v>
      </c>
      <c r="AJ113">
        <v>1</v>
      </c>
      <c r="AK113">
        <v>0</v>
      </c>
    </row>
    <row r="114" spans="1:37" hidden="1" x14ac:dyDescent="0.2">
      <c r="A114" t="s">
        <v>92</v>
      </c>
      <c r="B114" t="s">
        <v>282</v>
      </c>
      <c r="C114" t="s">
        <v>282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</v>
      </c>
      <c r="AE114">
        <v>468</v>
      </c>
      <c r="AF114">
        <v>21.827411167512679</v>
      </c>
      <c r="AG114">
        <v>22.384807388430978</v>
      </c>
      <c r="AH114">
        <v>15.33595835410221</v>
      </c>
      <c r="AI114">
        <f>2.99827933590618*1</f>
        <v>2.9982793359061799</v>
      </c>
      <c r="AJ114">
        <v>1</v>
      </c>
      <c r="AK114">
        <v>0</v>
      </c>
    </row>
    <row r="115" spans="1:37" hidden="1" x14ac:dyDescent="0.2">
      <c r="A115" t="s">
        <v>283</v>
      </c>
      <c r="B115" t="s">
        <v>284</v>
      </c>
      <c r="C115" t="s">
        <v>284</v>
      </c>
      <c r="D115" t="s">
        <v>6</v>
      </c>
      <c r="E115">
        <v>0</v>
      </c>
      <c r="F115">
        <v>0</v>
      </c>
      <c r="G115">
        <v>0</v>
      </c>
      <c r="H115">
        <v>1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6.6</v>
      </c>
      <c r="AE115">
        <v>470</v>
      </c>
      <c r="AF115">
        <v>0</v>
      </c>
      <c r="AG115">
        <v>0</v>
      </c>
      <c r="AH115">
        <v>0</v>
      </c>
      <c r="AI115">
        <f>0*1</f>
        <v>0</v>
      </c>
      <c r="AJ115">
        <v>1</v>
      </c>
      <c r="AK115">
        <v>0</v>
      </c>
    </row>
    <row r="116" spans="1:37" hidden="1" x14ac:dyDescent="0.2">
      <c r="A116" t="s">
        <v>285</v>
      </c>
      <c r="B116" t="s">
        <v>286</v>
      </c>
      <c r="C116" t="s">
        <v>287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472</v>
      </c>
      <c r="AF116">
        <v>0</v>
      </c>
      <c r="AG116">
        <v>0</v>
      </c>
      <c r="AH116">
        <v>0</v>
      </c>
      <c r="AI116">
        <f>0*1*2</f>
        <v>0</v>
      </c>
      <c r="AJ116">
        <v>1</v>
      </c>
      <c r="AK116">
        <v>0</v>
      </c>
    </row>
    <row r="117" spans="1:37" hidden="1" x14ac:dyDescent="0.2">
      <c r="A117" t="s">
        <v>288</v>
      </c>
      <c r="B117" t="s">
        <v>289</v>
      </c>
      <c r="C117" t="s">
        <v>289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4.7</v>
      </c>
      <c r="AE117">
        <v>473</v>
      </c>
      <c r="AF117">
        <v>0</v>
      </c>
      <c r="AG117">
        <v>0</v>
      </c>
      <c r="AH117">
        <v>0</v>
      </c>
      <c r="AI117">
        <f>0*1*2</f>
        <v>0</v>
      </c>
      <c r="AJ117">
        <v>1</v>
      </c>
      <c r="AK117">
        <v>0</v>
      </c>
    </row>
    <row r="118" spans="1:37" hidden="1" x14ac:dyDescent="0.2">
      <c r="A118" t="s">
        <v>290</v>
      </c>
      <c r="B118" t="s">
        <v>291</v>
      </c>
      <c r="C118" t="s">
        <v>291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6.2</v>
      </c>
      <c r="AE118">
        <v>483</v>
      </c>
      <c r="AF118">
        <v>19.533175742726399</v>
      </c>
      <c r="AG118">
        <v>19.38575758614116</v>
      </c>
      <c r="AH118">
        <v>15.797811860068879</v>
      </c>
      <c r="AI118">
        <f>1.25115852448691*1</f>
        <v>1.2511585244869099</v>
      </c>
      <c r="AJ118">
        <v>1</v>
      </c>
      <c r="AK118">
        <v>0</v>
      </c>
    </row>
    <row r="119" spans="1:37" hidden="1" x14ac:dyDescent="0.2">
      <c r="A119" t="s">
        <v>267</v>
      </c>
      <c r="B119" t="s">
        <v>292</v>
      </c>
      <c r="C119" t="s">
        <v>293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6.1</v>
      </c>
      <c r="AE119">
        <v>485</v>
      </c>
      <c r="AF119">
        <v>18.26315789473685</v>
      </c>
      <c r="AG119">
        <v>17.91091731376105</v>
      </c>
      <c r="AH119">
        <v>18.234561867878071</v>
      </c>
      <c r="AI119">
        <f>2.26102017614735*1</f>
        <v>2.2610201761473498</v>
      </c>
      <c r="AJ119">
        <v>1</v>
      </c>
      <c r="AK119">
        <v>0</v>
      </c>
    </row>
    <row r="120" spans="1:37" hidden="1" x14ac:dyDescent="0.2">
      <c r="A120" t="s">
        <v>294</v>
      </c>
      <c r="B120" t="s">
        <v>295</v>
      </c>
      <c r="C120" t="s">
        <v>295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4.4000000000000004</v>
      </c>
      <c r="AE120">
        <v>486</v>
      </c>
      <c r="AF120">
        <v>13.725471061417791</v>
      </c>
      <c r="AG120">
        <v>13.116630224205959</v>
      </c>
      <c r="AH120">
        <v>5.2014504826140842</v>
      </c>
      <c r="AI120">
        <f>2.17440479981242*1*2</f>
        <v>4.3488095996248397</v>
      </c>
      <c r="AJ120">
        <v>1</v>
      </c>
      <c r="AK120">
        <v>0</v>
      </c>
    </row>
    <row r="121" spans="1:37" hidden="1" x14ac:dyDescent="0.2">
      <c r="A121" t="s">
        <v>296</v>
      </c>
      <c r="B121" t="s">
        <v>297</v>
      </c>
      <c r="C121" t="s">
        <v>297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7.2</v>
      </c>
      <c r="AE121">
        <v>488</v>
      </c>
      <c r="AF121">
        <v>20.815757271632279</v>
      </c>
      <c r="AG121">
        <v>13.584864556651819</v>
      </c>
      <c r="AH121">
        <v>38.813660990255848</v>
      </c>
      <c r="AI121">
        <f>3.58873265022338*1</f>
        <v>3.5887326502233798</v>
      </c>
      <c r="AJ121">
        <v>1</v>
      </c>
      <c r="AK121">
        <v>0</v>
      </c>
    </row>
    <row r="122" spans="1:37" hidden="1" x14ac:dyDescent="0.2">
      <c r="A122" t="s">
        <v>298</v>
      </c>
      <c r="B122" t="s">
        <v>299</v>
      </c>
      <c r="C122" t="s">
        <v>299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8.6</v>
      </c>
      <c r="AE122">
        <v>491</v>
      </c>
      <c r="AF122">
        <v>26.774193548387089</v>
      </c>
      <c r="AG122">
        <v>22.64558684859432</v>
      </c>
      <c r="AH122">
        <v>37.343662381582</v>
      </c>
      <c r="AI122">
        <f>4.00896147251599*1</f>
        <v>4.0089614725159901</v>
      </c>
      <c r="AJ122">
        <v>1</v>
      </c>
      <c r="AK122">
        <v>0</v>
      </c>
    </row>
    <row r="123" spans="1:37" hidden="1" x14ac:dyDescent="0.2">
      <c r="A123" t="s">
        <v>300</v>
      </c>
      <c r="B123" t="s">
        <v>301</v>
      </c>
      <c r="C123" t="s">
        <v>302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4.9000000000000004</v>
      </c>
      <c r="AE123">
        <v>492</v>
      </c>
      <c r="AF123">
        <v>12.27272727272727</v>
      </c>
      <c r="AG123">
        <v>9.1622862236971514</v>
      </c>
      <c r="AH123">
        <v>19.744369235848641</v>
      </c>
      <c r="AI123">
        <f>2.40517673848554*1*2</f>
        <v>4.8103534769710796</v>
      </c>
      <c r="AJ123">
        <v>1</v>
      </c>
      <c r="AK123">
        <v>0</v>
      </c>
    </row>
    <row r="124" spans="1:37" hidden="1" x14ac:dyDescent="0.2">
      <c r="A124" t="s">
        <v>303</v>
      </c>
      <c r="B124" t="s">
        <v>304</v>
      </c>
      <c r="C124" t="s">
        <v>305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</v>
      </c>
      <c r="AE124">
        <v>493</v>
      </c>
      <c r="AF124">
        <v>12.93413173652694</v>
      </c>
      <c r="AG124">
        <v>14.1756083863703</v>
      </c>
      <c r="AH124">
        <v>8.9744894394762973</v>
      </c>
      <c r="AI124">
        <f>2.42526845984353*1</f>
        <v>2.4252684598435299</v>
      </c>
      <c r="AJ124">
        <v>1</v>
      </c>
      <c r="AK124">
        <v>0</v>
      </c>
    </row>
    <row r="125" spans="1:37" hidden="1" x14ac:dyDescent="0.2">
      <c r="A125" t="s">
        <v>306</v>
      </c>
      <c r="B125" t="s">
        <v>307</v>
      </c>
      <c r="C125" t="s">
        <v>307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5.4</v>
      </c>
      <c r="AE125">
        <v>505</v>
      </c>
      <c r="AF125">
        <v>14.80684850342387</v>
      </c>
      <c r="AG125">
        <v>16.433284996966851</v>
      </c>
      <c r="AH125">
        <v>10.582815141676701</v>
      </c>
      <c r="AI125">
        <f>2.09005863482773*1*2</f>
        <v>4.1801172696554598</v>
      </c>
      <c r="AJ125">
        <v>1</v>
      </c>
      <c r="AK125">
        <v>0</v>
      </c>
    </row>
    <row r="126" spans="1:37" hidden="1" x14ac:dyDescent="0.2">
      <c r="A126" t="s">
        <v>308</v>
      </c>
      <c r="B126" t="s">
        <v>309</v>
      </c>
      <c r="C126" t="s">
        <v>309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4.9000000000000004</v>
      </c>
      <c r="AE126">
        <v>515</v>
      </c>
      <c r="AF126">
        <v>17.860067501421639</v>
      </c>
      <c r="AG126">
        <v>13.177307123823599</v>
      </c>
      <c r="AH126">
        <v>17.53398164534325</v>
      </c>
      <c r="AI126">
        <f>3.66082093721973*1*2</f>
        <v>7.32164187443946</v>
      </c>
      <c r="AJ126">
        <v>1</v>
      </c>
      <c r="AK126">
        <v>0</v>
      </c>
    </row>
    <row r="127" spans="1:37" hidden="1" x14ac:dyDescent="0.2">
      <c r="A127" t="s">
        <v>310</v>
      </c>
      <c r="B127" t="s">
        <v>311</v>
      </c>
      <c r="C127" t="s">
        <v>311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516</v>
      </c>
      <c r="AF127">
        <v>12.72702768919598</v>
      </c>
      <c r="AG127">
        <v>8.507783036411432</v>
      </c>
      <c r="AH127">
        <v>13.276923076923079</v>
      </c>
      <c r="AI127">
        <f>1.47353326507422*1*2</f>
        <v>2.9470665301484398</v>
      </c>
      <c r="AJ127">
        <v>1</v>
      </c>
      <c r="AK127">
        <v>0</v>
      </c>
    </row>
    <row r="128" spans="1:37" hidden="1" x14ac:dyDescent="0.2">
      <c r="A128" t="s">
        <v>296</v>
      </c>
      <c r="B128" t="s">
        <v>312</v>
      </c>
      <c r="C128" t="s">
        <v>312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5.0999999999999996</v>
      </c>
      <c r="AE128">
        <v>525</v>
      </c>
      <c r="AF128">
        <v>12.15824154691717</v>
      </c>
      <c r="AG128">
        <v>12.5421660813989</v>
      </c>
      <c r="AH128">
        <v>10.039999999999999</v>
      </c>
      <c r="AI128">
        <f>1.67383593221153*1*2</f>
        <v>3.3476718644230599</v>
      </c>
      <c r="AJ128">
        <v>1</v>
      </c>
      <c r="AK128">
        <v>0</v>
      </c>
    </row>
    <row r="129" spans="1:37" hidden="1" x14ac:dyDescent="0.2">
      <c r="A129" t="s">
        <v>75</v>
      </c>
      <c r="B129" t="s">
        <v>313</v>
      </c>
      <c r="C129" t="s">
        <v>313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6.3</v>
      </c>
      <c r="AE129">
        <v>526</v>
      </c>
      <c r="AF129">
        <v>19.706353527696969</v>
      </c>
      <c r="AG129">
        <v>10.703684827195479</v>
      </c>
      <c r="AH129">
        <v>39.151048020536521</v>
      </c>
      <c r="AI129">
        <f>1.56582724605407*1</f>
        <v>1.5658272460540701</v>
      </c>
      <c r="AJ129">
        <v>1</v>
      </c>
      <c r="AK129">
        <v>0</v>
      </c>
    </row>
    <row r="130" spans="1:37" hidden="1" x14ac:dyDescent="0.2">
      <c r="A130" t="s">
        <v>314</v>
      </c>
      <c r="B130" t="s">
        <v>315</v>
      </c>
      <c r="C130" t="s">
        <v>315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5.4</v>
      </c>
      <c r="AE130">
        <v>527</v>
      </c>
      <c r="AF130">
        <v>17.557712081702171</v>
      </c>
      <c r="AG130">
        <v>11.74991524803877</v>
      </c>
      <c r="AH130">
        <v>32.690850865204027</v>
      </c>
      <c r="AI130">
        <f>1.2339203396283*1*2</f>
        <v>2.4678406792566001</v>
      </c>
      <c r="AJ130">
        <v>1</v>
      </c>
      <c r="AK130">
        <v>0</v>
      </c>
    </row>
    <row r="131" spans="1:37" hidden="1" x14ac:dyDescent="0.2">
      <c r="A131" t="s">
        <v>316</v>
      </c>
      <c r="B131" t="s">
        <v>317</v>
      </c>
      <c r="C131" t="s">
        <v>316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4.5999999999999996</v>
      </c>
      <c r="AE131">
        <v>529</v>
      </c>
      <c r="AF131">
        <v>11.80851063829787</v>
      </c>
      <c r="AG131">
        <v>9.931983321165692</v>
      </c>
      <c r="AH131">
        <v>5</v>
      </c>
      <c r="AI131">
        <f>3.33022073363353*1*2</f>
        <v>6.6604414672670602</v>
      </c>
      <c r="AJ131">
        <v>1</v>
      </c>
      <c r="AK131">
        <v>0</v>
      </c>
    </row>
    <row r="132" spans="1:37" hidden="1" x14ac:dyDescent="0.2">
      <c r="A132" t="s">
        <v>224</v>
      </c>
      <c r="B132" t="s">
        <v>225</v>
      </c>
      <c r="C132" t="s">
        <v>225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19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7</v>
      </c>
      <c r="AE132">
        <v>385</v>
      </c>
      <c r="AF132">
        <v>25.741464723452211</v>
      </c>
      <c r="AG132">
        <v>29.433940105450791</v>
      </c>
      <c r="AH132">
        <v>30.100896066091561</v>
      </c>
      <c r="AI132">
        <f>3.66036777283826*1</f>
        <v>3.66036777283826</v>
      </c>
      <c r="AJ132">
        <v>1</v>
      </c>
      <c r="AK132">
        <v>0</v>
      </c>
    </row>
    <row r="133" spans="1:37" hidden="1" x14ac:dyDescent="0.2">
      <c r="A133" t="s">
        <v>280</v>
      </c>
      <c r="B133" t="s">
        <v>281</v>
      </c>
      <c r="C133" t="s">
        <v>281</v>
      </c>
      <c r="D133" t="s">
        <v>3</v>
      </c>
      <c r="E133">
        <v>1</v>
      </c>
      <c r="F133">
        <v>0</v>
      </c>
      <c r="G133">
        <v>0</v>
      </c>
      <c r="H133">
        <v>0</v>
      </c>
      <c r="I133" t="s">
        <v>21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5.2</v>
      </c>
      <c r="AE133">
        <v>466</v>
      </c>
      <c r="AF133">
        <v>18.75</v>
      </c>
      <c r="AG133">
        <v>14.067506253293841</v>
      </c>
      <c r="AH133">
        <v>16.049978276917081</v>
      </c>
      <c r="AI133">
        <f>1.89307534870089*1*2</f>
        <v>3.78615069740178</v>
      </c>
      <c r="AJ133">
        <v>1</v>
      </c>
      <c r="AK133">
        <v>0</v>
      </c>
    </row>
    <row r="134" spans="1:37" hidden="1" x14ac:dyDescent="0.2">
      <c r="A134" t="s">
        <v>322</v>
      </c>
      <c r="B134" t="s">
        <v>323</v>
      </c>
      <c r="C134" t="s">
        <v>323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4.5</v>
      </c>
      <c r="AE134">
        <v>543</v>
      </c>
      <c r="AF134">
        <v>0</v>
      </c>
      <c r="AG134">
        <v>0</v>
      </c>
      <c r="AH134">
        <v>0</v>
      </c>
      <c r="AI134">
        <f>0*1*2</f>
        <v>0</v>
      </c>
      <c r="AJ134">
        <v>1</v>
      </c>
      <c r="AK134">
        <v>0</v>
      </c>
    </row>
    <row r="135" spans="1:37" hidden="1" x14ac:dyDescent="0.2">
      <c r="A135" t="s">
        <v>324</v>
      </c>
      <c r="B135" t="s">
        <v>325</v>
      </c>
      <c r="C135" t="s">
        <v>325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4.9000000000000004</v>
      </c>
      <c r="AE135">
        <v>553</v>
      </c>
      <c r="AF135">
        <v>0</v>
      </c>
      <c r="AG135">
        <v>0</v>
      </c>
      <c r="AH135">
        <v>0</v>
      </c>
      <c r="AI135">
        <f>0*1</f>
        <v>0</v>
      </c>
      <c r="AJ135">
        <v>1</v>
      </c>
      <c r="AK135">
        <v>0</v>
      </c>
    </row>
    <row r="136" spans="1:37" hidden="1" x14ac:dyDescent="0.2">
      <c r="A136" t="s">
        <v>326</v>
      </c>
      <c r="B136" t="s">
        <v>327</v>
      </c>
      <c r="C136" t="s">
        <v>327</v>
      </c>
      <c r="D136" t="s">
        <v>6</v>
      </c>
      <c r="E136">
        <v>0</v>
      </c>
      <c r="F136">
        <v>0</v>
      </c>
      <c r="G136">
        <v>0</v>
      </c>
      <c r="H136">
        <v>1</v>
      </c>
      <c r="I136" t="s">
        <v>24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5.0999999999999996</v>
      </c>
      <c r="AE136">
        <v>554</v>
      </c>
      <c r="AF136">
        <v>10.877199231457221</v>
      </c>
      <c r="AG136">
        <v>10.37862597031042</v>
      </c>
      <c r="AH136">
        <v>10.24</v>
      </c>
      <c r="AI136">
        <f>2.35397819005856*1*2</f>
        <v>4.7079563801171203</v>
      </c>
      <c r="AJ136">
        <v>1</v>
      </c>
      <c r="AK136">
        <v>0</v>
      </c>
    </row>
    <row r="137" spans="1:37" hidden="1" x14ac:dyDescent="0.2">
      <c r="A137" t="s">
        <v>328</v>
      </c>
      <c r="B137" t="s">
        <v>329</v>
      </c>
      <c r="C137" t="s">
        <v>329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4.8</v>
      </c>
      <c r="AE137">
        <v>580</v>
      </c>
      <c r="AF137">
        <v>7.8787878787878762</v>
      </c>
      <c r="AG137">
        <v>6.6637733690141578</v>
      </c>
      <c r="AH137">
        <v>15.959577499014561</v>
      </c>
      <c r="AI137">
        <f>1.97208402893314*1*2</f>
        <v>3.9441680578662801</v>
      </c>
      <c r="AJ137">
        <v>1</v>
      </c>
      <c r="AK137">
        <v>0</v>
      </c>
    </row>
    <row r="138" spans="1:37" hidden="1" x14ac:dyDescent="0.2">
      <c r="A138" t="s">
        <v>330</v>
      </c>
      <c r="B138" t="s">
        <v>331</v>
      </c>
      <c r="C138" t="s">
        <v>332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5</v>
      </c>
      <c r="AE138">
        <v>583</v>
      </c>
      <c r="AF138">
        <v>0</v>
      </c>
      <c r="AG138">
        <v>0</v>
      </c>
      <c r="AH138">
        <v>0</v>
      </c>
      <c r="AI138">
        <f>0*1</f>
        <v>0</v>
      </c>
      <c r="AJ138">
        <v>1</v>
      </c>
      <c r="AK138">
        <v>0</v>
      </c>
    </row>
    <row r="139" spans="1:37" hidden="1" x14ac:dyDescent="0.2">
      <c r="A139" t="s">
        <v>333</v>
      </c>
      <c r="B139" t="s">
        <v>334</v>
      </c>
      <c r="C139" t="s">
        <v>334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6.7</v>
      </c>
      <c r="AE139">
        <v>599</v>
      </c>
      <c r="AF139">
        <v>18.294117647058819</v>
      </c>
      <c r="AG139">
        <v>16.223098188477209</v>
      </c>
      <c r="AH139">
        <v>39.04270572861482</v>
      </c>
      <c r="AI139">
        <f>2.45041596057294*1</f>
        <v>2.4504159605729399</v>
      </c>
      <c r="AJ139">
        <v>1</v>
      </c>
      <c r="AK139">
        <v>0</v>
      </c>
    </row>
    <row r="140" spans="1:37" hidden="1" x14ac:dyDescent="0.2">
      <c r="A140" t="s">
        <v>335</v>
      </c>
      <c r="B140" t="s">
        <v>336</v>
      </c>
      <c r="C140" t="s">
        <v>336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6.3</v>
      </c>
      <c r="AE140">
        <v>600</v>
      </c>
      <c r="AF140">
        <v>19.3010752688172</v>
      </c>
      <c r="AG140">
        <v>17.881927292307381</v>
      </c>
      <c r="AH140">
        <v>8.1746285703852841</v>
      </c>
      <c r="AI140">
        <f>2.40852916598311*1</f>
        <v>2.4085291659831101</v>
      </c>
      <c r="AJ140">
        <v>1</v>
      </c>
      <c r="AK140">
        <v>0</v>
      </c>
    </row>
    <row r="141" spans="1:37" hidden="1" x14ac:dyDescent="0.2">
      <c r="A141" t="s">
        <v>183</v>
      </c>
      <c r="B141" t="s">
        <v>337</v>
      </c>
      <c r="C141" t="s">
        <v>337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7.6</v>
      </c>
      <c r="AE141">
        <v>602</v>
      </c>
      <c r="AF141">
        <v>22.186987247933921</v>
      </c>
      <c r="AG141">
        <v>22.175358439937469</v>
      </c>
      <c r="AH141">
        <v>19.460926318822221</v>
      </c>
      <c r="AI141">
        <f>2.45722708405809*1</f>
        <v>2.4572270840580899</v>
      </c>
      <c r="AJ141">
        <v>1</v>
      </c>
      <c r="AK141">
        <v>0</v>
      </c>
    </row>
    <row r="142" spans="1:37" hidden="1" x14ac:dyDescent="0.2">
      <c r="A142" t="s">
        <v>150</v>
      </c>
      <c r="B142" t="s">
        <v>338</v>
      </c>
      <c r="C142" t="s">
        <v>339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5.6</v>
      </c>
      <c r="AE142">
        <v>603</v>
      </c>
      <c r="AF142">
        <v>19.04761904761904</v>
      </c>
      <c r="AG142">
        <v>25.02697280790327</v>
      </c>
      <c r="AH142">
        <v>12.046909971374619</v>
      </c>
      <c r="AI142">
        <f>3.74535239248135*1*2</f>
        <v>7.4907047849627002</v>
      </c>
      <c r="AJ142">
        <v>1</v>
      </c>
      <c r="AK142">
        <v>0</v>
      </c>
    </row>
    <row r="143" spans="1:37" hidden="1" x14ac:dyDescent="0.2">
      <c r="A143" t="s">
        <v>340</v>
      </c>
      <c r="B143" t="s">
        <v>341</v>
      </c>
      <c r="C143" t="s">
        <v>340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9.8000000000000007</v>
      </c>
      <c r="AE143">
        <v>610</v>
      </c>
      <c r="AF143">
        <v>25.75491002447643</v>
      </c>
      <c r="AG143">
        <v>27.913001179082489</v>
      </c>
      <c r="AH143">
        <v>21.324008905396571</v>
      </c>
      <c r="AI143">
        <f>2.23065532273994*1</f>
        <v>2.2306553227399402</v>
      </c>
      <c r="AJ143">
        <v>1</v>
      </c>
      <c r="AK143">
        <v>0</v>
      </c>
    </row>
    <row r="144" spans="1:37" hidden="1" x14ac:dyDescent="0.2">
      <c r="A144" t="s">
        <v>342</v>
      </c>
      <c r="B144" t="s">
        <v>343</v>
      </c>
      <c r="C144" t="s">
        <v>343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4.9000000000000004</v>
      </c>
      <c r="AE144">
        <v>612</v>
      </c>
      <c r="AF144">
        <v>13.02325581395349</v>
      </c>
      <c r="AG144">
        <v>11.2177330768888</v>
      </c>
      <c r="AH144">
        <v>8.403990649016027</v>
      </c>
      <c r="AI144">
        <f>1.89481157492957*1*2</f>
        <v>3.78962314985914</v>
      </c>
      <c r="AJ144">
        <v>1</v>
      </c>
      <c r="AK144">
        <v>0</v>
      </c>
    </row>
    <row r="145" spans="1:37" hidden="1" x14ac:dyDescent="0.2">
      <c r="A145" t="s">
        <v>344</v>
      </c>
      <c r="B145" t="s">
        <v>345</v>
      </c>
      <c r="C145" t="s">
        <v>345</v>
      </c>
      <c r="D145" t="s">
        <v>3</v>
      </c>
      <c r="E145">
        <v>1</v>
      </c>
      <c r="F145">
        <v>0</v>
      </c>
      <c r="G145">
        <v>0</v>
      </c>
      <c r="H145">
        <v>0</v>
      </c>
      <c r="I145" t="s">
        <v>25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4.9000000000000004</v>
      </c>
      <c r="AE145">
        <v>615</v>
      </c>
      <c r="AF145">
        <v>15.208333333333339</v>
      </c>
      <c r="AG145">
        <v>18.482738545051369</v>
      </c>
      <c r="AH145">
        <v>18.511989787553279</v>
      </c>
      <c r="AI145">
        <f>1.80442291142912*1*2</f>
        <v>3.6088458228582398</v>
      </c>
      <c r="AJ145">
        <v>1</v>
      </c>
      <c r="AK145">
        <v>0</v>
      </c>
    </row>
    <row r="146" spans="1:37" hidden="1" x14ac:dyDescent="0.2">
      <c r="A146" t="s">
        <v>346</v>
      </c>
      <c r="B146" t="s">
        <v>347</v>
      </c>
      <c r="C146" t="s">
        <v>347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6.2</v>
      </c>
      <c r="AE146">
        <v>616</v>
      </c>
      <c r="AF146">
        <v>16.907894736842099</v>
      </c>
      <c r="AG146">
        <v>17.371561205179141</v>
      </c>
      <c r="AH146">
        <v>11.28396126376777</v>
      </c>
      <c r="AI146">
        <f>2.01167515034855*1</f>
        <v>2.0116751503485499</v>
      </c>
      <c r="AJ146">
        <v>1</v>
      </c>
      <c r="AK146">
        <v>0</v>
      </c>
    </row>
    <row r="147" spans="1:37" x14ac:dyDescent="0.2">
      <c r="A147" t="s">
        <v>221</v>
      </c>
      <c r="B147" t="s">
        <v>222</v>
      </c>
      <c r="C147" t="s">
        <v>222</v>
      </c>
      <c r="D147" t="s">
        <v>6</v>
      </c>
      <c r="E147">
        <v>0</v>
      </c>
      <c r="F147">
        <v>0</v>
      </c>
      <c r="G147">
        <v>0</v>
      </c>
      <c r="H147">
        <v>1</v>
      </c>
      <c r="I147" t="s">
        <v>18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5.6</v>
      </c>
      <c r="AE147">
        <v>375</v>
      </c>
      <c r="AF147">
        <v>19.904399009642649</v>
      </c>
      <c r="AG147">
        <v>22.633857506062679</v>
      </c>
      <c r="AH147">
        <v>26.42488373439264</v>
      </c>
      <c r="AI147">
        <f>2.9084520737056*1*2</f>
        <v>5.8169041474111998</v>
      </c>
      <c r="AJ147">
        <v>1</v>
      </c>
      <c r="AK147">
        <v>1</v>
      </c>
    </row>
    <row r="148" spans="1:37" hidden="1" x14ac:dyDescent="0.2">
      <c r="A148" t="s">
        <v>350</v>
      </c>
      <c r="B148" t="s">
        <v>351</v>
      </c>
      <c r="C148" t="s">
        <v>351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7.4</v>
      </c>
      <c r="AE148">
        <v>628</v>
      </c>
      <c r="AF148">
        <v>22.31090706738539</v>
      </c>
      <c r="AG148">
        <v>21.83691641308241</v>
      </c>
      <c r="AH148">
        <v>45.796560102505538</v>
      </c>
      <c r="AI148">
        <f>6.06255590051249*1</f>
        <v>6.06255590051249</v>
      </c>
      <c r="AJ148">
        <v>1</v>
      </c>
      <c r="AK148">
        <v>0</v>
      </c>
    </row>
    <row r="149" spans="1:37" hidden="1" x14ac:dyDescent="0.2">
      <c r="A149" t="s">
        <v>352</v>
      </c>
      <c r="B149" t="s">
        <v>353</v>
      </c>
      <c r="C149" t="s">
        <v>352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26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4.4000000000000004</v>
      </c>
      <c r="AE149">
        <v>632</v>
      </c>
      <c r="AF149">
        <v>9.8682263476608032</v>
      </c>
      <c r="AG149">
        <v>13.313720153526811</v>
      </c>
      <c r="AH149">
        <v>5.3898320482935871</v>
      </c>
      <c r="AI149">
        <f>2.66021602523529*1*2</f>
        <v>5.32043205047058</v>
      </c>
      <c r="AJ149">
        <v>1</v>
      </c>
      <c r="AK149">
        <v>0</v>
      </c>
    </row>
    <row r="150" spans="1:37" hidden="1" x14ac:dyDescent="0.2">
      <c r="A150" t="s">
        <v>354</v>
      </c>
      <c r="B150" t="s">
        <v>355</v>
      </c>
      <c r="C150" t="s">
        <v>355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4.5</v>
      </c>
      <c r="AE150">
        <v>636</v>
      </c>
      <c r="AF150">
        <v>14.136690647482</v>
      </c>
      <c r="AG150">
        <v>15.32024446882073</v>
      </c>
      <c r="AH150">
        <v>6.6931402098237633</v>
      </c>
      <c r="AI150">
        <f>1.92146294529644*1*2</f>
        <v>3.84292589059288</v>
      </c>
      <c r="AJ150">
        <v>1</v>
      </c>
      <c r="AK150">
        <v>0</v>
      </c>
    </row>
    <row r="151" spans="1:37" hidden="1" x14ac:dyDescent="0.2">
      <c r="A151" t="s">
        <v>356</v>
      </c>
      <c r="B151" t="s">
        <v>357</v>
      </c>
      <c r="C151" t="s">
        <v>358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5.7</v>
      </c>
      <c r="AE151">
        <v>639</v>
      </c>
      <c r="AF151">
        <v>17.168482505034</v>
      </c>
      <c r="AG151">
        <v>16.514929146327539</v>
      </c>
      <c r="AH151">
        <v>12.11641667478583</v>
      </c>
      <c r="AI151">
        <f>2.0732642219943*1*2</f>
        <v>4.1465284439885997</v>
      </c>
      <c r="AJ151">
        <v>1</v>
      </c>
      <c r="AK151">
        <v>0</v>
      </c>
    </row>
    <row r="152" spans="1:37" hidden="1" x14ac:dyDescent="0.2">
      <c r="A152" t="s">
        <v>359</v>
      </c>
      <c r="B152" t="s">
        <v>360</v>
      </c>
      <c r="C152" t="s">
        <v>360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4.9000000000000004</v>
      </c>
      <c r="AE152">
        <v>642</v>
      </c>
      <c r="AF152">
        <v>16.666666666666661</v>
      </c>
      <c r="AG152">
        <v>11.264676844922191</v>
      </c>
      <c r="AH152">
        <v>27.949728937728931</v>
      </c>
      <c r="AI152">
        <f>3.25601498600933*1*2</f>
        <v>6.5120299720186603</v>
      </c>
      <c r="AJ152">
        <v>1</v>
      </c>
      <c r="AK152">
        <v>0</v>
      </c>
    </row>
    <row r="153" spans="1:37" hidden="1" x14ac:dyDescent="0.2">
      <c r="A153" t="s">
        <v>361</v>
      </c>
      <c r="B153" t="s">
        <v>362</v>
      </c>
      <c r="C153" t="s">
        <v>362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4.9000000000000004</v>
      </c>
      <c r="AE153">
        <v>654</v>
      </c>
      <c r="AF153">
        <v>11.262142828407891</v>
      </c>
      <c r="AG153">
        <v>10.259901942921561</v>
      </c>
      <c r="AH153">
        <v>9.1539342888425139</v>
      </c>
      <c r="AI153">
        <f>2.36372314528866*1*2</f>
        <v>4.72744629057732</v>
      </c>
      <c r="AJ153">
        <v>1</v>
      </c>
      <c r="AK153">
        <v>0</v>
      </c>
    </row>
    <row r="154" spans="1:37" hidden="1" x14ac:dyDescent="0.2">
      <c r="A154" t="s">
        <v>239</v>
      </c>
      <c r="B154" t="s">
        <v>240</v>
      </c>
      <c r="C154" t="s">
        <v>240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19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5.9</v>
      </c>
      <c r="AE154">
        <v>408</v>
      </c>
      <c r="AF154">
        <v>18.51787612306633</v>
      </c>
      <c r="AG154">
        <v>19.626861820367381</v>
      </c>
      <c r="AH154">
        <v>9.3024710650474987</v>
      </c>
      <c r="AI154">
        <f>1.56962781484966*1*2</f>
        <v>3.1392556296993201</v>
      </c>
      <c r="AJ154">
        <v>1</v>
      </c>
      <c r="AK154">
        <v>0</v>
      </c>
    </row>
    <row r="155" spans="1:37" hidden="1" x14ac:dyDescent="0.2">
      <c r="A155" t="s">
        <v>366</v>
      </c>
      <c r="B155" t="s">
        <v>367</v>
      </c>
      <c r="C155" t="s">
        <v>368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4.9000000000000004</v>
      </c>
      <c r="AE155">
        <v>674</v>
      </c>
      <c r="AF155">
        <v>10.947914399042689</v>
      </c>
      <c r="AG155">
        <v>8.9073617283906259</v>
      </c>
      <c r="AH155">
        <v>8.933123041641263</v>
      </c>
      <c r="AI155">
        <f>2.86067616792897*1*2</f>
        <v>5.7213523358579401</v>
      </c>
      <c r="AJ155">
        <v>1</v>
      </c>
      <c r="AK155">
        <v>0</v>
      </c>
    </row>
    <row r="156" spans="1:37" hidden="1" x14ac:dyDescent="0.2">
      <c r="A156" t="s">
        <v>369</v>
      </c>
      <c r="B156" t="s">
        <v>370</v>
      </c>
      <c r="C156" t="s">
        <v>371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5</v>
      </c>
      <c r="AE156">
        <v>678</v>
      </c>
      <c r="AF156">
        <v>11.66666666666668</v>
      </c>
      <c r="AG156">
        <v>10.171937695335791</v>
      </c>
      <c r="AH156">
        <v>11.041983723408</v>
      </c>
      <c r="AI156">
        <f>1.62694798864881*1*2</f>
        <v>3.2538959772976201</v>
      </c>
      <c r="AJ156">
        <v>1</v>
      </c>
      <c r="AK156">
        <v>0</v>
      </c>
    </row>
    <row r="157" spans="1:37" hidden="1" x14ac:dyDescent="0.2">
      <c r="A157" t="s">
        <v>372</v>
      </c>
      <c r="B157" t="s">
        <v>373</v>
      </c>
      <c r="C157" t="s">
        <v>373</v>
      </c>
      <c r="D157" t="s">
        <v>6</v>
      </c>
      <c r="E157">
        <v>0</v>
      </c>
      <c r="F157">
        <v>0</v>
      </c>
      <c r="G157">
        <v>0</v>
      </c>
      <c r="H157">
        <v>1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5.7</v>
      </c>
      <c r="AE157">
        <v>686</v>
      </c>
      <c r="AF157">
        <v>0</v>
      </c>
      <c r="AG157">
        <v>0</v>
      </c>
      <c r="AH157">
        <v>0</v>
      </c>
      <c r="AI157">
        <f>0*1</f>
        <v>0</v>
      </c>
      <c r="AJ157">
        <v>1</v>
      </c>
      <c r="AK15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2024-12-13T22:11:39Z</dcterms:created>
  <dcterms:modified xsi:type="dcterms:W3CDTF">2024-12-13T22:46:21Z</dcterms:modified>
</cp:coreProperties>
</file>