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60016F1F-47C0-B643-8F4B-43B8EE0CE41A}" xr6:coauthVersionLast="47" xr6:coauthVersionMax="47" xr10:uidLastSave="{00000000-0000-0000-0000-000000000000}"/>
  <bookViews>
    <workbookView xWindow="240" yWindow="760" windowWidth="43780" windowHeight="33000" xr2:uid="{00000000-000D-0000-FFFF-FFFF00000000}"/>
  </bookViews>
  <sheets>
    <sheet name="Sheet1" sheetId="1" r:id="rId1"/>
  </sheets>
  <definedNames>
    <definedName name="solver_adj" localSheetId="0" hidden="1">Sheet1!$AJ$2:$AJ$139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Sheet1!$AJ$2:$AJ$139</definedName>
    <definedName name="solver_lhs2" localSheetId="0" hidden="1">Sheet1!$AN$4:$AN$8</definedName>
    <definedName name="solver_lhs3" localSheetId="0" hidden="1">Sheet1!$AN$4:$AN$8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hs1" localSheetId="0" hidden="1">"binary"</definedName>
    <definedName name="solver_rhs2" localSheetId="0" hidden="1">Sheet1!$AO$4:$AO$8</definedName>
    <definedName name="solver_rhs3" localSheetId="0" hidden="1">Sheet1!$AM$4:$AM$8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8" i="1" l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02" i="1"/>
  <c r="AH120" i="1"/>
  <c r="AH119" i="1"/>
  <c r="AH118" i="1"/>
  <c r="AH117" i="1"/>
  <c r="AH36" i="1"/>
  <c r="AH115" i="1"/>
  <c r="AH114" i="1"/>
  <c r="AH113" i="1"/>
  <c r="AH112" i="1"/>
  <c r="AH111" i="1"/>
  <c r="AH110" i="1"/>
  <c r="AH109" i="1"/>
  <c r="AH108" i="1"/>
  <c r="AH107" i="1"/>
  <c r="AH106" i="1"/>
  <c r="AH105" i="1"/>
  <c r="AH86" i="1"/>
  <c r="AH103" i="1"/>
  <c r="AH104" i="1"/>
  <c r="AH101" i="1"/>
  <c r="AH100" i="1"/>
  <c r="AH84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50" i="1"/>
  <c r="AH85" i="1"/>
  <c r="AH52" i="1"/>
  <c r="AH83" i="1"/>
  <c r="AH82" i="1"/>
  <c r="AH81" i="1"/>
  <c r="AH80" i="1"/>
  <c r="AH79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19" i="1"/>
  <c r="AH51" i="1"/>
  <c r="AH6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8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2" i="1"/>
  <c r="AH18" i="1"/>
  <c r="AH17" i="1"/>
  <c r="AH16" i="1"/>
  <c r="AH15" i="1"/>
  <c r="AH14" i="1"/>
  <c r="AH13" i="1"/>
  <c r="AH12" i="1"/>
  <c r="AH11" i="1"/>
  <c r="AH10" i="1"/>
  <c r="AN7" i="1"/>
  <c r="AH9" i="1"/>
  <c r="AN6" i="1"/>
  <c r="AH116" i="1"/>
  <c r="AN5" i="1"/>
  <c r="AH7" i="1"/>
  <c r="AN4" i="1"/>
  <c r="AH121" i="1"/>
  <c r="AH5" i="1"/>
  <c r="AH4" i="1"/>
  <c r="AH3" i="1"/>
  <c r="AH99" i="1"/>
  <c r="AN8" i="1" l="1"/>
  <c r="AM2" i="1"/>
</calcChain>
</file>

<file path=xl/sharedStrings.xml><?xml version="1.0" encoding="utf-8"?>
<sst xmlns="http://schemas.openxmlformats.org/spreadsheetml/2006/main" count="733" uniqueCount="332">
  <si>
    <t>Total Points</t>
  </si>
  <si>
    <t>MAX</t>
  </si>
  <si>
    <t>GKP</t>
  </si>
  <si>
    <t>DEF</t>
  </si>
  <si>
    <t>MID</t>
  </si>
  <si>
    <t>FWD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</si>
  <si>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</si>
  <si>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</si>
  <si>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</si>
  <si>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</si>
  <si>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</si>
  <si>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</si>
  <si>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</si>
  <si>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</si>
  <si>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</si>
  <si>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</si>
  <si>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</si>
  <si>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</si>
  <si>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</si>
  <si>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</si>
  <si>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</si>
  <si>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</si>
  <si>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</si>
  <si>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</si>
  <si>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</si>
  <si>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</si>
  <si>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</si>
  <si>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</si>
  <si>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</si>
  <si>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</si>
  <si>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</si>
  <si>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</si>
  <si>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</si>
  <si>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</si>
  <si>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</si>
  <si>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NEXT</t>
  </si>
  <si>
    <t>Health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</si>
  <si>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</si>
  <si>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</si>
  <si>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</si>
  <si>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</si>
  <si>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</si>
  <si>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</si>
  <si>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</si>
  <si>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Martin</t>
  </si>
  <si>
    <t>Ødegaard</t>
  </si>
  <si>
    <t>David</t>
  </si>
  <si>
    <t>Raya Martin</t>
  </si>
  <si>
    <t>Raya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</si>
  <si>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</si>
  <si>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</si>
  <si>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</si>
  <si>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</si>
  <si>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</si>
  <si>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</si>
  <si>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</si>
  <si>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</si>
  <si>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</si>
  <si>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</si>
  <si>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Norberto</t>
  </si>
  <si>
    <t>Murara Neto</t>
  </si>
  <si>
    <t>Neto</t>
  </si>
  <si>
    <t>Raheem</t>
  </si>
  <si>
    <t>Sterling</t>
  </si>
  <si>
    <t>Leon</t>
  </si>
  <si>
    <t>Bailey</t>
  </si>
  <si>
    <t>Matty</t>
  </si>
  <si>
    <t>Cash</t>
  </si>
  <si>
    <t>Moussa</t>
  </si>
  <si>
    <t>Diaby</t>
  </si>
  <si>
    <t>Diego Carlos</t>
  </si>
  <si>
    <t>Santos Silva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</si>
  <si>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</si>
  <si>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</si>
  <si>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</si>
  <si>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</si>
  <si>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</si>
  <si>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</si>
  <si>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</si>
  <si>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</si>
  <si>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</si>
  <si>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</si>
  <si>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</si>
  <si>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Pau</t>
  </si>
  <si>
    <t>Torres</t>
  </si>
  <si>
    <t>Youri</t>
  </si>
  <si>
    <t>Tielemans</t>
  </si>
  <si>
    <t>Ollie</t>
  </si>
  <si>
    <t>Watkins</t>
  </si>
  <si>
    <t>Amadou</t>
  </si>
  <si>
    <t>Onana</t>
  </si>
  <si>
    <t>Lewis</t>
  </si>
  <si>
    <t>Cook</t>
  </si>
  <si>
    <t>Antoine</t>
  </si>
  <si>
    <t>Semenyo</t>
  </si>
  <si>
    <t>Adam</t>
  </si>
  <si>
    <t>Smith</t>
  </si>
  <si>
    <t>Marcus</t>
  </si>
  <si>
    <t>Tavernier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</si>
  <si>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</si>
  <si>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</si>
  <si>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</si>
  <si>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</si>
  <si>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</si>
  <si>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</si>
  <si>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</si>
  <si>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</si>
  <si>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</si>
  <si>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</si>
  <si>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</si>
  <si>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</si>
  <si>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</si>
  <si>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</si>
  <si>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</si>
  <si>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</si>
  <si>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</si>
  <si>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</si>
  <si>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</si>
  <si>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</si>
  <si>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Simon</t>
  </si>
  <si>
    <t>Adingra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</si>
  <si>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</si>
  <si>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</si>
  <si>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</si>
  <si>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</si>
  <si>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</si>
  <si>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</si>
  <si>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</si>
  <si>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</si>
  <si>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</si>
  <si>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</si>
  <si>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Danny</t>
  </si>
  <si>
    <t>Welbeck</t>
  </si>
  <si>
    <t>Moisés</t>
  </si>
  <si>
    <t>Caicedo Corozo</t>
  </si>
  <si>
    <t>Caicedo</t>
  </si>
  <si>
    <t>Levi</t>
  </si>
  <si>
    <t>Colwill</t>
  </si>
  <si>
    <t>Enzo</t>
  </si>
  <si>
    <t>Fernández</t>
  </si>
  <si>
    <t>Conor</t>
  </si>
  <si>
    <t>Gallagher</t>
  </si>
  <si>
    <t>Noni</t>
  </si>
  <si>
    <t>Madueke</t>
  </si>
  <si>
    <t>Nicolas</t>
  </si>
  <si>
    <t>Jackson</t>
  </si>
  <si>
    <t>N.Jackson</t>
  </si>
  <si>
    <t>Cole</t>
  </si>
  <si>
    <t>Palmer</t>
  </si>
  <si>
    <t>Chris</t>
  </si>
  <si>
    <t>Richards</t>
  </si>
  <si>
    <t>C.Richards</t>
  </si>
  <si>
    <t>Eberechi</t>
  </si>
  <si>
    <t>Eze</t>
  </si>
  <si>
    <t>Marc</t>
  </si>
  <si>
    <t>Guéhi</t>
  </si>
  <si>
    <t>Jean-Philippe</t>
  </si>
  <si>
    <t>Mateta</t>
  </si>
  <si>
    <t>Tyrick</t>
  </si>
  <si>
    <t>Mitchell</t>
  </si>
  <si>
    <t>Jarrad</t>
  </si>
  <si>
    <t>Branthwaite</t>
  </si>
  <si>
    <t>Dominic</t>
  </si>
  <si>
    <t>Calvert-Lewin</t>
  </si>
  <si>
    <t>Jack</t>
  </si>
  <si>
    <t>Harrison</t>
  </si>
  <si>
    <t>Dwight</t>
  </si>
  <si>
    <t>McNeil</t>
  </si>
  <si>
    <t>Jordan</t>
  </si>
  <si>
    <t>Pickford</t>
  </si>
  <si>
    <t>James</t>
  </si>
  <si>
    <t>Tarkowski</t>
  </si>
  <si>
    <t>Ashley</t>
  </si>
  <si>
    <t>Young</t>
  </si>
  <si>
    <t>Joachim</t>
  </si>
  <si>
    <t>Andersen</t>
  </si>
  <si>
    <t>Andreas</t>
  </si>
  <si>
    <t>Hoelgebaum Pereira</t>
  </si>
  <si>
    <t>Calvin</t>
  </si>
  <si>
    <t>Bassey</t>
  </si>
  <si>
    <t>Timothy</t>
  </si>
  <si>
    <t>Castagne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</si>
  <si>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</si>
  <si>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</si>
  <si>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</si>
  <si>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</si>
  <si>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</si>
  <si>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</si>
  <si>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</si>
  <si>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</si>
  <si>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</si>
  <si>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</si>
  <si>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</si>
  <si>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</si>
  <si>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</si>
  <si>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Dara</t>
  </si>
  <si>
    <t>O'Shea</t>
  </si>
  <si>
    <t>Chiedozie</t>
  </si>
  <si>
    <t>Ogbene</t>
  </si>
  <si>
    <t>Facundo</t>
  </si>
  <si>
    <t>Buonanotte</t>
  </si>
  <si>
    <t>Alisson</t>
  </si>
  <si>
    <t>Ramses Becker</t>
  </si>
  <si>
    <t>A.Becker</t>
  </si>
  <si>
    <t>Trent</t>
  </si>
  <si>
    <t>Alexander-Arnold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</si>
  <si>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</si>
  <si>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</si>
  <si>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</si>
  <si>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</si>
  <si>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</si>
  <si>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</si>
  <si>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</si>
  <si>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</si>
  <si>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</si>
  <si>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</si>
  <si>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</si>
  <si>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</si>
  <si>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</si>
  <si>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</si>
  <si>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</si>
  <si>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Andrew</t>
  </si>
  <si>
    <t>Robertson</t>
  </si>
  <si>
    <t>Dominik</t>
  </si>
  <si>
    <t>Szoboszlai</t>
  </si>
  <si>
    <t>Virgil</t>
  </si>
  <si>
    <t>van Dijk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</si>
  <si>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</si>
  <si>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</si>
  <si>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</si>
  <si>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</si>
  <si>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</si>
  <si>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</si>
  <si>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</si>
  <si>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</si>
  <si>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</si>
  <si>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</si>
  <si>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</si>
  <si>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</si>
  <si>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</si>
  <si>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</si>
  <si>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Julián</t>
  </si>
  <si>
    <t>Álvarez</t>
  </si>
  <si>
    <t>J.Alvarez</t>
  </si>
  <si>
    <t>Mateo</t>
  </si>
  <si>
    <t>Kovačić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</si>
  <si>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</si>
  <si>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</si>
  <si>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</si>
  <si>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</si>
  <si>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</si>
  <si>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</si>
  <si>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</si>
  <si>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Rasmus</t>
  </si>
  <si>
    <t>Højlund</t>
  </si>
  <si>
    <t>André</t>
  </si>
  <si>
    <t>Rashford</t>
  </si>
  <si>
    <t>Barnes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</si>
  <si>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</si>
  <si>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</si>
  <si>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</si>
  <si>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</si>
  <si>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</si>
  <si>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</si>
  <si>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</si>
  <si>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</si>
  <si>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Jacob</t>
  </si>
  <si>
    <t>Murphy</t>
  </si>
  <si>
    <t>J.Murphy</t>
  </si>
  <si>
    <t>Fabian</t>
  </si>
  <si>
    <t>Schär</t>
  </si>
  <si>
    <t>Kieran</t>
  </si>
  <si>
    <t>Trippier</t>
  </si>
  <si>
    <t>Danilo</t>
  </si>
  <si>
    <t>dos Santos de Oliveira</t>
  </si>
  <si>
    <t>Morgan</t>
  </si>
  <si>
    <t>Gibbs-White</t>
  </si>
  <si>
    <t>Callum</t>
  </si>
  <si>
    <t>Hudson-Odoi</t>
  </si>
  <si>
    <t>Murillo</t>
  </si>
  <si>
    <t>Santiago Costa dos Santos</t>
  </si>
  <si>
    <t>Wood</t>
  </si>
  <si>
    <t>Cameron</t>
  </si>
  <si>
    <t>Archer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</si>
  <si>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</si>
  <si>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</si>
  <si>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</si>
  <si>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</si>
  <si>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</si>
  <si>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</si>
  <si>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</si>
  <si>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</si>
  <si>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</si>
  <si>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</si>
  <si>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</si>
  <si>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</si>
  <si>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Son</t>
  </si>
  <si>
    <t>Heung-min</t>
  </si>
  <si>
    <t>Micky</t>
  </si>
  <si>
    <t>van de Ven</t>
  </si>
  <si>
    <t>Van de Ven</t>
  </si>
  <si>
    <t>Guglielmo</t>
  </si>
  <si>
    <t>Vicario</t>
  </si>
  <si>
    <t>Odobert</t>
  </si>
  <si>
    <t>Michail</t>
  </si>
  <si>
    <t>Antonio</t>
  </si>
  <si>
    <t>Jarrod</t>
  </si>
  <si>
    <t>Bowen</t>
  </si>
  <si>
    <t>Vladimír</t>
  </si>
  <si>
    <t>Coufal</t>
  </si>
  <si>
    <t>Wes</t>
  </si>
  <si>
    <t>Foderingham</t>
  </si>
  <si>
    <t>Mohammed</t>
  </si>
  <si>
    <t>Kudus</t>
  </si>
  <si>
    <t>Tolentino Coelho de Lima</t>
  </si>
  <si>
    <t>L.Paquetá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</si>
  <si>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</si>
  <si>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</si>
  <si>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</si>
  <si>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</si>
  <si>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</si>
  <si>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</si>
  <si>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</si>
  <si>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</si>
  <si>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</si>
  <si>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José</t>
  </si>
  <si>
    <t>Malheiro de Sá</t>
  </si>
  <si>
    <t>José Sá</t>
  </si>
  <si>
    <t>Mario</t>
  </si>
  <si>
    <t>Lemina</t>
  </si>
  <si>
    <t>Mario Jr.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</si>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</sst>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39" totalsRowShown="0">
  <autoFilter ref="A1:AJ139" xr:uid="{00000000-0009-0000-0100-000001000000}">
    <filterColumn colId="35">
      <filters>
        <filter val="1"/>
      </filters>
    </filterColumn>
  </autoFilter>
  <sortState xmlns:xlrd2="http://schemas.microsoft.com/office/spreadsheetml/2017/richdata2" ref="A2:AJ78">
    <sortCondition descending="1" ref="AH1:AH139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6" xr3:uid="{00000000-0010-0000-0000-000024000000}" name="NEXT"/>
    <tableColumn id="37" xr3:uid="{00000000-0010-0000-0000-000025000000}" name="Health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9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5" max="8" width="0" hidden="1" customWidth="1"/>
    <col min="10" max="33" width="0" hidden="1" customWidth="1"/>
  </cols>
  <sheetData>
    <row r="1" spans="1:41" x14ac:dyDescent="0.2">
      <c r="A1" t="s">
        <v>26</v>
      </c>
      <c r="B1" t="s">
        <v>27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30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41" x14ac:dyDescent="0.2">
      <c r="A2" t="s">
        <v>74</v>
      </c>
      <c r="B2" t="s">
        <v>75</v>
      </c>
      <c r="C2" t="s">
        <v>76</v>
      </c>
      <c r="D2" t="s">
        <v>5</v>
      </c>
      <c r="E2">
        <v>0</v>
      </c>
      <c r="F2">
        <v>0</v>
      </c>
      <c r="G2">
        <v>0</v>
      </c>
      <c r="H2">
        <v>1</v>
      </c>
      <c r="I2" t="s">
        <v>7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43</v>
      </c>
      <c r="AE2">
        <v>18.159406767052278</v>
      </c>
      <c r="AF2">
        <v>7.9091662835778784</v>
      </c>
      <c r="AG2">
        <v>16.100000000000001</v>
      </c>
      <c r="AH2">
        <f>9.05799207075876*1</f>
        <v>9.0579920707587593</v>
      </c>
      <c r="AI2">
        <v>1</v>
      </c>
      <c r="AJ2">
        <v>1</v>
      </c>
      <c r="AL2" t="s">
        <v>0</v>
      </c>
      <c r="AM2">
        <f>SUMPRODUCT(Table1[Selected], Table1[NEXT])</f>
        <v>37.219146463464881</v>
      </c>
      <c r="AN2" t="s">
        <v>1</v>
      </c>
    </row>
    <row r="3" spans="1:41" hidden="1" x14ac:dyDescent="0.2">
      <c r="A3" t="s">
        <v>40</v>
      </c>
      <c r="B3" t="s">
        <v>41</v>
      </c>
      <c r="C3" t="s">
        <v>41</v>
      </c>
      <c r="D3" t="s">
        <v>5</v>
      </c>
      <c r="E3">
        <v>0</v>
      </c>
      <c r="F3">
        <v>0</v>
      </c>
      <c r="G3">
        <v>0</v>
      </c>
      <c r="H3">
        <v>1</v>
      </c>
      <c r="I3" t="s">
        <v>6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</v>
      </c>
      <c r="AE3">
        <v>31.135460622297181</v>
      </c>
      <c r="AF3">
        <v>13.93813047167729</v>
      </c>
      <c r="AG3">
        <v>25.59409472262066</v>
      </c>
      <c r="AH3">
        <f>1.93879433715804*1</f>
        <v>1.9387943371580401</v>
      </c>
      <c r="AI3">
        <v>1</v>
      </c>
      <c r="AJ3">
        <v>0</v>
      </c>
    </row>
    <row r="4" spans="1:41" hidden="1" x14ac:dyDescent="0.2">
      <c r="A4" t="s">
        <v>38</v>
      </c>
      <c r="B4" t="s">
        <v>42</v>
      </c>
      <c r="C4" t="s">
        <v>43</v>
      </c>
      <c r="D4" t="s">
        <v>4</v>
      </c>
      <c r="E4">
        <v>0</v>
      </c>
      <c r="F4">
        <v>0</v>
      </c>
      <c r="G4">
        <v>1</v>
      </c>
      <c r="H4">
        <v>0</v>
      </c>
      <c r="I4" t="s">
        <v>6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22.399999999999991</v>
      </c>
      <c r="AF4">
        <v>28.971266485754281</v>
      </c>
      <c r="AG4">
        <v>35.839665138782777</v>
      </c>
      <c r="AH4">
        <f>4.58312760989905*1</f>
        <v>4.5831276098990497</v>
      </c>
      <c r="AI4">
        <v>1</v>
      </c>
      <c r="AJ4">
        <v>0</v>
      </c>
      <c r="AL4" t="s">
        <v>2</v>
      </c>
      <c r="AM4">
        <v>1</v>
      </c>
      <c r="AN4">
        <f>SUMPRODUCT(Table1[Selected],Table1[GKP])</f>
        <v>1</v>
      </c>
      <c r="AO4">
        <v>1</v>
      </c>
    </row>
    <row r="5" spans="1:41" hidden="1" x14ac:dyDescent="0.2">
      <c r="A5" t="s">
        <v>44</v>
      </c>
      <c r="B5" t="s">
        <v>45</v>
      </c>
      <c r="C5" t="s">
        <v>45</v>
      </c>
      <c r="D5" t="s">
        <v>4</v>
      </c>
      <c r="E5">
        <v>0</v>
      </c>
      <c r="F5">
        <v>0</v>
      </c>
      <c r="G5">
        <v>1</v>
      </c>
      <c r="H5">
        <v>0</v>
      </c>
      <c r="I5" t="s">
        <v>6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</v>
      </c>
      <c r="AE5">
        <v>23.432203389830509</v>
      </c>
      <c r="AF5">
        <v>23.485279129538299</v>
      </c>
      <c r="AG5">
        <v>24.795035736869341</v>
      </c>
      <c r="AH5">
        <f>1.67790509502854*1</f>
        <v>1.6779050950285399</v>
      </c>
      <c r="AI5">
        <v>1</v>
      </c>
      <c r="AJ5">
        <v>0</v>
      </c>
      <c r="AL5" t="s">
        <v>3</v>
      </c>
      <c r="AM5">
        <v>1</v>
      </c>
      <c r="AN5">
        <f>SUMPRODUCT(Table1[Selected],Table1[DEF])</f>
        <v>1</v>
      </c>
      <c r="AO5">
        <v>2</v>
      </c>
    </row>
    <row r="6" spans="1:41" x14ac:dyDescent="0.2">
      <c r="A6" t="s">
        <v>142</v>
      </c>
      <c r="B6" t="s">
        <v>143</v>
      </c>
      <c r="C6" t="s">
        <v>143</v>
      </c>
      <c r="D6" t="s">
        <v>4</v>
      </c>
      <c r="E6">
        <v>0</v>
      </c>
      <c r="F6">
        <v>0</v>
      </c>
      <c r="G6">
        <v>1</v>
      </c>
      <c r="H6">
        <v>0</v>
      </c>
      <c r="I6" t="s">
        <v>11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201</v>
      </c>
      <c r="AE6">
        <v>27.73594029803899</v>
      </c>
      <c r="AF6">
        <v>16.557779520747928</v>
      </c>
      <c r="AG6">
        <v>64.473684210526315</v>
      </c>
      <c r="AH6">
        <f>9.03919620955143*1</f>
        <v>9.0391962095514309</v>
      </c>
      <c r="AI6">
        <v>1</v>
      </c>
      <c r="AJ6">
        <v>1</v>
      </c>
      <c r="AL6" t="s">
        <v>4</v>
      </c>
      <c r="AM6">
        <v>1</v>
      </c>
      <c r="AN6">
        <f>SUMPRODUCT(Table1[Selected],Table1[MID])</f>
        <v>2</v>
      </c>
      <c r="AO6">
        <v>2</v>
      </c>
    </row>
    <row r="7" spans="1:41" hidden="1" x14ac:dyDescent="0.2">
      <c r="A7" t="s">
        <v>49</v>
      </c>
      <c r="B7" t="s">
        <v>50</v>
      </c>
      <c r="C7" t="s">
        <v>50</v>
      </c>
      <c r="D7" t="s">
        <v>4</v>
      </c>
      <c r="E7">
        <v>0</v>
      </c>
      <c r="F7">
        <v>0</v>
      </c>
      <c r="G7">
        <v>1</v>
      </c>
      <c r="H7">
        <v>0</v>
      </c>
      <c r="I7" t="s">
        <v>6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13</v>
      </c>
      <c r="AE7">
        <v>34.361142226166962</v>
      </c>
      <c r="AF7">
        <v>24.612765936144509</v>
      </c>
      <c r="AG7">
        <v>44.985647185090507</v>
      </c>
      <c r="AH7">
        <f>6.35413015710289*1</f>
        <v>6.3541301571028903</v>
      </c>
      <c r="AI7">
        <v>1</v>
      </c>
      <c r="AJ7">
        <v>0</v>
      </c>
      <c r="AL7" t="s">
        <v>5</v>
      </c>
      <c r="AM7">
        <v>1</v>
      </c>
      <c r="AN7">
        <f>SUMPRODUCT(Table1[Selected],Table1[FWD])</f>
        <v>1</v>
      </c>
      <c r="AO7">
        <v>2</v>
      </c>
    </row>
    <row r="8" spans="1:41" x14ac:dyDescent="0.2">
      <c r="A8" t="s">
        <v>111</v>
      </c>
      <c r="B8" t="s">
        <v>112</v>
      </c>
      <c r="C8" t="s">
        <v>112</v>
      </c>
      <c r="D8" t="s">
        <v>4</v>
      </c>
      <c r="E8">
        <v>0</v>
      </c>
      <c r="F8">
        <v>0</v>
      </c>
      <c r="G8">
        <v>1</v>
      </c>
      <c r="H8">
        <v>0</v>
      </c>
      <c r="I8" t="s">
        <v>9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113</v>
      </c>
      <c r="AE8">
        <v>27.623532430776478</v>
      </c>
      <c r="AF8">
        <v>20.920678049767599</v>
      </c>
      <c r="AG8">
        <v>47.438535353535357</v>
      </c>
      <c r="AH8">
        <f>8.85931134281006*1</f>
        <v>8.8593113428100594</v>
      </c>
      <c r="AI8">
        <v>1</v>
      </c>
      <c r="AJ8">
        <v>1</v>
      </c>
      <c r="AL8" t="s">
        <v>331</v>
      </c>
      <c r="AM8">
        <v>5</v>
      </c>
      <c r="AN8">
        <f>SUM(AN4:AN7)</f>
        <v>5</v>
      </c>
      <c r="AO8">
        <v>5</v>
      </c>
    </row>
    <row r="9" spans="1:41" hidden="1" x14ac:dyDescent="0.2">
      <c r="A9" t="s">
        <v>53</v>
      </c>
      <c r="B9" t="s">
        <v>54</v>
      </c>
      <c r="C9" t="s">
        <v>54</v>
      </c>
      <c r="D9" t="s">
        <v>4</v>
      </c>
      <c r="E9">
        <v>0</v>
      </c>
      <c r="F9">
        <v>0</v>
      </c>
      <c r="G9">
        <v>1</v>
      </c>
      <c r="H9">
        <v>0</v>
      </c>
      <c r="I9" t="s">
        <v>6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18</v>
      </c>
      <c r="AE9">
        <v>19.44767441860467</v>
      </c>
      <c r="AF9">
        <v>19.437799301358471</v>
      </c>
      <c r="AG9">
        <v>16.391221644116658</v>
      </c>
      <c r="AH9">
        <f>1.90309083592626*1</f>
        <v>1.9030908359262599</v>
      </c>
      <c r="AI9">
        <v>1</v>
      </c>
      <c r="AJ9">
        <v>0</v>
      </c>
    </row>
    <row r="10" spans="1:41" hidden="1" x14ac:dyDescent="0.2">
      <c r="A10" t="s">
        <v>55</v>
      </c>
      <c r="B10" t="s">
        <v>56</v>
      </c>
      <c r="C10" t="s">
        <v>56</v>
      </c>
      <c r="D10" t="s">
        <v>3</v>
      </c>
      <c r="E10">
        <v>0</v>
      </c>
      <c r="F10">
        <v>1</v>
      </c>
      <c r="G10">
        <v>0</v>
      </c>
      <c r="H10">
        <v>0</v>
      </c>
      <c r="I10" t="s">
        <v>6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19</v>
      </c>
      <c r="AE10">
        <v>22.337662337662319</v>
      </c>
      <c r="AF10">
        <v>20.049916262005841</v>
      </c>
      <c r="AG10">
        <v>22.134752925780791</v>
      </c>
      <c r="AH10">
        <f>2.03053396527147*1</f>
        <v>2.03053396527147</v>
      </c>
      <c r="AI10">
        <v>1</v>
      </c>
      <c r="AJ10">
        <v>0</v>
      </c>
    </row>
    <row r="11" spans="1:41" hidden="1" x14ac:dyDescent="0.2">
      <c r="A11" t="s">
        <v>57</v>
      </c>
      <c r="B11" t="s">
        <v>58</v>
      </c>
      <c r="C11" t="s">
        <v>58</v>
      </c>
      <c r="D11" t="s">
        <v>3</v>
      </c>
      <c r="E11">
        <v>0</v>
      </c>
      <c r="F11">
        <v>1</v>
      </c>
      <c r="G11">
        <v>0</v>
      </c>
      <c r="H11">
        <v>0</v>
      </c>
      <c r="I11" t="s">
        <v>6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</v>
      </c>
      <c r="AE11">
        <v>17.008547008547001</v>
      </c>
      <c r="AF11">
        <v>17.181104375772179</v>
      </c>
      <c r="AG11">
        <v>19.607883091002449</v>
      </c>
      <c r="AH11">
        <f>1.74423846798858*1</f>
        <v>1.7442384679885801</v>
      </c>
      <c r="AI11">
        <v>1</v>
      </c>
      <c r="AJ11">
        <v>0</v>
      </c>
    </row>
    <row r="12" spans="1:41" hidden="1" x14ac:dyDescent="0.2">
      <c r="A12" t="s">
        <v>59</v>
      </c>
      <c r="B12" t="s">
        <v>60</v>
      </c>
      <c r="C12" t="s">
        <v>61</v>
      </c>
      <c r="D12" t="s">
        <v>2</v>
      </c>
      <c r="E12">
        <v>1</v>
      </c>
      <c r="F12">
        <v>0</v>
      </c>
      <c r="G12">
        <v>0</v>
      </c>
      <c r="H12">
        <v>0</v>
      </c>
      <c r="I12" t="s">
        <v>6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21</v>
      </c>
      <c r="AE12">
        <v>17.324115509868388</v>
      </c>
      <c r="AF12">
        <v>16.736767101891591</v>
      </c>
      <c r="AG12">
        <v>13.561988395293939</v>
      </c>
      <c r="AH12">
        <f>1.71970444709017*1</f>
        <v>1.7197044470901699</v>
      </c>
      <c r="AI12">
        <v>1</v>
      </c>
      <c r="AJ12">
        <v>0</v>
      </c>
    </row>
    <row r="13" spans="1:41" hidden="1" x14ac:dyDescent="0.2">
      <c r="A13" t="s">
        <v>62</v>
      </c>
      <c r="B13" t="s">
        <v>63</v>
      </c>
      <c r="C13" t="s">
        <v>63</v>
      </c>
      <c r="D13" t="s">
        <v>4</v>
      </c>
      <c r="E13">
        <v>0</v>
      </c>
      <c r="F13">
        <v>0</v>
      </c>
      <c r="G13">
        <v>1</v>
      </c>
      <c r="H13">
        <v>0</v>
      </c>
      <c r="I13" t="s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22</v>
      </c>
      <c r="AE13">
        <v>17.188972746518619</v>
      </c>
      <c r="AF13">
        <v>27.83730725802527</v>
      </c>
      <c r="AG13">
        <v>7.1900667165835879</v>
      </c>
      <c r="AH13">
        <f>1.46075325838339*1</f>
        <v>1.46075325838339</v>
      </c>
      <c r="AI13">
        <v>1</v>
      </c>
      <c r="AJ13">
        <v>0</v>
      </c>
    </row>
    <row r="14" spans="1:41" hidden="1" x14ac:dyDescent="0.2">
      <c r="A14" t="s">
        <v>64</v>
      </c>
      <c r="B14" t="s">
        <v>65</v>
      </c>
      <c r="C14" t="s">
        <v>65</v>
      </c>
      <c r="D14" t="s">
        <v>4</v>
      </c>
      <c r="E14">
        <v>0</v>
      </c>
      <c r="F14">
        <v>0</v>
      </c>
      <c r="G14">
        <v>1</v>
      </c>
      <c r="H14">
        <v>0</v>
      </c>
      <c r="I14" t="s">
        <v>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33</v>
      </c>
      <c r="AE14">
        <v>16.31868131868131</v>
      </c>
      <c r="AF14">
        <v>12.43676147412933</v>
      </c>
      <c r="AG14">
        <v>18.928125506301981</v>
      </c>
      <c r="AH14">
        <f>1.07328913166013*1</f>
        <v>1.0732891316601301</v>
      </c>
      <c r="AI14">
        <v>1</v>
      </c>
      <c r="AJ14">
        <v>0</v>
      </c>
    </row>
    <row r="15" spans="1:41" hidden="1" x14ac:dyDescent="0.2">
      <c r="A15" t="s">
        <v>66</v>
      </c>
      <c r="B15" t="s">
        <v>67</v>
      </c>
      <c r="C15" t="s">
        <v>67</v>
      </c>
      <c r="D15" t="s">
        <v>3</v>
      </c>
      <c r="E15">
        <v>0</v>
      </c>
      <c r="F15">
        <v>1</v>
      </c>
      <c r="G15">
        <v>0</v>
      </c>
      <c r="H15">
        <v>0</v>
      </c>
      <c r="I15" t="s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37</v>
      </c>
      <c r="AE15">
        <v>11.206896551724141</v>
      </c>
      <c r="AF15">
        <v>12.478236381472311</v>
      </c>
      <c r="AG15">
        <v>12.326747492214039</v>
      </c>
      <c r="AH15">
        <f>1.44515004684628*1</f>
        <v>1.4451500468462799</v>
      </c>
      <c r="AI15">
        <v>1</v>
      </c>
      <c r="AJ15">
        <v>0</v>
      </c>
    </row>
    <row r="16" spans="1:41" hidden="1" x14ac:dyDescent="0.2">
      <c r="A16" t="s">
        <v>68</v>
      </c>
      <c r="B16" t="s">
        <v>69</v>
      </c>
      <c r="C16" t="s">
        <v>69</v>
      </c>
      <c r="D16" t="s">
        <v>4</v>
      </c>
      <c r="E16">
        <v>0</v>
      </c>
      <c r="F16">
        <v>0</v>
      </c>
      <c r="G16">
        <v>1</v>
      </c>
      <c r="H16">
        <v>0</v>
      </c>
      <c r="I16" t="s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39</v>
      </c>
      <c r="AE16">
        <v>18.684210526315798</v>
      </c>
      <c r="AF16">
        <v>24.666102533911179</v>
      </c>
      <c r="AG16">
        <v>13.5070858991502</v>
      </c>
      <c r="AH16">
        <f>5.5488644220872*1</f>
        <v>5.5488644220871999</v>
      </c>
      <c r="AI16">
        <v>1</v>
      </c>
      <c r="AJ16">
        <v>0</v>
      </c>
    </row>
    <row r="17" spans="1:36" hidden="1" x14ac:dyDescent="0.2">
      <c r="A17" t="s">
        <v>70</v>
      </c>
      <c r="B17" t="s">
        <v>71</v>
      </c>
      <c r="C17" t="s">
        <v>70</v>
      </c>
      <c r="D17" t="s">
        <v>3</v>
      </c>
      <c r="E17">
        <v>0</v>
      </c>
      <c r="F17">
        <v>1</v>
      </c>
      <c r="G17">
        <v>0</v>
      </c>
      <c r="H17">
        <v>0</v>
      </c>
      <c r="I17" t="s">
        <v>7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40</v>
      </c>
      <c r="AE17">
        <v>10.303030303030299</v>
      </c>
      <c r="AF17">
        <v>13.609364674256391</v>
      </c>
      <c r="AG17">
        <v>11.01631561127251</v>
      </c>
      <c r="AH17">
        <f>1.95504176898779*1</f>
        <v>1.9550417689877899</v>
      </c>
      <c r="AI17">
        <v>1</v>
      </c>
      <c r="AJ17">
        <v>0</v>
      </c>
    </row>
    <row r="18" spans="1:36" hidden="1" x14ac:dyDescent="0.2">
      <c r="A18" t="s">
        <v>72</v>
      </c>
      <c r="B18" t="s">
        <v>73</v>
      </c>
      <c r="C18" t="s">
        <v>73</v>
      </c>
      <c r="D18" t="s">
        <v>3</v>
      </c>
      <c r="E18">
        <v>0</v>
      </c>
      <c r="F18">
        <v>1</v>
      </c>
      <c r="G18">
        <v>0</v>
      </c>
      <c r="H18">
        <v>0</v>
      </c>
      <c r="I18" t="s">
        <v>7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41</v>
      </c>
      <c r="AE18">
        <v>12.35050858779511</v>
      </c>
      <c r="AF18">
        <v>16.34782543921396</v>
      </c>
      <c r="AG18">
        <v>19.675144720562351</v>
      </c>
      <c r="AH18">
        <f>2.17360299607195*1</f>
        <v>2.1736029960719501</v>
      </c>
      <c r="AI18">
        <v>1</v>
      </c>
      <c r="AJ18">
        <v>0</v>
      </c>
    </row>
    <row r="19" spans="1:36" hidden="1" x14ac:dyDescent="0.2">
      <c r="A19" t="s">
        <v>147</v>
      </c>
      <c r="B19" t="s">
        <v>148</v>
      </c>
      <c r="C19" t="s">
        <v>148</v>
      </c>
      <c r="D19" t="s">
        <v>4</v>
      </c>
      <c r="E19">
        <v>0</v>
      </c>
      <c r="F19">
        <v>0</v>
      </c>
      <c r="G19">
        <v>1</v>
      </c>
      <c r="H19">
        <v>0</v>
      </c>
      <c r="I19" t="s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206</v>
      </c>
      <c r="AE19">
        <v>60.996598743352941</v>
      </c>
      <c r="AF19">
        <v>33.745165679196781</v>
      </c>
      <c r="AG19">
        <v>94.19619047619048</v>
      </c>
      <c r="AH19">
        <f>6.54234083285772*1</f>
        <v>6.5423408328577199</v>
      </c>
      <c r="AI19">
        <v>1</v>
      </c>
      <c r="AJ19">
        <v>0</v>
      </c>
    </row>
    <row r="20" spans="1:36" hidden="1" x14ac:dyDescent="0.2">
      <c r="A20" t="s">
        <v>77</v>
      </c>
      <c r="B20" t="s">
        <v>78</v>
      </c>
      <c r="C20" t="s">
        <v>79</v>
      </c>
      <c r="D20" t="s">
        <v>3</v>
      </c>
      <c r="E20">
        <v>0</v>
      </c>
      <c r="F20">
        <v>1</v>
      </c>
      <c r="G20">
        <v>0</v>
      </c>
      <c r="H20">
        <v>0</v>
      </c>
      <c r="I20" t="s">
        <v>7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49</v>
      </c>
      <c r="AE20">
        <v>13.9329268292683</v>
      </c>
      <c r="AF20">
        <v>13.521928934360441</v>
      </c>
      <c r="AG20">
        <v>13.977677565369291</v>
      </c>
      <c r="AH20">
        <f>1.92567712835425*1</f>
        <v>1.92567712835425</v>
      </c>
      <c r="AI20">
        <v>1</v>
      </c>
      <c r="AJ20">
        <v>0</v>
      </c>
    </row>
    <row r="21" spans="1:36" hidden="1" x14ac:dyDescent="0.2">
      <c r="A21" t="s">
        <v>80</v>
      </c>
      <c r="B21" t="s">
        <v>81</v>
      </c>
      <c r="C21" t="s">
        <v>82</v>
      </c>
      <c r="D21" t="s">
        <v>2</v>
      </c>
      <c r="E21">
        <v>1</v>
      </c>
      <c r="F21">
        <v>0</v>
      </c>
      <c r="G21">
        <v>0</v>
      </c>
      <c r="H21">
        <v>0</v>
      </c>
      <c r="I21" t="s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52</v>
      </c>
      <c r="AE21">
        <v>17.03947368421052</v>
      </c>
      <c r="AF21">
        <v>18.203712875905929</v>
      </c>
      <c r="AG21">
        <v>23.069305555555559</v>
      </c>
      <c r="AH21">
        <f>1.61244327843061*1</f>
        <v>1.61244327843061</v>
      </c>
      <c r="AI21">
        <v>1</v>
      </c>
      <c r="AJ21">
        <v>0</v>
      </c>
    </row>
    <row r="22" spans="1:36" hidden="1" x14ac:dyDescent="0.2">
      <c r="A22" t="s">
        <v>83</v>
      </c>
      <c r="B22" t="s">
        <v>84</v>
      </c>
      <c r="C22" t="s">
        <v>83</v>
      </c>
      <c r="D22" t="s">
        <v>3</v>
      </c>
      <c r="E22">
        <v>0</v>
      </c>
      <c r="F22">
        <v>1</v>
      </c>
      <c r="G22">
        <v>0</v>
      </c>
      <c r="H22">
        <v>0</v>
      </c>
      <c r="I22" t="s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57</v>
      </c>
      <c r="AE22">
        <v>13.75</v>
      </c>
      <c r="AF22">
        <v>15.724042026276591</v>
      </c>
      <c r="AG22">
        <v>12.46734487734488</v>
      </c>
      <c r="AH22">
        <f>1.2526845920731*1</f>
        <v>1.2526845920731</v>
      </c>
      <c r="AI22">
        <v>1</v>
      </c>
      <c r="AJ22">
        <v>0</v>
      </c>
    </row>
    <row r="23" spans="1:36" hidden="1" x14ac:dyDescent="0.2">
      <c r="A23" t="s">
        <v>85</v>
      </c>
      <c r="B23" t="s">
        <v>86</v>
      </c>
      <c r="C23" t="s">
        <v>86</v>
      </c>
      <c r="D23" t="s">
        <v>4</v>
      </c>
      <c r="E23">
        <v>0</v>
      </c>
      <c r="F23">
        <v>0</v>
      </c>
      <c r="G23">
        <v>1</v>
      </c>
      <c r="H23">
        <v>0</v>
      </c>
      <c r="I23" t="s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62</v>
      </c>
      <c r="AE23">
        <v>14.19633131691832</v>
      </c>
      <c r="AF23">
        <v>17.623019440945701</v>
      </c>
      <c r="AG23">
        <v>14.236969455688129</v>
      </c>
      <c r="AH23">
        <f>2.39971460724112*1</f>
        <v>2.39971460724112</v>
      </c>
      <c r="AI23">
        <v>1</v>
      </c>
      <c r="AJ23">
        <v>0</v>
      </c>
    </row>
    <row r="24" spans="1:36" hidden="1" x14ac:dyDescent="0.2">
      <c r="A24" t="s">
        <v>87</v>
      </c>
      <c r="B24" t="s">
        <v>88</v>
      </c>
      <c r="C24" t="s">
        <v>88</v>
      </c>
      <c r="D24" t="s">
        <v>5</v>
      </c>
      <c r="E24">
        <v>0</v>
      </c>
      <c r="F24">
        <v>0</v>
      </c>
      <c r="G24">
        <v>0</v>
      </c>
      <c r="H24">
        <v>1</v>
      </c>
      <c r="I24" t="s">
        <v>7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63</v>
      </c>
      <c r="AE24">
        <v>28.430849752674789</v>
      </c>
      <c r="AF24">
        <v>23.53771926609177</v>
      </c>
      <c r="AG24">
        <v>29.748450606262018</v>
      </c>
      <c r="AH24">
        <f>3.80060352841992*1</f>
        <v>3.80060352841992</v>
      </c>
      <c r="AI24">
        <v>1</v>
      </c>
      <c r="AJ24">
        <v>0</v>
      </c>
    </row>
    <row r="25" spans="1:36" hidden="1" x14ac:dyDescent="0.2">
      <c r="A25" t="s">
        <v>89</v>
      </c>
      <c r="B25" t="s">
        <v>90</v>
      </c>
      <c r="C25" t="s">
        <v>90</v>
      </c>
      <c r="D25" t="s">
        <v>4</v>
      </c>
      <c r="E25">
        <v>0</v>
      </c>
      <c r="F25">
        <v>0</v>
      </c>
      <c r="G25">
        <v>1</v>
      </c>
      <c r="H25">
        <v>0</v>
      </c>
      <c r="I25" t="s">
        <v>7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64</v>
      </c>
      <c r="AE25">
        <v>12.356683139455919</v>
      </c>
      <c r="AF25">
        <v>11.697799333678271</v>
      </c>
      <c r="AG25">
        <v>13.244912248395471</v>
      </c>
      <c r="AH25">
        <f>3.61106921284689*1</f>
        <v>3.61106921284689</v>
      </c>
      <c r="AI25">
        <v>1</v>
      </c>
      <c r="AJ25">
        <v>0</v>
      </c>
    </row>
    <row r="26" spans="1:36" hidden="1" x14ac:dyDescent="0.2">
      <c r="A26" t="s">
        <v>91</v>
      </c>
      <c r="B26" t="s">
        <v>92</v>
      </c>
      <c r="C26" t="s">
        <v>92</v>
      </c>
      <c r="D26" t="s">
        <v>4</v>
      </c>
      <c r="E26">
        <v>0</v>
      </c>
      <c r="F26">
        <v>0</v>
      </c>
      <c r="G26">
        <v>1</v>
      </c>
      <c r="H26">
        <v>0</v>
      </c>
      <c r="I26" t="s">
        <v>8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75</v>
      </c>
      <c r="AE26">
        <v>14.212152926333729</v>
      </c>
      <c r="AF26">
        <v>8.2685787546233005</v>
      </c>
      <c r="AG26">
        <v>34.455555555555563</v>
      </c>
      <c r="AH26">
        <f>3.55897732381078*1</f>
        <v>3.55897732381078</v>
      </c>
      <c r="AI26">
        <v>1</v>
      </c>
      <c r="AJ26">
        <v>0</v>
      </c>
    </row>
    <row r="27" spans="1:36" hidden="1" x14ac:dyDescent="0.2">
      <c r="A27" t="s">
        <v>93</v>
      </c>
      <c r="B27" t="s">
        <v>94</v>
      </c>
      <c r="C27" t="s">
        <v>94</v>
      </c>
      <c r="D27" t="s">
        <v>4</v>
      </c>
      <c r="E27">
        <v>0</v>
      </c>
      <c r="F27">
        <v>0</v>
      </c>
      <c r="G27">
        <v>1</v>
      </c>
      <c r="H27">
        <v>0</v>
      </c>
      <c r="I27" t="s">
        <v>8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88</v>
      </c>
      <c r="AE27">
        <v>15.833333333333339</v>
      </c>
      <c r="AF27">
        <v>11.774175239764871</v>
      </c>
      <c r="AG27">
        <v>23.228571428571431</v>
      </c>
      <c r="AH27">
        <f>2.9275884439519*1</f>
        <v>2.9275884439519002</v>
      </c>
      <c r="AI27">
        <v>1</v>
      </c>
      <c r="AJ27">
        <v>0</v>
      </c>
    </row>
    <row r="28" spans="1:36" hidden="1" x14ac:dyDescent="0.2">
      <c r="A28" t="s">
        <v>95</v>
      </c>
      <c r="B28" t="s">
        <v>96</v>
      </c>
      <c r="C28" t="s">
        <v>96</v>
      </c>
      <c r="D28" t="s">
        <v>3</v>
      </c>
      <c r="E28">
        <v>0</v>
      </c>
      <c r="F28">
        <v>1</v>
      </c>
      <c r="G28">
        <v>0</v>
      </c>
      <c r="H28">
        <v>0</v>
      </c>
      <c r="I28" t="s">
        <v>8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91</v>
      </c>
      <c r="AE28">
        <v>12.076271186440669</v>
      </c>
      <c r="AF28">
        <v>11.760850975062951</v>
      </c>
      <c r="AG28">
        <v>4.9621729087931863</v>
      </c>
      <c r="AH28">
        <f>0.919374860506375*1</f>
        <v>0.91937486050637496</v>
      </c>
      <c r="AI28">
        <v>1</v>
      </c>
      <c r="AJ28">
        <v>0</v>
      </c>
    </row>
    <row r="29" spans="1:36" hidden="1" x14ac:dyDescent="0.2">
      <c r="A29" t="s">
        <v>97</v>
      </c>
      <c r="B29" t="s">
        <v>98</v>
      </c>
      <c r="C29" t="s">
        <v>98</v>
      </c>
      <c r="D29" t="s">
        <v>4</v>
      </c>
      <c r="E29">
        <v>0</v>
      </c>
      <c r="F29">
        <v>0</v>
      </c>
      <c r="G29">
        <v>1</v>
      </c>
      <c r="H29">
        <v>0</v>
      </c>
      <c r="I29" t="s">
        <v>8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92</v>
      </c>
      <c r="AE29">
        <v>17.068965517241381</v>
      </c>
      <c r="AF29">
        <v>21.87573087463808</v>
      </c>
      <c r="AG29">
        <v>13.43201629843391</v>
      </c>
      <c r="AH29">
        <f>2.16367492996763*1</f>
        <v>2.1636749299676299</v>
      </c>
      <c r="AI29">
        <v>1</v>
      </c>
      <c r="AJ29">
        <v>0</v>
      </c>
    </row>
    <row r="30" spans="1:36" hidden="1" x14ac:dyDescent="0.2">
      <c r="A30" t="s">
        <v>99</v>
      </c>
      <c r="B30" t="s">
        <v>100</v>
      </c>
      <c r="C30" t="s">
        <v>100</v>
      </c>
      <c r="D30" t="s">
        <v>3</v>
      </c>
      <c r="E30">
        <v>0</v>
      </c>
      <c r="F30">
        <v>1</v>
      </c>
      <c r="G30">
        <v>0</v>
      </c>
      <c r="H30">
        <v>0</v>
      </c>
      <c r="I30" t="s">
        <v>9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102</v>
      </c>
      <c r="AE30">
        <v>12.74390243902439</v>
      </c>
      <c r="AF30">
        <v>11.513268072684211</v>
      </c>
      <c r="AG30">
        <v>13.093945047726869</v>
      </c>
      <c r="AH30">
        <f>2.20108173709272*1</f>
        <v>2.20108173709272</v>
      </c>
      <c r="AI30">
        <v>1</v>
      </c>
      <c r="AJ30">
        <v>0</v>
      </c>
    </row>
    <row r="31" spans="1:36" hidden="1" x14ac:dyDescent="0.2">
      <c r="A31" t="s">
        <v>101</v>
      </c>
      <c r="B31" t="s">
        <v>102</v>
      </c>
      <c r="C31" t="s">
        <v>102</v>
      </c>
      <c r="D31" t="s">
        <v>4</v>
      </c>
      <c r="E31">
        <v>0</v>
      </c>
      <c r="F31">
        <v>0</v>
      </c>
      <c r="G31">
        <v>1</v>
      </c>
      <c r="H31">
        <v>0</v>
      </c>
      <c r="I31" t="s">
        <v>9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103</v>
      </c>
      <c r="AE31">
        <v>19.408299147829059</v>
      </c>
      <c r="AF31">
        <v>7.3474754195104959</v>
      </c>
      <c r="AG31">
        <v>13.167580963048859</v>
      </c>
      <c r="AH31">
        <f>3.23863556418184*1</f>
        <v>3.2386355641818398</v>
      </c>
      <c r="AI31">
        <v>1</v>
      </c>
      <c r="AJ31">
        <v>0</v>
      </c>
    </row>
    <row r="32" spans="1:36" hidden="1" x14ac:dyDescent="0.2">
      <c r="A32" t="s">
        <v>103</v>
      </c>
      <c r="B32" t="s">
        <v>104</v>
      </c>
      <c r="C32" t="s">
        <v>104</v>
      </c>
      <c r="D32" t="s">
        <v>2</v>
      </c>
      <c r="E32">
        <v>1</v>
      </c>
      <c r="F32">
        <v>0</v>
      </c>
      <c r="G32">
        <v>0</v>
      </c>
      <c r="H32">
        <v>0</v>
      </c>
      <c r="I32" t="s">
        <v>9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105</v>
      </c>
      <c r="AE32">
        <v>15.93023255813954</v>
      </c>
      <c r="AF32">
        <v>13.62975687024549</v>
      </c>
      <c r="AG32">
        <v>15.69117220478455</v>
      </c>
      <c r="AH32">
        <f>1.11976958889021*1</f>
        <v>1.1197695888902099</v>
      </c>
      <c r="AI32">
        <v>1</v>
      </c>
      <c r="AJ32">
        <v>0</v>
      </c>
    </row>
    <row r="33" spans="1:36" hidden="1" x14ac:dyDescent="0.2">
      <c r="A33" t="s">
        <v>105</v>
      </c>
      <c r="B33" t="s">
        <v>106</v>
      </c>
      <c r="C33" t="s">
        <v>106</v>
      </c>
      <c r="D33" t="s">
        <v>4</v>
      </c>
      <c r="E33">
        <v>0</v>
      </c>
      <c r="F33">
        <v>0</v>
      </c>
      <c r="G33">
        <v>1</v>
      </c>
      <c r="H33">
        <v>0</v>
      </c>
      <c r="I33" t="s">
        <v>9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108</v>
      </c>
      <c r="AE33">
        <v>12.99065420560747</v>
      </c>
      <c r="AF33">
        <v>12.896522914729699</v>
      </c>
      <c r="AG33">
        <v>11.21192326762179</v>
      </c>
      <c r="AH33">
        <f>2.40661259036166*1</f>
        <v>2.40661259036166</v>
      </c>
      <c r="AI33">
        <v>1</v>
      </c>
      <c r="AJ33">
        <v>0</v>
      </c>
    </row>
    <row r="34" spans="1:36" hidden="1" x14ac:dyDescent="0.2">
      <c r="A34" t="s">
        <v>107</v>
      </c>
      <c r="B34" t="s">
        <v>108</v>
      </c>
      <c r="C34" t="s">
        <v>108</v>
      </c>
      <c r="D34" t="s">
        <v>4</v>
      </c>
      <c r="E34">
        <v>0</v>
      </c>
      <c r="F34">
        <v>0</v>
      </c>
      <c r="G34">
        <v>1</v>
      </c>
      <c r="H34">
        <v>0</v>
      </c>
      <c r="I34" t="s">
        <v>9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109</v>
      </c>
      <c r="AE34">
        <v>14.994314332958689</v>
      </c>
      <c r="AF34">
        <v>13.347240739596449</v>
      </c>
      <c r="AG34">
        <v>15.6092449438173</v>
      </c>
      <c r="AH34">
        <f>1.40324880939145*1</f>
        <v>1.4032488093914499</v>
      </c>
      <c r="AI34">
        <v>1</v>
      </c>
      <c r="AJ34">
        <v>0</v>
      </c>
    </row>
    <row r="35" spans="1:36" hidden="1" x14ac:dyDescent="0.2">
      <c r="A35" t="s">
        <v>109</v>
      </c>
      <c r="B35" t="s">
        <v>110</v>
      </c>
      <c r="C35" t="s">
        <v>110</v>
      </c>
      <c r="D35" t="s">
        <v>4</v>
      </c>
      <c r="E35">
        <v>0</v>
      </c>
      <c r="F35">
        <v>0</v>
      </c>
      <c r="G35">
        <v>1</v>
      </c>
      <c r="H35">
        <v>0</v>
      </c>
      <c r="I35" t="s">
        <v>9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112</v>
      </c>
      <c r="AE35">
        <v>11.195652173913039</v>
      </c>
      <c r="AF35">
        <v>8.9318789519299369</v>
      </c>
      <c r="AG35">
        <v>22.036187397639591</v>
      </c>
      <c r="AH35">
        <f>0.9404703915107*1</f>
        <v>0.9404703915107</v>
      </c>
      <c r="AI35">
        <v>1</v>
      </c>
      <c r="AJ35">
        <v>0</v>
      </c>
    </row>
    <row r="36" spans="1:36" hidden="1" x14ac:dyDescent="0.2">
      <c r="A36" t="s">
        <v>149</v>
      </c>
      <c r="B36" t="s">
        <v>281</v>
      </c>
      <c r="C36" t="s">
        <v>281</v>
      </c>
      <c r="D36" t="s">
        <v>5</v>
      </c>
      <c r="E36">
        <v>0</v>
      </c>
      <c r="F36">
        <v>0</v>
      </c>
      <c r="G36">
        <v>0</v>
      </c>
      <c r="H36">
        <v>1</v>
      </c>
      <c r="I36" t="s">
        <v>21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519</v>
      </c>
      <c r="AE36">
        <v>19.157807089329541</v>
      </c>
      <c r="AF36">
        <v>16.710002574095508</v>
      </c>
      <c r="AG36">
        <v>33.971523665264478</v>
      </c>
      <c r="AH36">
        <f>6.52688797538051*1</f>
        <v>6.52688797538051</v>
      </c>
      <c r="AI36">
        <v>1</v>
      </c>
      <c r="AJ36">
        <v>0</v>
      </c>
    </row>
    <row r="37" spans="1:36" hidden="1" x14ac:dyDescent="0.2">
      <c r="A37" t="s">
        <v>113</v>
      </c>
      <c r="B37" t="s">
        <v>114</v>
      </c>
      <c r="C37" t="s">
        <v>114</v>
      </c>
      <c r="D37" t="s">
        <v>4</v>
      </c>
      <c r="E37">
        <v>0</v>
      </c>
      <c r="F37">
        <v>0</v>
      </c>
      <c r="G37">
        <v>1</v>
      </c>
      <c r="H37">
        <v>0</v>
      </c>
      <c r="I37" t="s">
        <v>9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115</v>
      </c>
      <c r="AE37">
        <v>14.26136363636364</v>
      </c>
      <c r="AF37">
        <v>15.313534495054149</v>
      </c>
      <c r="AG37">
        <v>20.895287853073949</v>
      </c>
      <c r="AH37">
        <f>2.08051096593453*1</f>
        <v>2.08051096593453</v>
      </c>
      <c r="AI37">
        <v>1</v>
      </c>
      <c r="AJ37">
        <v>0</v>
      </c>
    </row>
    <row r="38" spans="1:36" hidden="1" x14ac:dyDescent="0.2">
      <c r="A38" t="s">
        <v>115</v>
      </c>
      <c r="B38" t="s">
        <v>116</v>
      </c>
      <c r="C38" t="s">
        <v>116</v>
      </c>
      <c r="D38" t="s">
        <v>3</v>
      </c>
      <c r="E38">
        <v>0</v>
      </c>
      <c r="F38">
        <v>1</v>
      </c>
      <c r="G38">
        <v>0</v>
      </c>
      <c r="H38">
        <v>0</v>
      </c>
      <c r="I38" t="s">
        <v>9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118</v>
      </c>
      <c r="AE38">
        <v>14.893617021276601</v>
      </c>
      <c r="AF38">
        <v>15.170877854655791</v>
      </c>
      <c r="AG38">
        <v>20.51464565834187</v>
      </c>
      <c r="AH38">
        <f>1.01908945701137*1</f>
        <v>1.01908945701137</v>
      </c>
      <c r="AI38">
        <v>1</v>
      </c>
      <c r="AJ38">
        <v>0</v>
      </c>
    </row>
    <row r="39" spans="1:36" hidden="1" x14ac:dyDescent="0.2">
      <c r="A39" t="s">
        <v>117</v>
      </c>
      <c r="B39" t="s">
        <v>118</v>
      </c>
      <c r="C39" t="s">
        <v>118</v>
      </c>
      <c r="D39" t="s">
        <v>5</v>
      </c>
      <c r="E39">
        <v>0</v>
      </c>
      <c r="F39">
        <v>0</v>
      </c>
      <c r="G39">
        <v>0</v>
      </c>
      <c r="H39">
        <v>1</v>
      </c>
      <c r="I39" t="s">
        <v>9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124</v>
      </c>
      <c r="AE39">
        <v>21.7161471625746</v>
      </c>
      <c r="AF39">
        <v>14.086495113860879</v>
      </c>
      <c r="AG39">
        <v>32.197086113028149</v>
      </c>
      <c r="AH39">
        <f>5.82050662784989*0</f>
        <v>0</v>
      </c>
      <c r="AI39">
        <v>0</v>
      </c>
      <c r="AJ39">
        <v>0</v>
      </c>
    </row>
    <row r="40" spans="1:36" hidden="1" x14ac:dyDescent="0.2">
      <c r="A40" t="s">
        <v>119</v>
      </c>
      <c r="B40" t="s">
        <v>120</v>
      </c>
      <c r="C40" t="s">
        <v>120</v>
      </c>
      <c r="D40" t="s">
        <v>4</v>
      </c>
      <c r="E40">
        <v>0</v>
      </c>
      <c r="F40">
        <v>0</v>
      </c>
      <c r="G40">
        <v>1</v>
      </c>
      <c r="H40">
        <v>0</v>
      </c>
      <c r="I40" t="s">
        <v>10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133</v>
      </c>
      <c r="AE40">
        <v>16.118220032018851</v>
      </c>
      <c r="AF40">
        <v>17.805441778090749</v>
      </c>
      <c r="AG40">
        <v>11.31195017335461</v>
      </c>
      <c r="AH40">
        <f>2.12892667177415*1</f>
        <v>2.12892667177415</v>
      </c>
      <c r="AI40">
        <v>1</v>
      </c>
      <c r="AJ40">
        <v>0</v>
      </c>
    </row>
    <row r="41" spans="1:36" hidden="1" x14ac:dyDescent="0.2">
      <c r="A41" t="s">
        <v>121</v>
      </c>
      <c r="B41" t="s">
        <v>122</v>
      </c>
      <c r="C41" t="s">
        <v>123</v>
      </c>
      <c r="D41" t="s">
        <v>4</v>
      </c>
      <c r="E41">
        <v>0</v>
      </c>
      <c r="F41">
        <v>0</v>
      </c>
      <c r="G41">
        <v>1</v>
      </c>
      <c r="H41">
        <v>0</v>
      </c>
      <c r="I41" t="s">
        <v>10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144</v>
      </c>
      <c r="AE41">
        <v>17.8611111111111</v>
      </c>
      <c r="AF41">
        <v>16.604262050005939</v>
      </c>
      <c r="AG41">
        <v>12.515116727717571</v>
      </c>
      <c r="AH41">
        <f>0.86801345267369*1</f>
        <v>0.86801345267369001</v>
      </c>
      <c r="AI41">
        <v>1</v>
      </c>
      <c r="AJ41">
        <v>0</v>
      </c>
    </row>
    <row r="42" spans="1:36" hidden="1" x14ac:dyDescent="0.2">
      <c r="A42" t="s">
        <v>124</v>
      </c>
      <c r="B42" t="s">
        <v>125</v>
      </c>
      <c r="C42" t="s">
        <v>124</v>
      </c>
      <c r="D42" t="s">
        <v>5</v>
      </c>
      <c r="E42">
        <v>0</v>
      </c>
      <c r="F42">
        <v>0</v>
      </c>
      <c r="G42">
        <v>0</v>
      </c>
      <c r="H42">
        <v>1</v>
      </c>
      <c r="I42" t="s">
        <v>10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148</v>
      </c>
      <c r="AE42">
        <v>17.74234071341338</v>
      </c>
      <c r="AF42">
        <v>13.56415736813817</v>
      </c>
      <c r="AG42">
        <v>26.449883093389431</v>
      </c>
      <c r="AH42">
        <f>2.6737835179537*1</f>
        <v>2.6737835179537002</v>
      </c>
      <c r="AI42">
        <v>1</v>
      </c>
      <c r="AJ42">
        <v>0</v>
      </c>
    </row>
    <row r="43" spans="1:36" hidden="1" x14ac:dyDescent="0.2">
      <c r="A43" t="s">
        <v>126</v>
      </c>
      <c r="B43" t="s">
        <v>127</v>
      </c>
      <c r="C43" t="s">
        <v>128</v>
      </c>
      <c r="D43" t="s">
        <v>3</v>
      </c>
      <c r="E43">
        <v>0</v>
      </c>
      <c r="F43">
        <v>1</v>
      </c>
      <c r="G43">
        <v>0</v>
      </c>
      <c r="H43">
        <v>0</v>
      </c>
      <c r="I43" t="s">
        <v>10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163</v>
      </c>
      <c r="AE43">
        <v>14.714646278047301</v>
      </c>
      <c r="AF43">
        <v>8.2459839298624669</v>
      </c>
      <c r="AG43">
        <v>27.6</v>
      </c>
      <c r="AH43">
        <f>1.49639401521413*1</f>
        <v>1.49639401521413</v>
      </c>
      <c r="AI43">
        <v>1</v>
      </c>
      <c r="AJ43">
        <v>0</v>
      </c>
    </row>
    <row r="44" spans="1:36" hidden="1" x14ac:dyDescent="0.2">
      <c r="A44" t="s">
        <v>129</v>
      </c>
      <c r="B44" t="s">
        <v>130</v>
      </c>
      <c r="C44" t="s">
        <v>130</v>
      </c>
      <c r="D44" t="s">
        <v>3</v>
      </c>
      <c r="E44">
        <v>0</v>
      </c>
      <c r="F44">
        <v>1</v>
      </c>
      <c r="G44">
        <v>0</v>
      </c>
      <c r="H44">
        <v>0</v>
      </c>
      <c r="I44" t="s">
        <v>10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164</v>
      </c>
      <c r="AE44">
        <v>13.75360402332125</v>
      </c>
      <c r="AF44">
        <v>16.35273761650998</v>
      </c>
      <c r="AG44">
        <v>8.0936783742845311</v>
      </c>
      <c r="AH44">
        <f>3.45404033438266*1</f>
        <v>3.4540403343826598</v>
      </c>
      <c r="AI44">
        <v>1</v>
      </c>
      <c r="AJ44">
        <v>0</v>
      </c>
    </row>
    <row r="45" spans="1:36" hidden="1" x14ac:dyDescent="0.2">
      <c r="A45" t="s">
        <v>131</v>
      </c>
      <c r="B45" t="s">
        <v>132</v>
      </c>
      <c r="C45" t="s">
        <v>132</v>
      </c>
      <c r="D45" t="s">
        <v>5</v>
      </c>
      <c r="E45">
        <v>0</v>
      </c>
      <c r="F45">
        <v>0</v>
      </c>
      <c r="G45">
        <v>0</v>
      </c>
      <c r="H45">
        <v>1</v>
      </c>
      <c r="I45" t="s">
        <v>10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167</v>
      </c>
      <c r="AE45">
        <v>16.545398551106029</v>
      </c>
      <c r="AF45">
        <v>15.68922012084443</v>
      </c>
      <c r="AG45">
        <v>40</v>
      </c>
      <c r="AH45">
        <f>5.06738998405461*1</f>
        <v>5.0673899840546097</v>
      </c>
      <c r="AI45">
        <v>1</v>
      </c>
      <c r="AJ45">
        <v>0</v>
      </c>
    </row>
    <row r="46" spans="1:36" hidden="1" x14ac:dyDescent="0.2">
      <c r="A46" t="s">
        <v>133</v>
      </c>
      <c r="B46" t="s">
        <v>134</v>
      </c>
      <c r="C46" t="s">
        <v>135</v>
      </c>
      <c r="D46" t="s">
        <v>4</v>
      </c>
      <c r="E46">
        <v>0</v>
      </c>
      <c r="F46">
        <v>0</v>
      </c>
      <c r="G46">
        <v>1</v>
      </c>
      <c r="H46">
        <v>0</v>
      </c>
      <c r="I46" t="s">
        <v>11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182</v>
      </c>
      <c r="AE46">
        <v>11.25</v>
      </c>
      <c r="AF46">
        <v>8.2162210057496186</v>
      </c>
      <c r="AG46">
        <v>12.274747775548059</v>
      </c>
      <c r="AH46">
        <f>1.98895251461251*1</f>
        <v>1.98895251461251</v>
      </c>
      <c r="AI46">
        <v>1</v>
      </c>
      <c r="AJ46">
        <v>0</v>
      </c>
    </row>
    <row r="47" spans="1:36" hidden="1" x14ac:dyDescent="0.2">
      <c r="A47" t="s">
        <v>136</v>
      </c>
      <c r="B47" t="s">
        <v>137</v>
      </c>
      <c r="C47" t="s">
        <v>137</v>
      </c>
      <c r="D47" t="s">
        <v>3</v>
      </c>
      <c r="E47">
        <v>0</v>
      </c>
      <c r="F47">
        <v>1</v>
      </c>
      <c r="G47">
        <v>0</v>
      </c>
      <c r="H47">
        <v>0</v>
      </c>
      <c r="I47" t="s">
        <v>11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186</v>
      </c>
      <c r="AE47">
        <v>13.36956521739131</v>
      </c>
      <c r="AF47">
        <v>17.795204013195558</v>
      </c>
      <c r="AG47">
        <v>7.8999999999999986</v>
      </c>
      <c r="AH47">
        <f>2.25139459801941*1</f>
        <v>2.2513945980194099</v>
      </c>
      <c r="AI47">
        <v>1</v>
      </c>
      <c r="AJ47">
        <v>0</v>
      </c>
    </row>
    <row r="48" spans="1:36" hidden="1" x14ac:dyDescent="0.2">
      <c r="A48" t="s">
        <v>138</v>
      </c>
      <c r="B48" t="s">
        <v>139</v>
      </c>
      <c r="C48" t="s">
        <v>138</v>
      </c>
      <c r="D48" t="s">
        <v>4</v>
      </c>
      <c r="E48">
        <v>0</v>
      </c>
      <c r="F48">
        <v>0</v>
      </c>
      <c r="G48">
        <v>1</v>
      </c>
      <c r="H48">
        <v>0</v>
      </c>
      <c r="I48" t="s">
        <v>11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192</v>
      </c>
      <c r="AE48">
        <v>12.9</v>
      </c>
      <c r="AF48">
        <v>16.874510639181299</v>
      </c>
      <c r="AG48">
        <v>6.6</v>
      </c>
      <c r="AH48">
        <f>1.3734312575042*1</f>
        <v>1.3734312575042</v>
      </c>
      <c r="AI48">
        <v>1</v>
      </c>
      <c r="AJ48">
        <v>0</v>
      </c>
    </row>
    <row r="49" spans="1:36" hidden="1" x14ac:dyDescent="0.2">
      <c r="A49" t="s">
        <v>140</v>
      </c>
      <c r="B49" t="s">
        <v>141</v>
      </c>
      <c r="C49" t="s">
        <v>141</v>
      </c>
      <c r="D49" t="s">
        <v>4</v>
      </c>
      <c r="E49">
        <v>0</v>
      </c>
      <c r="F49">
        <v>0</v>
      </c>
      <c r="G49">
        <v>1</v>
      </c>
      <c r="H49">
        <v>0</v>
      </c>
      <c r="I49" t="s">
        <v>11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193</v>
      </c>
      <c r="AE49">
        <v>15.14988984423073</v>
      </c>
      <c r="AF49">
        <v>13.454472102978899</v>
      </c>
      <c r="AG49">
        <v>14.08095195046003</v>
      </c>
      <c r="AH49">
        <f>4.43788870565048*1</f>
        <v>4.4378887056504803</v>
      </c>
      <c r="AI49">
        <v>1</v>
      </c>
      <c r="AJ49">
        <v>0</v>
      </c>
    </row>
    <row r="50" spans="1:36" x14ac:dyDescent="0.2">
      <c r="A50" t="s">
        <v>221</v>
      </c>
      <c r="B50" t="s">
        <v>222</v>
      </c>
      <c r="C50" t="s">
        <v>222</v>
      </c>
      <c r="D50" t="s">
        <v>3</v>
      </c>
      <c r="E50">
        <v>0</v>
      </c>
      <c r="F50">
        <v>1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398</v>
      </c>
      <c r="AE50">
        <v>22.694320414714369</v>
      </c>
      <c r="AF50">
        <v>24.95677165285877</v>
      </c>
      <c r="AG50">
        <v>11.165672315733699</v>
      </c>
      <c r="AH50">
        <f>6.41588918137673*1</f>
        <v>6.4158891813767296</v>
      </c>
      <c r="AI50">
        <v>1</v>
      </c>
      <c r="AJ50">
        <v>1</v>
      </c>
    </row>
    <row r="51" spans="1:36" hidden="1" x14ac:dyDescent="0.2">
      <c r="A51" t="s">
        <v>144</v>
      </c>
      <c r="B51" t="s">
        <v>145</v>
      </c>
      <c r="C51" t="s">
        <v>146</v>
      </c>
      <c r="D51" t="s">
        <v>5</v>
      </c>
      <c r="E51">
        <v>0</v>
      </c>
      <c r="F51">
        <v>0</v>
      </c>
      <c r="G51">
        <v>0</v>
      </c>
      <c r="H51">
        <v>1</v>
      </c>
      <c r="I51" t="s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204</v>
      </c>
      <c r="AE51">
        <v>22.125</v>
      </c>
      <c r="AF51">
        <v>22.159403491488359</v>
      </c>
      <c r="AG51">
        <v>53.457142857142863</v>
      </c>
      <c r="AH51">
        <f>3.71457613588282*1</f>
        <v>3.7145761358828202</v>
      </c>
      <c r="AI51">
        <v>1</v>
      </c>
      <c r="AJ51">
        <v>0</v>
      </c>
    </row>
    <row r="52" spans="1:36" hidden="1" x14ac:dyDescent="0.2">
      <c r="A52" t="s">
        <v>215</v>
      </c>
      <c r="B52" t="s">
        <v>216</v>
      </c>
      <c r="C52" t="s">
        <v>217</v>
      </c>
      <c r="D52" t="s">
        <v>4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390</v>
      </c>
      <c r="AE52">
        <v>20.441176470588228</v>
      </c>
      <c r="AF52">
        <v>16.764601215394428</v>
      </c>
      <c r="AG52">
        <v>25.91978695731525</v>
      </c>
      <c r="AH52">
        <f>6.33506780934598*1</f>
        <v>6.33506780934598</v>
      </c>
      <c r="AI52">
        <v>1</v>
      </c>
      <c r="AJ52">
        <v>0</v>
      </c>
    </row>
    <row r="53" spans="1:36" hidden="1" x14ac:dyDescent="0.2">
      <c r="A53" t="s">
        <v>149</v>
      </c>
      <c r="B53" t="s">
        <v>150</v>
      </c>
      <c r="C53" t="s">
        <v>151</v>
      </c>
      <c r="D53" t="s">
        <v>3</v>
      </c>
      <c r="E53">
        <v>0</v>
      </c>
      <c r="F53">
        <v>1</v>
      </c>
      <c r="G53">
        <v>0</v>
      </c>
      <c r="H53">
        <v>0</v>
      </c>
      <c r="I53" t="s">
        <v>12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221</v>
      </c>
      <c r="AE53">
        <v>14.89866202641522</v>
      </c>
      <c r="AF53">
        <v>9.2996355321427515</v>
      </c>
      <c r="AG53">
        <v>17.328367746734649</v>
      </c>
      <c r="AH53">
        <f>0.727832027023245*1</f>
        <v>0.72783202702324501</v>
      </c>
      <c r="AI53">
        <v>1</v>
      </c>
      <c r="AJ53">
        <v>0</v>
      </c>
    </row>
    <row r="54" spans="1:36" hidden="1" x14ac:dyDescent="0.2">
      <c r="A54" t="s">
        <v>152</v>
      </c>
      <c r="B54" t="s">
        <v>153</v>
      </c>
      <c r="C54" t="s">
        <v>153</v>
      </c>
      <c r="D54" t="s">
        <v>4</v>
      </c>
      <c r="E54">
        <v>0</v>
      </c>
      <c r="F54">
        <v>0</v>
      </c>
      <c r="G54">
        <v>1</v>
      </c>
      <c r="H54">
        <v>0</v>
      </c>
      <c r="I54" t="s">
        <v>12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225</v>
      </c>
      <c r="AE54">
        <v>19.557522123893811</v>
      </c>
      <c r="AF54">
        <v>16.549721971858268</v>
      </c>
      <c r="AG54">
        <v>12.04764098761739</v>
      </c>
      <c r="AH54">
        <f>2.63968053296481*1</f>
        <v>2.6396805329648099</v>
      </c>
      <c r="AI54">
        <v>1</v>
      </c>
      <c r="AJ54">
        <v>0</v>
      </c>
    </row>
    <row r="55" spans="1:36" hidden="1" x14ac:dyDescent="0.2">
      <c r="A55" t="s">
        <v>154</v>
      </c>
      <c r="B55" t="s">
        <v>155</v>
      </c>
      <c r="C55" t="s">
        <v>155</v>
      </c>
      <c r="D55" t="s">
        <v>3</v>
      </c>
      <c r="E55">
        <v>0</v>
      </c>
      <c r="F55">
        <v>1</v>
      </c>
      <c r="G55">
        <v>0</v>
      </c>
      <c r="H55">
        <v>0</v>
      </c>
      <c r="I55" t="s">
        <v>12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226</v>
      </c>
      <c r="AE55">
        <v>14.455445544554459</v>
      </c>
      <c r="AF55">
        <v>14.95115418018349</v>
      </c>
      <c r="AG55">
        <v>30.35742411723615</v>
      </c>
      <c r="AH55">
        <f>2.82089284603755*1</f>
        <v>2.82089284603755</v>
      </c>
      <c r="AI55">
        <v>1</v>
      </c>
      <c r="AJ55">
        <v>0</v>
      </c>
    </row>
    <row r="56" spans="1:36" hidden="1" x14ac:dyDescent="0.2">
      <c r="A56" t="s">
        <v>156</v>
      </c>
      <c r="B56" t="s">
        <v>157</v>
      </c>
      <c r="C56" t="s">
        <v>157</v>
      </c>
      <c r="D56" t="s">
        <v>5</v>
      </c>
      <c r="E56">
        <v>0</v>
      </c>
      <c r="F56">
        <v>0</v>
      </c>
      <c r="G56">
        <v>0</v>
      </c>
      <c r="H56">
        <v>1</v>
      </c>
      <c r="I56" t="s">
        <v>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232</v>
      </c>
      <c r="AE56">
        <v>25.71145526693947</v>
      </c>
      <c r="AF56">
        <v>9.9558509221330027</v>
      </c>
      <c r="AG56">
        <v>12.15555555555556</v>
      </c>
      <c r="AH56">
        <f>3.69647663230939*1</f>
        <v>3.6964766323093898</v>
      </c>
      <c r="AI56">
        <v>1</v>
      </c>
      <c r="AJ56">
        <v>0</v>
      </c>
    </row>
    <row r="57" spans="1:36" hidden="1" x14ac:dyDescent="0.2">
      <c r="A57" t="s">
        <v>158</v>
      </c>
      <c r="B57" t="s">
        <v>159</v>
      </c>
      <c r="C57" t="s">
        <v>159</v>
      </c>
      <c r="D57" t="s">
        <v>3</v>
      </c>
      <c r="E57">
        <v>0</v>
      </c>
      <c r="F57">
        <v>1</v>
      </c>
      <c r="G57">
        <v>0</v>
      </c>
      <c r="H57">
        <v>0</v>
      </c>
      <c r="I57" t="s">
        <v>12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235</v>
      </c>
      <c r="AE57">
        <v>15.126080623205819</v>
      </c>
      <c r="AF57">
        <v>13.489641876988999</v>
      </c>
      <c r="AG57">
        <v>12.88502027986093</v>
      </c>
      <c r="AH57">
        <f>1.3938001393251*1</f>
        <v>1.3938001393251001</v>
      </c>
      <c r="AI57">
        <v>1</v>
      </c>
      <c r="AJ57">
        <v>0</v>
      </c>
    </row>
    <row r="58" spans="1:36" hidden="1" x14ac:dyDescent="0.2">
      <c r="A58" t="s">
        <v>160</v>
      </c>
      <c r="B58" t="s">
        <v>161</v>
      </c>
      <c r="C58" t="s">
        <v>161</v>
      </c>
      <c r="D58" t="s">
        <v>3</v>
      </c>
      <c r="E58">
        <v>0</v>
      </c>
      <c r="F58">
        <v>1</v>
      </c>
      <c r="G58">
        <v>0</v>
      </c>
      <c r="H58">
        <v>0</v>
      </c>
      <c r="I58" t="s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253</v>
      </c>
      <c r="AE58">
        <v>15.444444444444439</v>
      </c>
      <c r="AF58">
        <v>9.5986673542994883</v>
      </c>
      <c r="AG58">
        <v>22.09033250149459</v>
      </c>
      <c r="AH58">
        <f>4.12131497220644*0.75</f>
        <v>3.0909862291548298</v>
      </c>
      <c r="AI58">
        <v>0.75</v>
      </c>
      <c r="AJ58">
        <v>0</v>
      </c>
    </row>
    <row r="59" spans="1:36" hidden="1" x14ac:dyDescent="0.2">
      <c r="A59" t="s">
        <v>162</v>
      </c>
      <c r="B59" t="s">
        <v>163</v>
      </c>
      <c r="C59" t="s">
        <v>163</v>
      </c>
      <c r="D59" t="s">
        <v>5</v>
      </c>
      <c r="E59">
        <v>0</v>
      </c>
      <c r="F59">
        <v>0</v>
      </c>
      <c r="G59">
        <v>0</v>
      </c>
      <c r="H59">
        <v>1</v>
      </c>
      <c r="I59" t="s">
        <v>13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254</v>
      </c>
      <c r="AE59">
        <v>17.06715238191601</v>
      </c>
      <c r="AF59">
        <v>19.451296010171621</v>
      </c>
      <c r="AG59">
        <v>9.5177998282440761</v>
      </c>
      <c r="AH59">
        <f>2.14798411395622*1</f>
        <v>2.1479841139562201</v>
      </c>
      <c r="AI59">
        <v>1</v>
      </c>
      <c r="AJ59">
        <v>0</v>
      </c>
    </row>
    <row r="60" spans="1:36" hidden="1" x14ac:dyDescent="0.2">
      <c r="A60" t="s">
        <v>164</v>
      </c>
      <c r="B60" t="s">
        <v>165</v>
      </c>
      <c r="C60" t="s">
        <v>165</v>
      </c>
      <c r="D60" t="s">
        <v>4</v>
      </c>
      <c r="E60">
        <v>0</v>
      </c>
      <c r="F60">
        <v>0</v>
      </c>
      <c r="G60">
        <v>1</v>
      </c>
      <c r="H60">
        <v>0</v>
      </c>
      <c r="I60" t="s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258</v>
      </c>
      <c r="AE60">
        <v>18.566176470588221</v>
      </c>
      <c r="AF60">
        <v>18.379297251448129</v>
      </c>
      <c r="AG60">
        <v>11.604752500141069</v>
      </c>
      <c r="AH60">
        <f>1.81559751392807*1</f>
        <v>1.81559751392807</v>
      </c>
      <c r="AI60">
        <v>1</v>
      </c>
      <c r="AJ60">
        <v>0</v>
      </c>
    </row>
    <row r="61" spans="1:36" hidden="1" x14ac:dyDescent="0.2">
      <c r="A61" t="s">
        <v>166</v>
      </c>
      <c r="B61" t="s">
        <v>167</v>
      </c>
      <c r="C61" t="s">
        <v>167</v>
      </c>
      <c r="D61" t="s">
        <v>4</v>
      </c>
      <c r="E61">
        <v>0</v>
      </c>
      <c r="F61">
        <v>0</v>
      </c>
      <c r="G61">
        <v>1</v>
      </c>
      <c r="H61">
        <v>0</v>
      </c>
      <c r="I61" t="s">
        <v>13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264</v>
      </c>
      <c r="AE61">
        <v>17.376132912075281</v>
      </c>
      <c r="AF61">
        <v>14.46003429209525</v>
      </c>
      <c r="AG61">
        <v>21.386100044188161</v>
      </c>
      <c r="AH61">
        <f>5.03457620395421*1</f>
        <v>5.0345762039542103</v>
      </c>
      <c r="AI61">
        <v>1</v>
      </c>
      <c r="AJ61">
        <v>0</v>
      </c>
    </row>
    <row r="62" spans="1:36" hidden="1" x14ac:dyDescent="0.2">
      <c r="A62" t="s">
        <v>168</v>
      </c>
      <c r="B62" t="s">
        <v>169</v>
      </c>
      <c r="C62" t="s">
        <v>169</v>
      </c>
      <c r="D62" t="s">
        <v>2</v>
      </c>
      <c r="E62">
        <v>1</v>
      </c>
      <c r="F62">
        <v>0</v>
      </c>
      <c r="G62">
        <v>0</v>
      </c>
      <c r="H62">
        <v>0</v>
      </c>
      <c r="I62" t="s">
        <v>13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268</v>
      </c>
      <c r="AE62">
        <v>17.986111111111111</v>
      </c>
      <c r="AF62">
        <v>16.080093123709378</v>
      </c>
      <c r="AG62">
        <v>32.727558372684157</v>
      </c>
      <c r="AH62">
        <f>2.24075520488656*1</f>
        <v>2.2407552048865602</v>
      </c>
      <c r="AI62">
        <v>1</v>
      </c>
      <c r="AJ62">
        <v>0</v>
      </c>
    </row>
    <row r="63" spans="1:36" hidden="1" x14ac:dyDescent="0.2">
      <c r="A63" t="s">
        <v>170</v>
      </c>
      <c r="B63" t="s">
        <v>171</v>
      </c>
      <c r="C63" t="s">
        <v>171</v>
      </c>
      <c r="D63" t="s">
        <v>3</v>
      </c>
      <c r="E63">
        <v>0</v>
      </c>
      <c r="F63">
        <v>1</v>
      </c>
      <c r="G63">
        <v>0</v>
      </c>
      <c r="H63">
        <v>0</v>
      </c>
      <c r="I63" t="s">
        <v>13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269</v>
      </c>
      <c r="AE63">
        <v>13.85390930797927</v>
      </c>
      <c r="AF63">
        <v>17.020904616057958</v>
      </c>
      <c r="AG63">
        <v>18.93306567261633</v>
      </c>
      <c r="AH63">
        <f>1.44637770189447*1</f>
        <v>1.4463777018944699</v>
      </c>
      <c r="AI63">
        <v>1</v>
      </c>
      <c r="AJ63">
        <v>0</v>
      </c>
    </row>
    <row r="64" spans="1:36" hidden="1" x14ac:dyDescent="0.2">
      <c r="A64" t="s">
        <v>172</v>
      </c>
      <c r="B64" t="s">
        <v>173</v>
      </c>
      <c r="C64" t="s">
        <v>173</v>
      </c>
      <c r="D64" t="s">
        <v>3</v>
      </c>
      <c r="E64">
        <v>0</v>
      </c>
      <c r="F64">
        <v>1</v>
      </c>
      <c r="G64">
        <v>0</v>
      </c>
      <c r="H64">
        <v>0</v>
      </c>
      <c r="I64" t="s">
        <v>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271</v>
      </c>
      <c r="AE64">
        <v>12.103174603174599</v>
      </c>
      <c r="AF64">
        <v>8.912318930441689</v>
      </c>
      <c r="AG64">
        <v>29.5531646849876</v>
      </c>
      <c r="AH64">
        <f>2.67946873153139*1</f>
        <v>2.6794687315313901</v>
      </c>
      <c r="AI64">
        <v>1</v>
      </c>
      <c r="AJ64">
        <v>0</v>
      </c>
    </row>
    <row r="65" spans="1:36" hidden="1" x14ac:dyDescent="0.2">
      <c r="A65" t="s">
        <v>174</v>
      </c>
      <c r="B65" t="s">
        <v>175</v>
      </c>
      <c r="C65" t="s">
        <v>175</v>
      </c>
      <c r="D65" t="s">
        <v>3</v>
      </c>
      <c r="E65">
        <v>0</v>
      </c>
      <c r="F65">
        <v>1</v>
      </c>
      <c r="G65">
        <v>0</v>
      </c>
      <c r="H65">
        <v>0</v>
      </c>
      <c r="I65" t="s">
        <v>14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281</v>
      </c>
      <c r="AE65">
        <v>15.338345864661671</v>
      </c>
      <c r="AF65">
        <v>15.14589372078229</v>
      </c>
      <c r="AG65">
        <v>22.658427432123421</v>
      </c>
      <c r="AH65">
        <f>2.14585624214419*1</f>
        <v>2.1458562421441898</v>
      </c>
      <c r="AI65">
        <v>1</v>
      </c>
      <c r="AJ65">
        <v>0</v>
      </c>
    </row>
    <row r="66" spans="1:36" hidden="1" x14ac:dyDescent="0.2">
      <c r="A66" t="s">
        <v>176</v>
      </c>
      <c r="B66" t="s">
        <v>177</v>
      </c>
      <c r="C66" t="s">
        <v>176</v>
      </c>
      <c r="D66" t="s">
        <v>4</v>
      </c>
      <c r="E66">
        <v>0</v>
      </c>
      <c r="F66">
        <v>0</v>
      </c>
      <c r="G66">
        <v>1</v>
      </c>
      <c r="H66">
        <v>0</v>
      </c>
      <c r="I66" t="s">
        <v>14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283</v>
      </c>
      <c r="AE66">
        <v>17.89473684210526</v>
      </c>
      <c r="AF66">
        <v>12.62195133312636</v>
      </c>
      <c r="AG66">
        <v>22.683720715558959</v>
      </c>
      <c r="AH66">
        <f>2.64747712446522*1</f>
        <v>2.6474771244652202</v>
      </c>
      <c r="AI66">
        <v>1</v>
      </c>
      <c r="AJ66">
        <v>0</v>
      </c>
    </row>
    <row r="67" spans="1:36" hidden="1" x14ac:dyDescent="0.2">
      <c r="A67" t="s">
        <v>178</v>
      </c>
      <c r="B67" t="s">
        <v>179</v>
      </c>
      <c r="C67" t="s">
        <v>179</v>
      </c>
      <c r="D67" t="s">
        <v>3</v>
      </c>
      <c r="E67">
        <v>0</v>
      </c>
      <c r="F67">
        <v>1</v>
      </c>
      <c r="G67">
        <v>0</v>
      </c>
      <c r="H67">
        <v>0</v>
      </c>
      <c r="I67" t="s">
        <v>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284</v>
      </c>
      <c r="AE67">
        <v>10.017916476950541</v>
      </c>
      <c r="AF67">
        <v>10.293463364546019</v>
      </c>
      <c r="AG67">
        <v>8.0042870420382393</v>
      </c>
      <c r="AH67">
        <f>0.568948345504711*1</f>
        <v>0.56894834550471096</v>
      </c>
      <c r="AI67">
        <v>1</v>
      </c>
      <c r="AJ67">
        <v>0</v>
      </c>
    </row>
    <row r="68" spans="1:36" hidden="1" x14ac:dyDescent="0.2">
      <c r="A68" t="s">
        <v>180</v>
      </c>
      <c r="B68" t="s">
        <v>181</v>
      </c>
      <c r="C68" t="s">
        <v>181</v>
      </c>
      <c r="D68" t="s">
        <v>3</v>
      </c>
      <c r="E68">
        <v>0</v>
      </c>
      <c r="F68">
        <v>1</v>
      </c>
      <c r="G68">
        <v>0</v>
      </c>
      <c r="H68">
        <v>0</v>
      </c>
      <c r="I68" t="s">
        <v>14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287</v>
      </c>
      <c r="AE68">
        <v>15.208732081524721</v>
      </c>
      <c r="AF68">
        <v>11.818330913327371</v>
      </c>
      <c r="AG68">
        <v>6.0852928116604694</v>
      </c>
      <c r="AH68">
        <f>1.65389007620261*1</f>
        <v>1.6538900762026101</v>
      </c>
      <c r="AI68">
        <v>1</v>
      </c>
      <c r="AJ68">
        <v>0</v>
      </c>
    </row>
    <row r="69" spans="1:36" hidden="1" x14ac:dyDescent="0.2">
      <c r="A69" t="s">
        <v>182</v>
      </c>
      <c r="B69" t="s">
        <v>183</v>
      </c>
      <c r="C69" t="s">
        <v>183</v>
      </c>
      <c r="D69" t="s">
        <v>4</v>
      </c>
      <c r="E69">
        <v>0</v>
      </c>
      <c r="F69">
        <v>0</v>
      </c>
      <c r="G69">
        <v>1</v>
      </c>
      <c r="H69">
        <v>0</v>
      </c>
      <c r="I69" t="s">
        <v>14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290</v>
      </c>
      <c r="AE69">
        <v>14.1798941798942</v>
      </c>
      <c r="AF69">
        <v>13.097203149422681</v>
      </c>
      <c r="AG69">
        <v>23.074470984004421</v>
      </c>
      <c r="AH69">
        <f>3.16868379624989*1</f>
        <v>3.1686837962498902</v>
      </c>
      <c r="AI69">
        <v>1</v>
      </c>
      <c r="AJ69">
        <v>0</v>
      </c>
    </row>
    <row r="70" spans="1:36" hidden="1" x14ac:dyDescent="0.2">
      <c r="A70" t="s">
        <v>184</v>
      </c>
      <c r="B70" t="s">
        <v>185</v>
      </c>
      <c r="C70" t="s">
        <v>185</v>
      </c>
      <c r="D70" t="s">
        <v>2</v>
      </c>
      <c r="E70">
        <v>1</v>
      </c>
      <c r="F70">
        <v>0</v>
      </c>
      <c r="G70">
        <v>0</v>
      </c>
      <c r="H70">
        <v>0</v>
      </c>
      <c r="I70" t="s">
        <v>14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291</v>
      </c>
      <c r="AE70">
        <v>18.11004934223342</v>
      </c>
      <c r="AF70">
        <v>19.761092031583271</v>
      </c>
      <c r="AG70">
        <v>13.07208861555848</v>
      </c>
      <c r="AH70">
        <f>1.85762337102431*1</f>
        <v>1.85762337102431</v>
      </c>
      <c r="AI70">
        <v>1</v>
      </c>
      <c r="AJ70">
        <v>0</v>
      </c>
    </row>
    <row r="71" spans="1:36" hidden="1" x14ac:dyDescent="0.2">
      <c r="A71" t="s">
        <v>186</v>
      </c>
      <c r="B71" t="s">
        <v>187</v>
      </c>
      <c r="C71" t="s">
        <v>188</v>
      </c>
      <c r="D71" t="s">
        <v>5</v>
      </c>
      <c r="E71">
        <v>0</v>
      </c>
      <c r="F71">
        <v>0</v>
      </c>
      <c r="G71">
        <v>0</v>
      </c>
      <c r="H71">
        <v>1</v>
      </c>
      <c r="I71" t="s">
        <v>14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294</v>
      </c>
      <c r="AE71">
        <v>18.37419529394683</v>
      </c>
      <c r="AF71">
        <v>23.369222517441301</v>
      </c>
      <c r="AG71">
        <v>16.399999999999999</v>
      </c>
      <c r="AH71">
        <f>1.48335443555433*1</f>
        <v>1.48335443555433</v>
      </c>
      <c r="AI71">
        <v>1</v>
      </c>
      <c r="AJ71">
        <v>0</v>
      </c>
    </row>
    <row r="72" spans="1:36" hidden="1" x14ac:dyDescent="0.2">
      <c r="A72" t="s">
        <v>189</v>
      </c>
      <c r="B72" t="s">
        <v>190</v>
      </c>
      <c r="C72" t="s">
        <v>189</v>
      </c>
      <c r="D72" t="s">
        <v>5</v>
      </c>
      <c r="E72">
        <v>0</v>
      </c>
      <c r="F72">
        <v>0</v>
      </c>
      <c r="G72">
        <v>0</v>
      </c>
      <c r="H72">
        <v>1</v>
      </c>
      <c r="I72" t="s">
        <v>14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295</v>
      </c>
      <c r="AE72">
        <v>18.78249084098691</v>
      </c>
      <c r="AF72">
        <v>21.04981019880718</v>
      </c>
      <c r="AG72">
        <v>22.627481548502239</v>
      </c>
      <c r="AH72">
        <f>5.6478782417096*1</f>
        <v>5.6478782417096003</v>
      </c>
      <c r="AI72">
        <v>1</v>
      </c>
      <c r="AJ72">
        <v>0</v>
      </c>
    </row>
    <row r="73" spans="1:36" hidden="1" x14ac:dyDescent="0.2">
      <c r="A73" t="s">
        <v>191</v>
      </c>
      <c r="B73" t="s">
        <v>192</v>
      </c>
      <c r="C73" t="s">
        <v>192</v>
      </c>
      <c r="D73" t="s">
        <v>3</v>
      </c>
      <c r="E73">
        <v>0</v>
      </c>
      <c r="F73">
        <v>1</v>
      </c>
      <c r="G73">
        <v>0</v>
      </c>
      <c r="H73">
        <v>0</v>
      </c>
      <c r="I73" t="s">
        <v>14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298</v>
      </c>
      <c r="AE73">
        <v>13.02884615384615</v>
      </c>
      <c r="AF73">
        <v>12.248209828778069</v>
      </c>
      <c r="AG73">
        <v>33.232038992753282</v>
      </c>
      <c r="AH73">
        <f>1.29901853406173*1</f>
        <v>1.29901853406173</v>
      </c>
      <c r="AI73">
        <v>1</v>
      </c>
      <c r="AJ73">
        <v>0</v>
      </c>
    </row>
    <row r="74" spans="1:36" hidden="1" x14ac:dyDescent="0.2">
      <c r="A74" t="s">
        <v>193</v>
      </c>
      <c r="B74" t="s">
        <v>194</v>
      </c>
      <c r="C74" t="s">
        <v>194</v>
      </c>
      <c r="D74" t="s">
        <v>4</v>
      </c>
      <c r="E74">
        <v>0</v>
      </c>
      <c r="F74">
        <v>0</v>
      </c>
      <c r="G74">
        <v>1</v>
      </c>
      <c r="H74">
        <v>0</v>
      </c>
      <c r="I74" t="s">
        <v>14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302</v>
      </c>
      <c r="AE74">
        <v>12.96875</v>
      </c>
      <c r="AF74">
        <v>13.579650499864149</v>
      </c>
      <c r="AG74">
        <v>4.3777777777777782</v>
      </c>
      <c r="AH74">
        <f>2.04408795659776*1</f>
        <v>2.0440879565977599</v>
      </c>
      <c r="AI74">
        <v>1</v>
      </c>
      <c r="AJ74">
        <v>0</v>
      </c>
    </row>
    <row r="75" spans="1:36" hidden="1" x14ac:dyDescent="0.2">
      <c r="A75" t="s">
        <v>195</v>
      </c>
      <c r="B75" t="s">
        <v>196</v>
      </c>
      <c r="C75" t="s">
        <v>196</v>
      </c>
      <c r="D75" t="s">
        <v>3</v>
      </c>
      <c r="E75">
        <v>0</v>
      </c>
      <c r="F75">
        <v>1</v>
      </c>
      <c r="G75">
        <v>0</v>
      </c>
      <c r="H75">
        <v>0</v>
      </c>
      <c r="I75" t="s">
        <v>15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338</v>
      </c>
      <c r="AE75">
        <v>10.514334340028681</v>
      </c>
      <c r="AF75">
        <v>6.6756773055571683</v>
      </c>
      <c r="AG75">
        <v>10.45720821661998</v>
      </c>
      <c r="AH75">
        <f>0.713708030467951*1</f>
        <v>0.71370803046795095</v>
      </c>
      <c r="AI75">
        <v>1</v>
      </c>
      <c r="AJ75">
        <v>0</v>
      </c>
    </row>
    <row r="76" spans="1:36" hidden="1" x14ac:dyDescent="0.2">
      <c r="A76" t="s">
        <v>197</v>
      </c>
      <c r="B76" t="s">
        <v>198</v>
      </c>
      <c r="C76" t="s">
        <v>198</v>
      </c>
      <c r="D76" t="s">
        <v>4</v>
      </c>
      <c r="E76">
        <v>0</v>
      </c>
      <c r="F76">
        <v>0</v>
      </c>
      <c r="G76">
        <v>1</v>
      </c>
      <c r="H76">
        <v>0</v>
      </c>
      <c r="I76" t="s">
        <v>15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340</v>
      </c>
      <c r="AE76">
        <v>13.54838709677419</v>
      </c>
      <c r="AF76">
        <v>18.997192976013849</v>
      </c>
      <c r="AG76">
        <v>10</v>
      </c>
      <c r="AH76">
        <f>1.48874797454885*1</f>
        <v>1.4887479745488501</v>
      </c>
      <c r="AI76">
        <v>1</v>
      </c>
      <c r="AJ76">
        <v>0</v>
      </c>
    </row>
    <row r="77" spans="1:36" hidden="1" x14ac:dyDescent="0.2">
      <c r="A77" t="s">
        <v>199</v>
      </c>
      <c r="B77" t="s">
        <v>200</v>
      </c>
      <c r="C77" t="s">
        <v>200</v>
      </c>
      <c r="D77" t="s">
        <v>4</v>
      </c>
      <c r="E77">
        <v>0</v>
      </c>
      <c r="F77">
        <v>0</v>
      </c>
      <c r="G77">
        <v>1</v>
      </c>
      <c r="H77">
        <v>0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341</v>
      </c>
      <c r="AE77">
        <v>12.738095238095241</v>
      </c>
      <c r="AF77">
        <v>9.7254133594639409</v>
      </c>
      <c r="AG77">
        <v>19.690613518526401</v>
      </c>
      <c r="AH77">
        <f>3.2744252958036*1</f>
        <v>3.2744252958036002</v>
      </c>
      <c r="AI77">
        <v>1</v>
      </c>
      <c r="AJ77">
        <v>0</v>
      </c>
    </row>
    <row r="78" spans="1:36" hidden="1" x14ac:dyDescent="0.2">
      <c r="A78" t="s">
        <v>201</v>
      </c>
      <c r="B78" t="s">
        <v>202</v>
      </c>
      <c r="C78" t="s">
        <v>203</v>
      </c>
      <c r="D78" t="s">
        <v>2</v>
      </c>
      <c r="E78">
        <v>1</v>
      </c>
      <c r="F78">
        <v>0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374</v>
      </c>
      <c r="AE78">
        <v>22.852056849959119</v>
      </c>
      <c r="AF78">
        <v>21.433693971876259</v>
      </c>
      <c r="AG78">
        <v>27.411019895184801</v>
      </c>
      <c r="AH78">
        <f>5.1494607032398*0.25</f>
        <v>1.28736517580995</v>
      </c>
      <c r="AI78">
        <v>0.25</v>
      </c>
      <c r="AJ78">
        <v>0</v>
      </c>
    </row>
    <row r="79" spans="1:36" hidden="1" x14ac:dyDescent="0.2">
      <c r="A79" t="s">
        <v>204</v>
      </c>
      <c r="B79" t="s">
        <v>205</v>
      </c>
      <c r="C79" t="s">
        <v>205</v>
      </c>
      <c r="D79" t="s">
        <v>3</v>
      </c>
      <c r="E79">
        <v>0</v>
      </c>
      <c r="F79">
        <v>1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375</v>
      </c>
      <c r="AE79">
        <v>26.456893529670971</v>
      </c>
      <c r="AF79">
        <v>29.771150880430319</v>
      </c>
      <c r="AG79">
        <v>31.586195441890951</v>
      </c>
      <c r="AH79">
        <f>5.98629525387396*1</f>
        <v>5.9862952538739602</v>
      </c>
      <c r="AI79">
        <v>1</v>
      </c>
      <c r="AJ79">
        <v>0</v>
      </c>
    </row>
    <row r="80" spans="1:36" hidden="1" x14ac:dyDescent="0.2">
      <c r="A80" t="s">
        <v>206</v>
      </c>
      <c r="B80" t="s">
        <v>207</v>
      </c>
      <c r="C80" t="s">
        <v>206</v>
      </c>
      <c r="D80" t="s">
        <v>5</v>
      </c>
      <c r="E80">
        <v>0</v>
      </c>
      <c r="F80">
        <v>0</v>
      </c>
      <c r="G80">
        <v>0</v>
      </c>
      <c r="H80">
        <v>1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379</v>
      </c>
      <c r="AE80">
        <v>18.030303030303031</v>
      </c>
      <c r="AF80">
        <v>25.52122962523644</v>
      </c>
      <c r="AG80">
        <v>8.7659354226020909</v>
      </c>
      <c r="AH80">
        <f>1.32094551155421*1</f>
        <v>1.3209455115542099</v>
      </c>
      <c r="AI80">
        <v>1</v>
      </c>
      <c r="AJ80">
        <v>0</v>
      </c>
    </row>
    <row r="81" spans="1:36" hidden="1" x14ac:dyDescent="0.2">
      <c r="A81" t="s">
        <v>208</v>
      </c>
      <c r="B81" t="s">
        <v>209</v>
      </c>
      <c r="C81" t="s">
        <v>210</v>
      </c>
      <c r="D81" t="s">
        <v>4</v>
      </c>
      <c r="E81">
        <v>0</v>
      </c>
      <c r="F81">
        <v>0</v>
      </c>
      <c r="G81">
        <v>1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380</v>
      </c>
      <c r="AE81">
        <v>23.15217391304348</v>
      </c>
      <c r="AF81">
        <v>17.843111001423019</v>
      </c>
      <c r="AG81">
        <v>34.040971887780451</v>
      </c>
      <c r="AH81">
        <f>3.26912492214021*1</f>
        <v>3.2691249221402101</v>
      </c>
      <c r="AI81">
        <v>1</v>
      </c>
      <c r="AJ81">
        <v>0</v>
      </c>
    </row>
    <row r="82" spans="1:36" hidden="1" x14ac:dyDescent="0.2">
      <c r="A82" t="s">
        <v>211</v>
      </c>
      <c r="B82" t="s">
        <v>212</v>
      </c>
      <c r="C82" t="s">
        <v>212</v>
      </c>
      <c r="D82" t="s">
        <v>4</v>
      </c>
      <c r="E82">
        <v>0</v>
      </c>
      <c r="F82">
        <v>0</v>
      </c>
      <c r="G82">
        <v>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382</v>
      </c>
      <c r="AE82">
        <v>10.999032011828779</v>
      </c>
      <c r="AF82">
        <v>8.4943833752821511</v>
      </c>
      <c r="AG82">
        <v>33.452761904761907</v>
      </c>
      <c r="AH82">
        <f>2.7028001469112*1</f>
        <v>2.7028001469112</v>
      </c>
      <c r="AI82">
        <v>1</v>
      </c>
      <c r="AJ82">
        <v>0</v>
      </c>
    </row>
    <row r="83" spans="1:36" hidden="1" x14ac:dyDescent="0.2">
      <c r="A83" t="s">
        <v>213</v>
      </c>
      <c r="B83" t="s">
        <v>214</v>
      </c>
      <c r="C83" t="s">
        <v>214</v>
      </c>
      <c r="D83" t="s">
        <v>3</v>
      </c>
      <c r="E83">
        <v>0</v>
      </c>
      <c r="F83">
        <v>1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389</v>
      </c>
      <c r="AE83">
        <v>15.625</v>
      </c>
      <c r="AF83">
        <v>11.352846017876461</v>
      </c>
      <c r="AG83">
        <v>20.831301173773721</v>
      </c>
      <c r="AH83">
        <f>3.30420418650441*1</f>
        <v>3.3042041865044101</v>
      </c>
      <c r="AI83">
        <v>1</v>
      </c>
      <c r="AJ83">
        <v>0</v>
      </c>
    </row>
    <row r="84" spans="1:36" hidden="1" x14ac:dyDescent="0.2">
      <c r="A84" t="s">
        <v>208</v>
      </c>
      <c r="B84" t="s">
        <v>249</v>
      </c>
      <c r="C84" t="s">
        <v>250</v>
      </c>
      <c r="D84" t="s">
        <v>3</v>
      </c>
      <c r="E84">
        <v>0</v>
      </c>
      <c r="F84">
        <v>1</v>
      </c>
      <c r="G84">
        <v>0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436</v>
      </c>
      <c r="AE84">
        <v>17.878787878787879</v>
      </c>
      <c r="AF84">
        <v>15.770772646064559</v>
      </c>
      <c r="AG84">
        <v>24.798774078686861</v>
      </c>
      <c r="AH84">
        <f>5.11152797948811*1</f>
        <v>5.1115279794881099</v>
      </c>
      <c r="AI84">
        <v>1</v>
      </c>
      <c r="AJ84">
        <v>0</v>
      </c>
    </row>
    <row r="85" spans="1:36" hidden="1" x14ac:dyDescent="0.2">
      <c r="A85" t="s">
        <v>218</v>
      </c>
      <c r="B85" t="s">
        <v>219</v>
      </c>
      <c r="C85" t="s">
        <v>220</v>
      </c>
      <c r="D85" t="s">
        <v>4</v>
      </c>
      <c r="E85">
        <v>0</v>
      </c>
      <c r="F85">
        <v>0</v>
      </c>
      <c r="G85">
        <v>1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391</v>
      </c>
      <c r="AE85">
        <v>34.47619047619046</v>
      </c>
      <c r="AF85">
        <v>35.067683961583761</v>
      </c>
      <c r="AG85">
        <v>32.278257328178618</v>
      </c>
      <c r="AH85">
        <f>6.30472382740426*1</f>
        <v>6.3047238274042599</v>
      </c>
      <c r="AI85">
        <v>1</v>
      </c>
      <c r="AJ85">
        <v>0</v>
      </c>
    </row>
    <row r="86" spans="1:36" hidden="1" x14ac:dyDescent="0.2">
      <c r="A86" t="s">
        <v>211</v>
      </c>
      <c r="B86" t="s">
        <v>257</v>
      </c>
      <c r="C86" t="s">
        <v>257</v>
      </c>
      <c r="D86" t="s">
        <v>4</v>
      </c>
      <c r="E86">
        <v>0</v>
      </c>
      <c r="F86">
        <v>0</v>
      </c>
      <c r="G86">
        <v>1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463</v>
      </c>
      <c r="AE86">
        <v>20.029605309589179</v>
      </c>
      <c r="AF86">
        <v>18.409431363447329</v>
      </c>
      <c r="AG86">
        <v>21.40629216209442</v>
      </c>
      <c r="AH86">
        <f>4.75783545198476*1</f>
        <v>4.7578354519847599</v>
      </c>
      <c r="AI86">
        <v>1</v>
      </c>
      <c r="AJ86">
        <v>0</v>
      </c>
    </row>
    <row r="87" spans="1:36" hidden="1" x14ac:dyDescent="0.2">
      <c r="A87" t="s">
        <v>223</v>
      </c>
      <c r="B87" t="s">
        <v>224</v>
      </c>
      <c r="C87" t="s">
        <v>224</v>
      </c>
      <c r="D87" t="s">
        <v>4</v>
      </c>
      <c r="E87">
        <v>0</v>
      </c>
      <c r="F87">
        <v>0</v>
      </c>
      <c r="G87">
        <v>1</v>
      </c>
      <c r="H87">
        <v>0</v>
      </c>
      <c r="I87" t="s">
        <v>17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399</v>
      </c>
      <c r="AE87">
        <v>15.38461538461539</v>
      </c>
      <c r="AF87">
        <v>19.571814241762262</v>
      </c>
      <c r="AG87">
        <v>6.5651190476190484</v>
      </c>
      <c r="AH87">
        <f>2.11227308219786*1</f>
        <v>2.1122730821978601</v>
      </c>
      <c r="AI87">
        <v>1</v>
      </c>
      <c r="AJ87">
        <v>0</v>
      </c>
    </row>
    <row r="88" spans="1:36" hidden="1" x14ac:dyDescent="0.2">
      <c r="A88" t="s">
        <v>225</v>
      </c>
      <c r="B88" t="s">
        <v>226</v>
      </c>
      <c r="C88" t="s">
        <v>225</v>
      </c>
      <c r="D88" t="s">
        <v>3</v>
      </c>
      <c r="E88">
        <v>0</v>
      </c>
      <c r="F88">
        <v>1</v>
      </c>
      <c r="G88">
        <v>0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401</v>
      </c>
      <c r="AE88">
        <v>23.021978021978001</v>
      </c>
      <c r="AF88">
        <v>21.310091028863411</v>
      </c>
      <c r="AG88">
        <v>22.029210769585159</v>
      </c>
      <c r="AH88">
        <f>3.52230174517798*1</f>
        <v>3.5223017451779799</v>
      </c>
      <c r="AI88">
        <v>1</v>
      </c>
      <c r="AJ88">
        <v>0</v>
      </c>
    </row>
    <row r="89" spans="1:36" hidden="1" x14ac:dyDescent="0.2">
      <c r="A89" t="s">
        <v>99</v>
      </c>
      <c r="B89" t="s">
        <v>227</v>
      </c>
      <c r="C89" t="s">
        <v>227</v>
      </c>
      <c r="D89" t="s">
        <v>3</v>
      </c>
      <c r="E89">
        <v>0</v>
      </c>
      <c r="F89">
        <v>1</v>
      </c>
      <c r="G89">
        <v>0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405</v>
      </c>
      <c r="AE89">
        <v>16.27586206896553</v>
      </c>
      <c r="AF89">
        <v>18.802670460384469</v>
      </c>
      <c r="AG89">
        <v>14.59347838313224</v>
      </c>
      <c r="AH89">
        <f>1.45277320261874*1</f>
        <v>1.4527732026187401</v>
      </c>
      <c r="AI89">
        <v>1</v>
      </c>
      <c r="AJ89">
        <v>0</v>
      </c>
    </row>
    <row r="90" spans="1:36" hidden="1" x14ac:dyDescent="0.2">
      <c r="A90" t="s">
        <v>228</v>
      </c>
      <c r="B90" t="s">
        <v>229</v>
      </c>
      <c r="C90" t="s">
        <v>228</v>
      </c>
      <c r="D90" t="s">
        <v>4</v>
      </c>
      <c r="E90">
        <v>0</v>
      </c>
      <c r="F90">
        <v>0</v>
      </c>
      <c r="G90">
        <v>1</v>
      </c>
      <c r="H90">
        <v>0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406</v>
      </c>
      <c r="AE90">
        <v>18.55072463768116</v>
      </c>
      <c r="AF90">
        <v>18.610200124135151</v>
      </c>
      <c r="AG90">
        <v>15.009260524379551</v>
      </c>
      <c r="AH90">
        <f>2.48444628860507*1</f>
        <v>2.4844462886050702</v>
      </c>
      <c r="AI90">
        <v>1</v>
      </c>
      <c r="AJ90">
        <v>0</v>
      </c>
    </row>
    <row r="91" spans="1:36" hidden="1" x14ac:dyDescent="0.2">
      <c r="A91" t="s">
        <v>230</v>
      </c>
      <c r="B91" t="s">
        <v>231</v>
      </c>
      <c r="C91" t="s">
        <v>231</v>
      </c>
      <c r="D91" t="s">
        <v>4</v>
      </c>
      <c r="E91">
        <v>0</v>
      </c>
      <c r="F91">
        <v>0</v>
      </c>
      <c r="G91">
        <v>1</v>
      </c>
      <c r="H91">
        <v>0</v>
      </c>
      <c r="I91" t="s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410</v>
      </c>
      <c r="AE91">
        <v>16.818181818181809</v>
      </c>
      <c r="AF91">
        <v>18.245009170083801</v>
      </c>
      <c r="AG91">
        <v>18.88571428571429</v>
      </c>
      <c r="AH91">
        <f>2.36407892832892*1</f>
        <v>2.3640789283289201</v>
      </c>
      <c r="AI91">
        <v>1</v>
      </c>
      <c r="AJ91">
        <v>0</v>
      </c>
    </row>
    <row r="92" spans="1:36" hidden="1" x14ac:dyDescent="0.2">
      <c r="A92" t="s">
        <v>232</v>
      </c>
      <c r="B92" t="s">
        <v>233</v>
      </c>
      <c r="C92" t="s">
        <v>234</v>
      </c>
      <c r="D92" t="s">
        <v>2</v>
      </c>
      <c r="E92">
        <v>1</v>
      </c>
      <c r="F92">
        <v>0</v>
      </c>
      <c r="G92">
        <v>0</v>
      </c>
      <c r="H92">
        <v>0</v>
      </c>
      <c r="I92" t="s">
        <v>18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411</v>
      </c>
      <c r="AE92">
        <v>19.350961538461519</v>
      </c>
      <c r="AF92">
        <v>19.256090775350199</v>
      </c>
      <c r="AG92">
        <v>7.8268241811975026</v>
      </c>
      <c r="AH92">
        <f>2.31208722193701*1</f>
        <v>2.3120872219370101</v>
      </c>
      <c r="AI92">
        <v>1</v>
      </c>
      <c r="AJ92">
        <v>0</v>
      </c>
    </row>
    <row r="93" spans="1:36" hidden="1" x14ac:dyDescent="0.2">
      <c r="A93" t="s">
        <v>235</v>
      </c>
      <c r="B93" t="s">
        <v>236</v>
      </c>
      <c r="C93" t="s">
        <v>236</v>
      </c>
      <c r="D93" t="s">
        <v>4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412</v>
      </c>
      <c r="AE93">
        <v>32.48567320347356</v>
      </c>
      <c r="AF93">
        <v>21.101558759639701</v>
      </c>
      <c r="AG93">
        <v>23.950076375979808</v>
      </c>
      <c r="AH93">
        <f>2.84530592898239*1</f>
        <v>2.8453059289823899</v>
      </c>
      <c r="AI93">
        <v>1</v>
      </c>
      <c r="AJ93">
        <v>0</v>
      </c>
    </row>
    <row r="94" spans="1:36" hidden="1" x14ac:dyDescent="0.2">
      <c r="A94" t="s">
        <v>237</v>
      </c>
      <c r="B94" t="s">
        <v>238</v>
      </c>
      <c r="C94" t="s">
        <v>238</v>
      </c>
      <c r="D94" t="s">
        <v>3</v>
      </c>
      <c r="E94">
        <v>0</v>
      </c>
      <c r="F94">
        <v>1</v>
      </c>
      <c r="G94">
        <v>0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414</v>
      </c>
      <c r="AE94">
        <v>18.382352941176471</v>
      </c>
      <c r="AF94">
        <v>20.155610101651281</v>
      </c>
      <c r="AG94">
        <v>27.72727272727273</v>
      </c>
      <c r="AH94">
        <f>1.23605942172341*1</f>
        <v>1.23605942172341</v>
      </c>
      <c r="AI94">
        <v>1</v>
      </c>
      <c r="AJ94">
        <v>0</v>
      </c>
    </row>
    <row r="95" spans="1:36" hidden="1" x14ac:dyDescent="0.2">
      <c r="A95" t="s">
        <v>239</v>
      </c>
      <c r="B95" t="s">
        <v>240</v>
      </c>
      <c r="C95" t="s">
        <v>240</v>
      </c>
      <c r="D95" t="s">
        <v>5</v>
      </c>
      <c r="E95">
        <v>0</v>
      </c>
      <c r="F95">
        <v>0</v>
      </c>
      <c r="G95">
        <v>0</v>
      </c>
      <c r="H95">
        <v>1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415</v>
      </c>
      <c r="AE95">
        <v>42.000086634818167</v>
      </c>
      <c r="AF95">
        <v>36.831229578191497</v>
      </c>
      <c r="AG95">
        <v>22.517027660128811</v>
      </c>
      <c r="AH95">
        <f>6.83168974823009*1</f>
        <v>6.8316897482300902</v>
      </c>
      <c r="AI95">
        <v>1</v>
      </c>
      <c r="AJ95">
        <v>0</v>
      </c>
    </row>
    <row r="96" spans="1:36" hidden="1" x14ac:dyDescent="0.2">
      <c r="A96" t="s">
        <v>241</v>
      </c>
      <c r="B96" t="s">
        <v>242</v>
      </c>
      <c r="C96" t="s">
        <v>243</v>
      </c>
      <c r="D96" t="s">
        <v>5</v>
      </c>
      <c r="E96">
        <v>0</v>
      </c>
      <c r="F96">
        <v>0</v>
      </c>
      <c r="G96">
        <v>0</v>
      </c>
      <c r="H96">
        <v>1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416</v>
      </c>
      <c r="AE96">
        <v>18.571428571428569</v>
      </c>
      <c r="AF96">
        <v>19.518471713410221</v>
      </c>
      <c r="AG96">
        <v>18.582183916821791</v>
      </c>
      <c r="AH96">
        <f>2.2163028250639*1</f>
        <v>2.2163028250639001</v>
      </c>
      <c r="AI96">
        <v>1</v>
      </c>
      <c r="AJ96">
        <v>0</v>
      </c>
    </row>
    <row r="97" spans="1:36" hidden="1" x14ac:dyDescent="0.2">
      <c r="A97" t="s">
        <v>244</v>
      </c>
      <c r="B97" t="s">
        <v>245</v>
      </c>
      <c r="C97" t="s">
        <v>245</v>
      </c>
      <c r="D97" t="s">
        <v>4</v>
      </c>
      <c r="E97">
        <v>0</v>
      </c>
      <c r="F97">
        <v>0</v>
      </c>
      <c r="G97">
        <v>1</v>
      </c>
      <c r="H97">
        <v>0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418</v>
      </c>
      <c r="AE97">
        <v>13.39642214384863</v>
      </c>
      <c r="AF97">
        <v>8.8127784559009061</v>
      </c>
      <c r="AG97">
        <v>27.16</v>
      </c>
      <c r="AH97">
        <f>-0.000148095330408715*1</f>
        <v>-1.4809533040871501E-4</v>
      </c>
      <c r="AI97">
        <v>1</v>
      </c>
      <c r="AJ97">
        <v>0</v>
      </c>
    </row>
    <row r="98" spans="1:36" hidden="1" x14ac:dyDescent="0.2">
      <c r="A98" t="s">
        <v>246</v>
      </c>
      <c r="B98" t="s">
        <v>247</v>
      </c>
      <c r="C98" t="s">
        <v>248</v>
      </c>
      <c r="D98" t="s">
        <v>4</v>
      </c>
      <c r="E98">
        <v>0</v>
      </c>
      <c r="F98">
        <v>0</v>
      </c>
      <c r="G98">
        <v>1</v>
      </c>
      <c r="H98">
        <v>0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433</v>
      </c>
      <c r="AE98">
        <v>21.82432432432433</v>
      </c>
      <c r="AF98">
        <v>18.349276751889359</v>
      </c>
      <c r="AG98">
        <v>7.331972789115647</v>
      </c>
      <c r="AH98">
        <f>0.281166177726154*1</f>
        <v>0.28116617772615399</v>
      </c>
      <c r="AI98">
        <v>1</v>
      </c>
      <c r="AJ98">
        <v>0</v>
      </c>
    </row>
    <row r="99" spans="1:36" hidden="1" x14ac:dyDescent="0.2">
      <c r="A99" t="s">
        <v>38</v>
      </c>
      <c r="B99" t="s">
        <v>39</v>
      </c>
      <c r="C99" t="s">
        <v>38</v>
      </c>
      <c r="D99" t="s">
        <v>3</v>
      </c>
      <c r="E99">
        <v>0</v>
      </c>
      <c r="F99">
        <v>1</v>
      </c>
      <c r="G99">
        <v>0</v>
      </c>
      <c r="H99">
        <v>0</v>
      </c>
      <c r="I99" t="s">
        <v>6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</v>
      </c>
      <c r="AE99">
        <v>21.286546887330299</v>
      </c>
      <c r="AF99">
        <v>18.940334389703931</v>
      </c>
      <c r="AG99">
        <v>8.0979351208353911</v>
      </c>
      <c r="AH99">
        <f>4.73643733813014*1</f>
        <v>4.7364373381301403</v>
      </c>
      <c r="AI99">
        <v>1</v>
      </c>
      <c r="AJ99">
        <v>0</v>
      </c>
    </row>
    <row r="100" spans="1:36" hidden="1" x14ac:dyDescent="0.2">
      <c r="A100" t="s">
        <v>251</v>
      </c>
      <c r="B100" t="s">
        <v>252</v>
      </c>
      <c r="C100" t="s">
        <v>252</v>
      </c>
      <c r="D100" t="s">
        <v>4</v>
      </c>
      <c r="E100">
        <v>0</v>
      </c>
      <c r="F100">
        <v>0</v>
      </c>
      <c r="G100">
        <v>1</v>
      </c>
      <c r="H100">
        <v>0</v>
      </c>
      <c r="I100" t="s">
        <v>19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439</v>
      </c>
      <c r="AE100">
        <v>14.281006370656799</v>
      </c>
      <c r="AF100">
        <v>15.6850384144001</v>
      </c>
      <c r="AG100">
        <v>13.344425192123399</v>
      </c>
      <c r="AH100">
        <f>1.18960808465005*1</f>
        <v>1.1896080846500501</v>
      </c>
      <c r="AI100">
        <v>1</v>
      </c>
      <c r="AJ100">
        <v>0</v>
      </c>
    </row>
    <row r="101" spans="1:36" hidden="1" x14ac:dyDescent="0.2">
      <c r="A101" t="s">
        <v>253</v>
      </c>
      <c r="B101" t="s">
        <v>254</v>
      </c>
      <c r="C101" t="s">
        <v>254</v>
      </c>
      <c r="D101" t="s">
        <v>5</v>
      </c>
      <c r="E101">
        <v>0</v>
      </c>
      <c r="F101">
        <v>0</v>
      </c>
      <c r="G101">
        <v>0</v>
      </c>
      <c r="H101">
        <v>1</v>
      </c>
      <c r="I101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442</v>
      </c>
      <c r="AE101">
        <v>15.97954265903525</v>
      </c>
      <c r="AF101">
        <v>22.698571810953158</v>
      </c>
      <c r="AG101">
        <v>11.94285714285714</v>
      </c>
      <c r="AH101">
        <f>1.63771973822023*1</f>
        <v>1.63771973822023</v>
      </c>
      <c r="AI101">
        <v>1</v>
      </c>
      <c r="AJ101">
        <v>0</v>
      </c>
    </row>
    <row r="102" spans="1:36" hidden="1" x14ac:dyDescent="0.2">
      <c r="A102" t="s">
        <v>289</v>
      </c>
      <c r="B102" t="s">
        <v>290</v>
      </c>
      <c r="C102" t="s">
        <v>291</v>
      </c>
      <c r="D102" t="s">
        <v>3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582</v>
      </c>
      <c r="AE102">
        <v>19.18181818181818</v>
      </c>
      <c r="AF102">
        <v>21.60118833160244</v>
      </c>
      <c r="AG102">
        <v>9.2888888888888879</v>
      </c>
      <c r="AH102">
        <f>4.6762811206301*1</f>
        <v>4.6762811206301</v>
      </c>
      <c r="AI102">
        <v>1</v>
      </c>
      <c r="AJ102">
        <v>0</v>
      </c>
    </row>
    <row r="103" spans="1:36" hidden="1" x14ac:dyDescent="0.2">
      <c r="A103" t="s">
        <v>97</v>
      </c>
      <c r="B103" t="s">
        <v>256</v>
      </c>
      <c r="C103" t="s">
        <v>256</v>
      </c>
      <c r="D103" t="s">
        <v>4</v>
      </c>
      <c r="E103">
        <v>0</v>
      </c>
      <c r="F103">
        <v>0</v>
      </c>
      <c r="G103">
        <v>1</v>
      </c>
      <c r="H103">
        <v>0</v>
      </c>
      <c r="I103" t="s">
        <v>19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452</v>
      </c>
      <c r="AE103">
        <v>21.144051702093901</v>
      </c>
      <c r="AF103">
        <v>23.334596465860098</v>
      </c>
      <c r="AG103">
        <v>12.27887045854852</v>
      </c>
      <c r="AH103">
        <f>2.04182418686662*1</f>
        <v>2.04182418686662</v>
      </c>
      <c r="AI103">
        <v>1</v>
      </c>
      <c r="AJ103">
        <v>0</v>
      </c>
    </row>
    <row r="104" spans="1:36" x14ac:dyDescent="0.2">
      <c r="A104" t="s">
        <v>255</v>
      </c>
      <c r="B104" t="s">
        <v>90</v>
      </c>
      <c r="C104" t="s">
        <v>90</v>
      </c>
      <c r="D104" t="s">
        <v>2</v>
      </c>
      <c r="E104">
        <v>1</v>
      </c>
      <c r="F104">
        <v>0</v>
      </c>
      <c r="G104">
        <v>0</v>
      </c>
      <c r="H104">
        <v>0</v>
      </c>
      <c r="I104" t="s">
        <v>19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450</v>
      </c>
      <c r="AE104">
        <v>19.20454545454545</v>
      </c>
      <c r="AF104">
        <v>10.13293447003708</v>
      </c>
      <c r="AG104">
        <v>30.44671375962416</v>
      </c>
      <c r="AH104">
        <f>3.8467576589679*1</f>
        <v>3.8467576589679</v>
      </c>
      <c r="AI104">
        <v>1</v>
      </c>
      <c r="AJ104">
        <v>1</v>
      </c>
    </row>
    <row r="105" spans="1:36" hidden="1" x14ac:dyDescent="0.2">
      <c r="A105" t="s">
        <v>246</v>
      </c>
      <c r="B105" t="s">
        <v>258</v>
      </c>
      <c r="C105" t="s">
        <v>259</v>
      </c>
      <c r="D105" t="s">
        <v>4</v>
      </c>
      <c r="E105">
        <v>0</v>
      </c>
      <c r="F105">
        <v>0</v>
      </c>
      <c r="G105">
        <v>1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465</v>
      </c>
      <c r="AE105">
        <v>18.620689655172409</v>
      </c>
      <c r="AF105">
        <v>14.066216795291609</v>
      </c>
      <c r="AG105">
        <v>18.62694000663619</v>
      </c>
      <c r="AH105">
        <f>2.17519114001311*1</f>
        <v>2.1751911400131099</v>
      </c>
      <c r="AI105">
        <v>1</v>
      </c>
      <c r="AJ105">
        <v>0</v>
      </c>
    </row>
    <row r="106" spans="1:36" hidden="1" x14ac:dyDescent="0.2">
      <c r="A106" t="s">
        <v>260</v>
      </c>
      <c r="B106" t="s">
        <v>261</v>
      </c>
      <c r="C106" t="s">
        <v>261</v>
      </c>
      <c r="D106" t="s">
        <v>3</v>
      </c>
      <c r="E106">
        <v>0</v>
      </c>
      <c r="F106">
        <v>1</v>
      </c>
      <c r="G106">
        <v>0</v>
      </c>
      <c r="H106">
        <v>0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466</v>
      </c>
      <c r="AE106">
        <v>14.549950985692901</v>
      </c>
      <c r="AF106">
        <v>15.798493714790959</v>
      </c>
      <c r="AG106">
        <v>16.892292270791369</v>
      </c>
      <c r="AH106">
        <f>2.24254431777577*1</f>
        <v>2.2425443177757698</v>
      </c>
      <c r="AI106">
        <v>1</v>
      </c>
      <c r="AJ106">
        <v>0</v>
      </c>
    </row>
    <row r="107" spans="1:36" hidden="1" x14ac:dyDescent="0.2">
      <c r="A107" t="s">
        <v>262</v>
      </c>
      <c r="B107" t="s">
        <v>263</v>
      </c>
      <c r="C107" t="s">
        <v>263</v>
      </c>
      <c r="D107" t="s">
        <v>4</v>
      </c>
      <c r="E107">
        <v>0</v>
      </c>
      <c r="F107">
        <v>0</v>
      </c>
      <c r="G107">
        <v>1</v>
      </c>
      <c r="H107">
        <v>0</v>
      </c>
      <c r="I107" t="s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468</v>
      </c>
      <c r="AE107">
        <v>4.0501775270655349</v>
      </c>
      <c r="AF107">
        <v>13.25353235394037</v>
      </c>
      <c r="AG107">
        <v>26.832085111195848</v>
      </c>
      <c r="AH107">
        <f>0.969479633687787*1</f>
        <v>0.969479633687787</v>
      </c>
      <c r="AI107">
        <v>1</v>
      </c>
      <c r="AJ107">
        <v>0</v>
      </c>
    </row>
    <row r="108" spans="1:36" hidden="1" x14ac:dyDescent="0.2">
      <c r="A108" t="s">
        <v>264</v>
      </c>
      <c r="B108" t="s">
        <v>265</v>
      </c>
      <c r="C108" t="s">
        <v>265</v>
      </c>
      <c r="D108" t="s">
        <v>5</v>
      </c>
      <c r="E108">
        <v>0</v>
      </c>
      <c r="F108">
        <v>0</v>
      </c>
      <c r="G108">
        <v>0</v>
      </c>
      <c r="H108">
        <v>1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471</v>
      </c>
      <c r="AE108">
        <v>26.111111111111111</v>
      </c>
      <c r="AF108">
        <v>23.832528904724501</v>
      </c>
      <c r="AG108">
        <v>16.85478088578088</v>
      </c>
      <c r="AH108">
        <f>3.20288265468492*0.5</f>
        <v>1.6014413273424599</v>
      </c>
      <c r="AI108">
        <v>0.5</v>
      </c>
      <c r="AJ108">
        <v>0</v>
      </c>
    </row>
    <row r="109" spans="1:36" hidden="1" x14ac:dyDescent="0.2">
      <c r="A109" t="s">
        <v>266</v>
      </c>
      <c r="B109" t="s">
        <v>267</v>
      </c>
      <c r="C109" t="s">
        <v>268</v>
      </c>
      <c r="D109" t="s">
        <v>4</v>
      </c>
      <c r="E109">
        <v>0</v>
      </c>
      <c r="F109">
        <v>0</v>
      </c>
      <c r="G109">
        <v>1</v>
      </c>
      <c r="H109">
        <v>0</v>
      </c>
      <c r="I109" t="s">
        <v>20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472</v>
      </c>
      <c r="AE109">
        <v>12.244094488188971</v>
      </c>
      <c r="AF109">
        <v>9.0797023211611965</v>
      </c>
      <c r="AG109">
        <v>15.33217016806131</v>
      </c>
      <c r="AH109">
        <f>0.83429908897136*1</f>
        <v>0.83429908897135996</v>
      </c>
      <c r="AI109">
        <v>1</v>
      </c>
      <c r="AJ109">
        <v>0</v>
      </c>
    </row>
    <row r="110" spans="1:36" hidden="1" x14ac:dyDescent="0.2">
      <c r="A110" t="s">
        <v>269</v>
      </c>
      <c r="B110" t="s">
        <v>270</v>
      </c>
      <c r="C110" t="s">
        <v>270</v>
      </c>
      <c r="D110" t="s">
        <v>3</v>
      </c>
      <c r="E110">
        <v>0</v>
      </c>
      <c r="F110">
        <v>1</v>
      </c>
      <c r="G110">
        <v>0</v>
      </c>
      <c r="H110">
        <v>0</v>
      </c>
      <c r="I110" t="s">
        <v>20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485</v>
      </c>
      <c r="AE110">
        <v>15.339848684101341</v>
      </c>
      <c r="AF110">
        <v>16.30374026314966</v>
      </c>
      <c r="AG110">
        <v>15.65974753293996</v>
      </c>
      <c r="AH110">
        <f>0.82355230084992*1</f>
        <v>0.82355230084992004</v>
      </c>
      <c r="AI110">
        <v>1</v>
      </c>
      <c r="AJ110">
        <v>0</v>
      </c>
    </row>
    <row r="111" spans="1:36" hidden="1" x14ac:dyDescent="0.2">
      <c r="A111" t="s">
        <v>271</v>
      </c>
      <c r="B111" t="s">
        <v>272</v>
      </c>
      <c r="C111" t="s">
        <v>272</v>
      </c>
      <c r="D111" t="s">
        <v>3</v>
      </c>
      <c r="E111">
        <v>0</v>
      </c>
      <c r="F111">
        <v>1</v>
      </c>
      <c r="G111">
        <v>0</v>
      </c>
      <c r="H111">
        <v>0</v>
      </c>
      <c r="I111" t="s">
        <v>20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488</v>
      </c>
      <c r="AE111">
        <v>24.35953531048257</v>
      </c>
      <c r="AF111">
        <v>32.902470872032431</v>
      </c>
      <c r="AG111">
        <v>19.46152014017791</v>
      </c>
      <c r="AH111">
        <f>1.93484129440966*1</f>
        <v>1.93484129440966</v>
      </c>
      <c r="AI111">
        <v>1</v>
      </c>
      <c r="AJ111">
        <v>0</v>
      </c>
    </row>
    <row r="112" spans="1:36" hidden="1" x14ac:dyDescent="0.2">
      <c r="A112" t="s">
        <v>273</v>
      </c>
      <c r="B112" t="s">
        <v>274</v>
      </c>
      <c r="C112" t="s">
        <v>273</v>
      </c>
      <c r="D112" t="s">
        <v>4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502</v>
      </c>
      <c r="AE112">
        <v>11.902028364055409</v>
      </c>
      <c r="AF112">
        <v>16.36025437339725</v>
      </c>
      <c r="AG112">
        <v>10.544444444444441</v>
      </c>
      <c r="AH112">
        <f>2.13146637329141*1</f>
        <v>2.1314663732914099</v>
      </c>
      <c r="AI112">
        <v>1</v>
      </c>
      <c r="AJ112">
        <v>0</v>
      </c>
    </row>
    <row r="113" spans="1:36" hidden="1" x14ac:dyDescent="0.2">
      <c r="A113" t="s">
        <v>275</v>
      </c>
      <c r="B113" t="s">
        <v>276</v>
      </c>
      <c r="C113" t="s">
        <v>276</v>
      </c>
      <c r="D113" t="s">
        <v>4</v>
      </c>
      <c r="E113">
        <v>0</v>
      </c>
      <c r="F113">
        <v>0</v>
      </c>
      <c r="G113">
        <v>1</v>
      </c>
      <c r="H113">
        <v>0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506</v>
      </c>
      <c r="AE113">
        <v>18.829597600840678</v>
      </c>
      <c r="AF113">
        <v>9.1747625343182371</v>
      </c>
      <c r="AG113">
        <v>5.1401719780264914</v>
      </c>
      <c r="AH113">
        <f>1.67841242462532*1</f>
        <v>1.67841242462532</v>
      </c>
      <c r="AI113">
        <v>1</v>
      </c>
      <c r="AJ113">
        <v>0</v>
      </c>
    </row>
    <row r="114" spans="1:36" hidden="1" x14ac:dyDescent="0.2">
      <c r="A114" t="s">
        <v>277</v>
      </c>
      <c r="B114" t="s">
        <v>278</v>
      </c>
      <c r="C114" t="s">
        <v>278</v>
      </c>
      <c r="D114" t="s">
        <v>4</v>
      </c>
      <c r="E114">
        <v>0</v>
      </c>
      <c r="F114">
        <v>0</v>
      </c>
      <c r="G114">
        <v>1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507</v>
      </c>
      <c r="AE114">
        <v>14.78170501120095</v>
      </c>
      <c r="AF114">
        <v>12.12729071402174</v>
      </c>
      <c r="AG114">
        <v>11.154857142857139</v>
      </c>
      <c r="AH114">
        <f>1.44794632898459*1</f>
        <v>1.44794632898459</v>
      </c>
      <c r="AI114">
        <v>1</v>
      </c>
      <c r="AJ114">
        <v>0</v>
      </c>
    </row>
    <row r="115" spans="1:36" hidden="1" x14ac:dyDescent="0.2">
      <c r="A115" t="s">
        <v>279</v>
      </c>
      <c r="B115" t="s">
        <v>280</v>
      </c>
      <c r="C115" t="s">
        <v>279</v>
      </c>
      <c r="D115" t="s">
        <v>3</v>
      </c>
      <c r="E115">
        <v>0</v>
      </c>
      <c r="F115">
        <v>1</v>
      </c>
      <c r="G115">
        <v>0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509</v>
      </c>
      <c r="AE115">
        <v>10.12820512820513</v>
      </c>
      <c r="AF115">
        <v>8.8718861230696788</v>
      </c>
      <c r="AG115">
        <v>6.6429985217684608</v>
      </c>
      <c r="AH115">
        <f>2.64594031497609*1</f>
        <v>2.6459403149760901</v>
      </c>
      <c r="AI115">
        <v>1</v>
      </c>
      <c r="AJ115">
        <v>0</v>
      </c>
    </row>
    <row r="116" spans="1:36" hidden="1" x14ac:dyDescent="0.2">
      <c r="A116" t="s">
        <v>51</v>
      </c>
      <c r="B116" t="s">
        <v>52</v>
      </c>
      <c r="C116" t="s">
        <v>52</v>
      </c>
      <c r="D116" t="s">
        <v>3</v>
      </c>
      <c r="E116">
        <v>0</v>
      </c>
      <c r="F116">
        <v>1</v>
      </c>
      <c r="G116">
        <v>0</v>
      </c>
      <c r="H116">
        <v>0</v>
      </c>
      <c r="I116" t="s">
        <v>6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14</v>
      </c>
      <c r="AE116">
        <v>22.139564821345921</v>
      </c>
      <c r="AF116">
        <v>20.364484786743979</v>
      </c>
      <c r="AG116">
        <v>13.87791719633258</v>
      </c>
      <c r="AH116">
        <f>3.35468001447275*1</f>
        <v>3.3546800144727502</v>
      </c>
      <c r="AI116">
        <v>1</v>
      </c>
      <c r="AJ116">
        <v>0</v>
      </c>
    </row>
    <row r="117" spans="1:36" hidden="1" x14ac:dyDescent="0.2">
      <c r="A117" t="s">
        <v>282</v>
      </c>
      <c r="B117" t="s">
        <v>283</v>
      </c>
      <c r="C117" t="s">
        <v>283</v>
      </c>
      <c r="D117" t="s">
        <v>5</v>
      </c>
      <c r="E117">
        <v>0</v>
      </c>
      <c r="F117">
        <v>0</v>
      </c>
      <c r="G117">
        <v>0</v>
      </c>
      <c r="H117">
        <v>1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528</v>
      </c>
      <c r="AE117">
        <v>11.33333333333333</v>
      </c>
      <c r="AF117">
        <v>12.96727322325575</v>
      </c>
      <c r="AG117">
        <v>19.568421052631582</v>
      </c>
      <c r="AH117">
        <f>1.52466149921328*1</f>
        <v>1.5246614992132801</v>
      </c>
      <c r="AI117">
        <v>1</v>
      </c>
      <c r="AJ117">
        <v>0</v>
      </c>
    </row>
    <row r="118" spans="1:36" hidden="1" x14ac:dyDescent="0.2">
      <c r="A118" t="s">
        <v>284</v>
      </c>
      <c r="B118" t="s">
        <v>285</v>
      </c>
      <c r="C118" t="s">
        <v>285</v>
      </c>
      <c r="D118" t="s">
        <v>4</v>
      </c>
      <c r="E118">
        <v>0</v>
      </c>
      <c r="F118">
        <v>0</v>
      </c>
      <c r="G118">
        <v>1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578</v>
      </c>
      <c r="AE118">
        <v>17.922077922077921</v>
      </c>
      <c r="AF118">
        <v>14.79033980231948</v>
      </c>
      <c r="AG118">
        <v>44.740000000000009</v>
      </c>
      <c r="AH118">
        <f>5.14201191200202*1</f>
        <v>5.1420119120020198</v>
      </c>
      <c r="AI118">
        <v>1</v>
      </c>
      <c r="AJ118">
        <v>0</v>
      </c>
    </row>
    <row r="119" spans="1:36" hidden="1" x14ac:dyDescent="0.2">
      <c r="A119" t="s">
        <v>286</v>
      </c>
      <c r="B119" t="s">
        <v>287</v>
      </c>
      <c r="C119" t="s">
        <v>287</v>
      </c>
      <c r="D119" t="s">
        <v>4</v>
      </c>
      <c r="E119">
        <v>0</v>
      </c>
      <c r="F119">
        <v>0</v>
      </c>
      <c r="G119">
        <v>1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579</v>
      </c>
      <c r="AE119">
        <v>19.17647058823529</v>
      </c>
      <c r="AF119">
        <v>25.69646455643969</v>
      </c>
      <c r="AG119">
        <v>37.228571428571428</v>
      </c>
      <c r="AH119">
        <f>4.69136476342645*1</f>
        <v>4.6913647634264501</v>
      </c>
      <c r="AI119">
        <v>1</v>
      </c>
      <c r="AJ119">
        <v>0</v>
      </c>
    </row>
    <row r="120" spans="1:36" hidden="1" x14ac:dyDescent="0.2">
      <c r="A120" t="s">
        <v>170</v>
      </c>
      <c r="B120" t="s">
        <v>288</v>
      </c>
      <c r="C120" t="s">
        <v>288</v>
      </c>
      <c r="D120" t="s">
        <v>4</v>
      </c>
      <c r="E120">
        <v>0</v>
      </c>
      <c r="F120">
        <v>0</v>
      </c>
      <c r="G120">
        <v>1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581</v>
      </c>
      <c r="AE120">
        <v>25.560858562459259</v>
      </c>
      <c r="AF120">
        <v>21.98117734776962</v>
      </c>
      <c r="AG120">
        <v>31.15</v>
      </c>
      <c r="AH120">
        <f>5.94728661098526*1</f>
        <v>5.9472866109852598</v>
      </c>
      <c r="AI120">
        <v>1</v>
      </c>
      <c r="AJ120">
        <v>0</v>
      </c>
    </row>
    <row r="121" spans="1:36" hidden="1" x14ac:dyDescent="0.2">
      <c r="A121" t="s">
        <v>46</v>
      </c>
      <c r="B121" t="s">
        <v>47</v>
      </c>
      <c r="C121" t="s">
        <v>48</v>
      </c>
      <c r="D121" t="s">
        <v>2</v>
      </c>
      <c r="E121">
        <v>1</v>
      </c>
      <c r="F121">
        <v>0</v>
      </c>
      <c r="G121">
        <v>0</v>
      </c>
      <c r="H121">
        <v>0</v>
      </c>
      <c r="I121" t="s">
        <v>6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11</v>
      </c>
      <c r="AE121">
        <v>21.35385158449791</v>
      </c>
      <c r="AF121">
        <v>18.582173248547761</v>
      </c>
      <c r="AG121">
        <v>12.745376268926989</v>
      </c>
      <c r="AH121">
        <f>2.72175236927847*1</f>
        <v>2.72175236927847</v>
      </c>
      <c r="AI121">
        <v>1</v>
      </c>
      <c r="AJ121">
        <v>0</v>
      </c>
    </row>
    <row r="122" spans="1:36" hidden="1" x14ac:dyDescent="0.2">
      <c r="A122" t="s">
        <v>292</v>
      </c>
      <c r="B122" t="s">
        <v>293</v>
      </c>
      <c r="C122" t="s">
        <v>292</v>
      </c>
      <c r="D122" t="s">
        <v>5</v>
      </c>
      <c r="E122">
        <v>0</v>
      </c>
      <c r="F122">
        <v>0</v>
      </c>
      <c r="G122">
        <v>0</v>
      </c>
      <c r="H122">
        <v>1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584</v>
      </c>
      <c r="AE122">
        <v>19.368131868131851</v>
      </c>
      <c r="AF122">
        <v>19.47662214597495</v>
      </c>
      <c r="AG122">
        <v>7.4862283549783557</v>
      </c>
      <c r="AH122">
        <f>1.0384405769269*1</f>
        <v>1.0384405769269001</v>
      </c>
      <c r="AI122">
        <v>1</v>
      </c>
      <c r="AJ122">
        <v>0</v>
      </c>
    </row>
    <row r="123" spans="1:36" hidden="1" x14ac:dyDescent="0.2">
      <c r="A123" t="s">
        <v>294</v>
      </c>
      <c r="B123" t="s">
        <v>295</v>
      </c>
      <c r="C123" t="s">
        <v>295</v>
      </c>
      <c r="D123" t="s">
        <v>3</v>
      </c>
      <c r="E123">
        <v>0</v>
      </c>
      <c r="F123">
        <v>1</v>
      </c>
      <c r="G123">
        <v>0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585</v>
      </c>
      <c r="AE123">
        <v>15.11904761904762</v>
      </c>
      <c r="AF123">
        <v>14.74943452945873</v>
      </c>
      <c r="AG123">
        <v>8.8436560101817729</v>
      </c>
      <c r="AH123">
        <f>3.02751988297901*1</f>
        <v>3.0275198829790102</v>
      </c>
      <c r="AI123">
        <v>1</v>
      </c>
      <c r="AJ123">
        <v>0</v>
      </c>
    </row>
    <row r="124" spans="1:36" hidden="1" x14ac:dyDescent="0.2">
      <c r="A124" t="s">
        <v>296</v>
      </c>
      <c r="B124" t="s">
        <v>297</v>
      </c>
      <c r="C124" t="s">
        <v>296</v>
      </c>
      <c r="D124" t="s">
        <v>4</v>
      </c>
      <c r="E124">
        <v>0</v>
      </c>
      <c r="F124">
        <v>0</v>
      </c>
      <c r="G124">
        <v>1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589</v>
      </c>
      <c r="AE124">
        <v>25.62584766029552</v>
      </c>
      <c r="AF124">
        <v>26.148658365927758</v>
      </c>
      <c r="AG124">
        <v>21.16</v>
      </c>
      <c r="AH124">
        <f>3.43087775545648*1</f>
        <v>3.4308777554564802</v>
      </c>
      <c r="AI124">
        <v>1</v>
      </c>
      <c r="AJ124">
        <v>0</v>
      </c>
    </row>
    <row r="125" spans="1:36" hidden="1" x14ac:dyDescent="0.2">
      <c r="A125" t="s">
        <v>298</v>
      </c>
      <c r="B125" t="s">
        <v>299</v>
      </c>
      <c r="C125" t="s">
        <v>300</v>
      </c>
      <c r="D125" t="s">
        <v>3</v>
      </c>
      <c r="E125">
        <v>0</v>
      </c>
      <c r="F125">
        <v>1</v>
      </c>
      <c r="G125">
        <v>0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592</v>
      </c>
      <c r="AE125">
        <v>15.161290322580641</v>
      </c>
      <c r="AF125">
        <v>16.87834693924237</v>
      </c>
      <c r="AG125">
        <v>34.374425770308122</v>
      </c>
      <c r="AH125">
        <f>4.65055190650045*1</f>
        <v>4.6505519065004499</v>
      </c>
      <c r="AI125">
        <v>1</v>
      </c>
      <c r="AJ125">
        <v>0</v>
      </c>
    </row>
    <row r="126" spans="1:36" hidden="1" x14ac:dyDescent="0.2">
      <c r="A126" t="s">
        <v>301</v>
      </c>
      <c r="B126" t="s">
        <v>302</v>
      </c>
      <c r="C126" t="s">
        <v>302</v>
      </c>
      <c r="D126" t="s">
        <v>2</v>
      </c>
      <c r="E126">
        <v>1</v>
      </c>
      <c r="F126">
        <v>0</v>
      </c>
      <c r="G126">
        <v>0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594</v>
      </c>
      <c r="AE126">
        <v>15.116279069767449</v>
      </c>
      <c r="AF126">
        <v>19.282876981423239</v>
      </c>
      <c r="AG126">
        <v>12.217866491278009</v>
      </c>
      <c r="AH126">
        <f>1.79244392779006*1</f>
        <v>1.7924439277900599</v>
      </c>
      <c r="AI126">
        <v>1</v>
      </c>
      <c r="AJ126">
        <v>0</v>
      </c>
    </row>
    <row r="127" spans="1:36" hidden="1" x14ac:dyDescent="0.2">
      <c r="A127" t="s">
        <v>194</v>
      </c>
      <c r="B127" t="s">
        <v>303</v>
      </c>
      <c r="C127" t="s">
        <v>303</v>
      </c>
      <c r="D127" t="s">
        <v>4</v>
      </c>
      <c r="E127">
        <v>0</v>
      </c>
      <c r="F127">
        <v>0</v>
      </c>
      <c r="G127">
        <v>1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599</v>
      </c>
      <c r="AE127">
        <v>13.75</v>
      </c>
      <c r="AF127">
        <v>16.349430177324621</v>
      </c>
      <c r="AG127">
        <v>7.7200000000000006</v>
      </c>
      <c r="AH127">
        <f>1.58644816326082*1</f>
        <v>1.5864481632608201</v>
      </c>
      <c r="AI127">
        <v>1</v>
      </c>
      <c r="AJ127">
        <v>0</v>
      </c>
    </row>
    <row r="128" spans="1:36" hidden="1" x14ac:dyDescent="0.2">
      <c r="A128" t="s">
        <v>304</v>
      </c>
      <c r="B128" t="s">
        <v>305</v>
      </c>
      <c r="C128" t="s">
        <v>305</v>
      </c>
      <c r="D128" t="s">
        <v>5</v>
      </c>
      <c r="E128">
        <v>0</v>
      </c>
      <c r="F128">
        <v>0</v>
      </c>
      <c r="G128">
        <v>0</v>
      </c>
      <c r="H128">
        <v>1</v>
      </c>
      <c r="I128" t="s">
        <v>24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602</v>
      </c>
      <c r="AE128">
        <v>18.09392265193371</v>
      </c>
      <c r="AF128">
        <v>19.829426975899381</v>
      </c>
      <c r="AG128">
        <v>67.482805386051368</v>
      </c>
      <c r="AH128">
        <f>3.44475021550838*1</f>
        <v>3.44475021550838</v>
      </c>
      <c r="AI128">
        <v>1</v>
      </c>
      <c r="AJ128">
        <v>0</v>
      </c>
    </row>
    <row r="129" spans="1:36" hidden="1" x14ac:dyDescent="0.2">
      <c r="A129" t="s">
        <v>306</v>
      </c>
      <c r="B129" t="s">
        <v>307</v>
      </c>
      <c r="C129" t="s">
        <v>307</v>
      </c>
      <c r="D129" t="s">
        <v>4</v>
      </c>
      <c r="E129">
        <v>0</v>
      </c>
      <c r="F129">
        <v>0</v>
      </c>
      <c r="G129">
        <v>1</v>
      </c>
      <c r="H129">
        <v>0</v>
      </c>
      <c r="I129" t="s">
        <v>24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604</v>
      </c>
      <c r="AE129">
        <v>23.445812711924749</v>
      </c>
      <c r="AF129">
        <v>24.761383830950209</v>
      </c>
      <c r="AG129">
        <v>38.894863495826819</v>
      </c>
      <c r="AH129">
        <f>2.4176066508073*1</f>
        <v>2.4176066508073002</v>
      </c>
      <c r="AI129">
        <v>1</v>
      </c>
      <c r="AJ129">
        <v>0</v>
      </c>
    </row>
    <row r="130" spans="1:36" hidden="1" x14ac:dyDescent="0.2">
      <c r="A130" t="s">
        <v>308</v>
      </c>
      <c r="B130" t="s">
        <v>309</v>
      </c>
      <c r="C130" t="s">
        <v>309</v>
      </c>
      <c r="D130" t="s">
        <v>3</v>
      </c>
      <c r="E130">
        <v>0</v>
      </c>
      <c r="F130">
        <v>1</v>
      </c>
      <c r="G130">
        <v>0</v>
      </c>
      <c r="H130">
        <v>0</v>
      </c>
      <c r="I130" t="s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605</v>
      </c>
      <c r="AE130">
        <v>11.75</v>
      </c>
      <c r="AF130">
        <v>9.2853405683571069</v>
      </c>
      <c r="AG130">
        <v>8.9755667132412817</v>
      </c>
      <c r="AH130">
        <f>1.04388380273259*1</f>
        <v>1.0438838027325901</v>
      </c>
      <c r="AI130">
        <v>1</v>
      </c>
      <c r="AJ130">
        <v>0</v>
      </c>
    </row>
    <row r="131" spans="1:36" hidden="1" x14ac:dyDescent="0.2">
      <c r="A131" t="s">
        <v>310</v>
      </c>
      <c r="B131" t="s">
        <v>311</v>
      </c>
      <c r="C131" t="s">
        <v>311</v>
      </c>
      <c r="D131" t="s">
        <v>2</v>
      </c>
      <c r="E131">
        <v>1</v>
      </c>
      <c r="F131">
        <v>0</v>
      </c>
      <c r="G131">
        <v>0</v>
      </c>
      <c r="H131">
        <v>0</v>
      </c>
      <c r="I131" t="s">
        <v>24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610</v>
      </c>
      <c r="AE131">
        <v>11.666666666666661</v>
      </c>
      <c r="AF131">
        <v>13.77216036310603</v>
      </c>
      <c r="AG131">
        <v>11.075729618844139</v>
      </c>
      <c r="AH131">
        <f>1.71830238596272*1</f>
        <v>1.71830238596272</v>
      </c>
      <c r="AI131">
        <v>1</v>
      </c>
      <c r="AJ131">
        <v>0</v>
      </c>
    </row>
    <row r="132" spans="1:36" hidden="1" x14ac:dyDescent="0.2">
      <c r="A132" t="s">
        <v>312</v>
      </c>
      <c r="B132" t="s">
        <v>313</v>
      </c>
      <c r="C132" t="s">
        <v>313</v>
      </c>
      <c r="D132" t="s">
        <v>4</v>
      </c>
      <c r="E132">
        <v>0</v>
      </c>
      <c r="F132">
        <v>0</v>
      </c>
      <c r="G132">
        <v>1</v>
      </c>
      <c r="H132">
        <v>0</v>
      </c>
      <c r="I132" t="s">
        <v>24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613</v>
      </c>
      <c r="AE132">
        <v>18.69384198281892</v>
      </c>
      <c r="AF132">
        <v>26.645863217288461</v>
      </c>
      <c r="AG132">
        <v>15.371533649581851</v>
      </c>
      <c r="AH132">
        <f>2.63135659863296*1</f>
        <v>2.6313565986329599</v>
      </c>
      <c r="AI132">
        <v>1</v>
      </c>
      <c r="AJ132">
        <v>0</v>
      </c>
    </row>
    <row r="133" spans="1:36" hidden="1" x14ac:dyDescent="0.2">
      <c r="A133" t="s">
        <v>72</v>
      </c>
      <c r="B133" t="s">
        <v>314</v>
      </c>
      <c r="C133" t="s">
        <v>315</v>
      </c>
      <c r="D133" t="s">
        <v>4</v>
      </c>
      <c r="E133">
        <v>0</v>
      </c>
      <c r="F133">
        <v>0</v>
      </c>
      <c r="G133">
        <v>1</v>
      </c>
      <c r="H133">
        <v>0</v>
      </c>
      <c r="I133" t="s">
        <v>24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615</v>
      </c>
      <c r="AE133">
        <v>19.67766912005515</v>
      </c>
      <c r="AF133">
        <v>19.016516980847449</v>
      </c>
      <c r="AG133">
        <v>16.694410657161139</v>
      </c>
      <c r="AH133">
        <f>2.78975519353243*1</f>
        <v>2.7897551935324301</v>
      </c>
      <c r="AI133">
        <v>1</v>
      </c>
      <c r="AJ133">
        <v>0</v>
      </c>
    </row>
    <row r="134" spans="1:36" hidden="1" x14ac:dyDescent="0.2">
      <c r="A134" t="s">
        <v>316</v>
      </c>
      <c r="B134" t="s">
        <v>317</v>
      </c>
      <c r="C134" t="s">
        <v>317</v>
      </c>
      <c r="D134" t="s">
        <v>4</v>
      </c>
      <c r="E134">
        <v>0</v>
      </c>
      <c r="F134">
        <v>0</v>
      </c>
      <c r="G134">
        <v>1</v>
      </c>
      <c r="H134">
        <v>0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618</v>
      </c>
      <c r="AE134">
        <v>16.25</v>
      </c>
      <c r="AF134">
        <v>10.77210832118636</v>
      </c>
      <c r="AG134">
        <v>27.285714285714281</v>
      </c>
      <c r="AH134">
        <f>3.26060646461162*1</f>
        <v>3.26060646461162</v>
      </c>
      <c r="AI134">
        <v>1</v>
      </c>
      <c r="AJ134">
        <v>0</v>
      </c>
    </row>
    <row r="135" spans="1:36" hidden="1" x14ac:dyDescent="0.2">
      <c r="A135" t="s">
        <v>318</v>
      </c>
      <c r="B135" t="s">
        <v>319</v>
      </c>
      <c r="C135" t="s">
        <v>319</v>
      </c>
      <c r="D135" t="s">
        <v>3</v>
      </c>
      <c r="E135">
        <v>0</v>
      </c>
      <c r="F135">
        <v>1</v>
      </c>
      <c r="G135">
        <v>0</v>
      </c>
      <c r="H135">
        <v>0</v>
      </c>
      <c r="I135" t="s">
        <v>25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628</v>
      </c>
      <c r="AE135">
        <v>19.05662667536707</v>
      </c>
      <c r="AF135">
        <v>12.137251927836351</v>
      </c>
      <c r="AG135">
        <v>35.955555555555563</v>
      </c>
      <c r="AH135">
        <f>5.51571408668825*1</f>
        <v>5.5157140866882504</v>
      </c>
      <c r="AI135">
        <v>1</v>
      </c>
      <c r="AJ135">
        <v>0</v>
      </c>
    </row>
    <row r="136" spans="1:36" hidden="1" x14ac:dyDescent="0.2">
      <c r="A136" t="s">
        <v>320</v>
      </c>
      <c r="B136" t="s">
        <v>321</v>
      </c>
      <c r="C136" t="s">
        <v>321</v>
      </c>
      <c r="D136" t="s">
        <v>4</v>
      </c>
      <c r="E136">
        <v>0</v>
      </c>
      <c r="F136">
        <v>0</v>
      </c>
      <c r="G136">
        <v>1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630</v>
      </c>
      <c r="AE136">
        <v>11.20689655172413</v>
      </c>
      <c r="AF136">
        <v>9.4932539892346632</v>
      </c>
      <c r="AG136">
        <v>10.977644360776191</v>
      </c>
      <c r="AH136">
        <f>2.14734181764799*1</f>
        <v>2.1473418176479901</v>
      </c>
      <c r="AI136">
        <v>1</v>
      </c>
      <c r="AJ136">
        <v>0</v>
      </c>
    </row>
    <row r="137" spans="1:36" hidden="1" x14ac:dyDescent="0.2">
      <c r="A137" t="s">
        <v>322</v>
      </c>
      <c r="B137" t="s">
        <v>323</v>
      </c>
      <c r="C137" t="s">
        <v>324</v>
      </c>
      <c r="D137" t="s">
        <v>5</v>
      </c>
      <c r="E137">
        <v>0</v>
      </c>
      <c r="F137">
        <v>0</v>
      </c>
      <c r="G137">
        <v>0</v>
      </c>
      <c r="H137">
        <v>1</v>
      </c>
      <c r="I137" t="s">
        <v>25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636</v>
      </c>
      <c r="AE137">
        <v>19.840214620053619</v>
      </c>
      <c r="AF137">
        <v>20.14186002523703</v>
      </c>
      <c r="AG137">
        <v>67.77030303030304</v>
      </c>
      <c r="AH137">
        <f>3.45839797908787*1</f>
        <v>3.4583979790878701</v>
      </c>
      <c r="AI137">
        <v>1</v>
      </c>
      <c r="AJ137">
        <v>0</v>
      </c>
    </row>
    <row r="138" spans="1:36" hidden="1" x14ac:dyDescent="0.2">
      <c r="A138" t="s">
        <v>325</v>
      </c>
      <c r="B138" t="s">
        <v>326</v>
      </c>
      <c r="C138" t="s">
        <v>327</v>
      </c>
      <c r="D138" t="s">
        <v>2</v>
      </c>
      <c r="E138">
        <v>1</v>
      </c>
      <c r="F138">
        <v>0</v>
      </c>
      <c r="G138">
        <v>0</v>
      </c>
      <c r="H138">
        <v>0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649</v>
      </c>
      <c r="AE138">
        <v>16.804906304044248</v>
      </c>
      <c r="AF138">
        <v>19.33821419885108</v>
      </c>
      <c r="AG138">
        <v>9.5750000000000011</v>
      </c>
      <c r="AH138">
        <f>2.80163009372375*1</f>
        <v>2.8016300937237499</v>
      </c>
      <c r="AI138">
        <v>1</v>
      </c>
      <c r="AJ138">
        <v>0</v>
      </c>
    </row>
    <row r="139" spans="1:36" hidden="1" x14ac:dyDescent="0.2">
      <c r="A139" t="s">
        <v>328</v>
      </c>
      <c r="B139" t="s">
        <v>329</v>
      </c>
      <c r="C139" t="s">
        <v>330</v>
      </c>
      <c r="D139" t="s">
        <v>4</v>
      </c>
      <c r="E139">
        <v>0</v>
      </c>
      <c r="F139">
        <v>0</v>
      </c>
      <c r="G139">
        <v>1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652</v>
      </c>
      <c r="AE139">
        <v>11.60377358490566</v>
      </c>
      <c r="AF139">
        <v>10.316631552573201</v>
      </c>
      <c r="AG139">
        <v>12.706061524248041</v>
      </c>
      <c r="AH139">
        <f>2.35793786480932*1</f>
        <v>2.3579378648093199</v>
      </c>
      <c r="AI139">
        <v>1</v>
      </c>
      <c r="AJ13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2024-10-10T18:26:51Z</dcterms:created>
  <dcterms:modified xsi:type="dcterms:W3CDTF">2024-10-10T18:50:27Z</dcterms:modified>
</cp:coreProperties>
</file>