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C7E3A910-6A50-4342-982D-37E94160CC8B}" xr6:coauthVersionLast="47" xr6:coauthVersionMax="47" xr10:uidLastSave="{00000000-0000-0000-0000-000000000000}"/>
  <bookViews>
    <workbookView xWindow="240" yWindow="500" windowWidth="20140" windowHeight="2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5" i="1" l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H136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37" i="1"/>
  <c r="AH37" i="1"/>
  <c r="AI152" i="1"/>
  <c r="AH152" i="1"/>
  <c r="AI151" i="1"/>
  <c r="AH151" i="1"/>
  <c r="AI8" i="1"/>
  <c r="AH8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78" i="1"/>
  <c r="AH178" i="1"/>
  <c r="AI153" i="1"/>
  <c r="AH153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50" i="1"/>
  <c r="AH150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78" i="1"/>
  <c r="AH78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135" i="1"/>
  <c r="AH135" i="1"/>
  <c r="AI109" i="1"/>
  <c r="AH109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27" i="1"/>
  <c r="AH2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6" i="1"/>
  <c r="AH26" i="1"/>
  <c r="AO26" i="1"/>
  <c r="AI2" i="1"/>
  <c r="AH2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77" i="1"/>
  <c r="AH77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91" i="1"/>
  <c r="AH91" i="1"/>
  <c r="AO2" i="1" s="1"/>
  <c r="AO17" i="1" l="1"/>
</calcChain>
</file>

<file path=xl/sharedStrings.xml><?xml version="1.0" encoding="utf-8"?>
<sst xmlns="http://schemas.openxmlformats.org/spreadsheetml/2006/main" count="990" uniqueCount="432">
  <si>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</si>
  <si>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</si>
  <si>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</si>
  <si>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</si>
  <si>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</si>
  <si>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</si>
  <si>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</si>
  <si>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</si>
  <si>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</si>
  <si>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</si>
  <si>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</si>
  <si>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</si>
  <si>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</si>
  <si>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</si>
  <si>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</si>
  <si>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</si>
  <si>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</si>
  <si>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</si>
  <si>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</si>
  <si>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</si>
  <si>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</si>
  <si>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</si>
  <si>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</si>
  <si>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</si>
  <si>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</si>
  <si>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</si>
  <si>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</si>
  <si>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</si>
  <si>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</si>
  <si>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</si>
  <si>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</si>
  <si>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</si>
  <si>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</si>
  <si>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</si>
  <si>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</si>
  <si>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</si>
  <si>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</si>
  <si>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</si>
  <si>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</si>
  <si>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</si>
  <si>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</si>
  <si>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</si>
  <si>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</si>
  <si>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</si>
  <si>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</si>
  <si>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</si>
  <si>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</si>
  <si>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</si>
  <si>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</si>
  <si>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</si>
  <si>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</si>
  <si>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</si>
  <si>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</si>
  <si>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</si>
  <si>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</si>
  <si>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</si>
  <si>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</si>
  <si>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</si>
  <si>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</si>
  <si>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</si>
  <si>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</si>
  <si>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</si>
  <si>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</si>
  <si>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</si>
  <si>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</si>
  <si>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</si>
  <si>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</si>
  <si>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</si>
  <si>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</si>
  <si>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</si>
  <si>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</si>
  <si>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</si>
  <si>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</si>
  <si>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</si>
  <si>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</si>
  <si>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</si>
  <si>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</si>
  <si>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</si>
  <si>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</si>
  <si>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</si>
  <si>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</si>
  <si>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</si>
  <si>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</si>
  <si>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</si>
  <si>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</si>
  <si>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</si>
  <si>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</si>
  <si>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</si>
  <si>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</si>
  <si>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</si>
  <si>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</si>
  <si>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</si>
  <si>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</si>
  <si>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</si>
  <si>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</si>
  <si>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</si>
  <si>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</si>
  <si>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</si>
  <si>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</si>
  <si>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</si>
  <si>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</si>
  <si>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</si>
  <si>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</si>
  <si>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</si>
  <si>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</si>
  <si>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</si>
  <si>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</si>
  <si>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</si>
  <si>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</si>
  <si>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</si>
  <si>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</si>
  <si>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</si>
  <si>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</si>
  <si>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</si>
  <si>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</si>
  <si>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</si>
  <si>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</si>
  <si>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</si>
  <si>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</si>
  <si>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</si>
  <si>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</si>
  <si>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</si>
  <si>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</si>
  <si>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</si>
  <si>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</si>
  <si>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</si>
  <si>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</si>
  <si>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</si>
  <si>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</si>
  <si>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</si>
  <si>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</si>
  <si>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</si>
  <si>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</si>
  <si>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</si>
  <si>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</si>
  <si>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</si>
  <si>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</si>
  <si>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</si>
  <si>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</si>
  <si>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</si>
  <si>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</si>
  <si>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</si>
  <si>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</si>
  <si>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</si>
  <si>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</si>
  <si>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</si>
  <si>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</si>
  <si>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</si>
  <si>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</si>
  <si>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</si>
  <si>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</si>
  <si>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</si>
  <si>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</si>
  <si>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</si>
  <si>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</si>
  <si>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</si>
  <si>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</si>
  <si>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</si>
  <si>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</si>
  <si>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</si>
  <si>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</si>
  <si>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</si>
  <si>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</si>
  <si>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</si>
  <si>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</si>
  <si>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</si>
  <si>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</si>
  <si>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</si>
  <si>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</si>
  <si>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</si>
  <si>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</si>
  <si>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</si>
  <si>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</si>
  <si>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</si>
  <si>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</si>
  <si>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</si>
  <si>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</si>
  <si>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</si>
  <si>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</si>
  <si>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</si>
  <si>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</si>
  <si>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</si>
  <si>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</si>
  <si>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</si>
  <si>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</si>
  <si>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</si>
  <si>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</si>
  <si>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</si>
  <si>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</si>
  <si>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</si>
  <si>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</si>
  <si>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</si>
  <si>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</si>
  <si>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</si>
  <si>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</si>
  <si>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</si>
  <si>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</si>
  <si>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</si>
  <si>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</si>
  <si>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</si>
  <si>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</si>
  <si>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</si>
  <si>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</si>
  <si>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</si>
  <si>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</si>
  <si>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</si>
  <si>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</si>
  <si>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</si>
  <si>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</si>
  <si>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</si>
  <si>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</si>
  <si>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</si>
  <si>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</si>
  <si>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</si>
  <si>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</si>
  <si>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</si>
  <si>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</si>
  <si>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</si>
  <si>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</si>
  <si>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</si>
  <si>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</si>
  <si>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</si>
  <si>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</si>
  <si>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</si>
  <si>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</si>
  <si>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</si>
  <si>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</si>
  <si>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</si>
  <si>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</si>
  <si>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</si>
  <si>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</si>
  <si>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</si>
  <si>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</si>
  <si>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</si>
  <si>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</si>
  <si>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</si>
  <si>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</si>
  <si>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</si>
  <si>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</si>
  <si>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</si>
  <si>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</si>
  <si>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</si>
  <si>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</si>
  <si>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</si>
  <si>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</si>
  <si>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</si>
  <si>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</si>
  <si>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</si>
  <si>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</si>
  <si>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</si>
  <si>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Bobby</t>
  </si>
  <si>
    <t>De Cordova-Reid</t>
  </si>
  <si>
    <t>Victor</t>
  </si>
  <si>
    <t>Kristiansen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</si>
  <si>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</si>
  <si>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</si>
  <si>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</si>
  <si>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</si>
  <si>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</si>
  <si>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</si>
  <si>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</si>
  <si>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</si>
  <si>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</si>
  <si>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</si>
  <si>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</si>
  <si>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</si>
  <si>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</si>
  <si>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</si>
  <si>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</si>
  <si>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</si>
  <si>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</si>
  <si>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</si>
  <si>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</si>
  <si>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</si>
  <si>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</si>
  <si>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</si>
  <si>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</si>
  <si>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</si>
  <si>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</si>
  <si>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</si>
  <si>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</si>
  <si>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</si>
  <si>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</si>
  <si>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</si>
  <si>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</si>
  <si>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</si>
  <si>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</si>
  <si>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</si>
  <si>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</si>
  <si>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</si>
  <si>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</si>
  <si>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</si>
  <si>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</si>
  <si>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</si>
  <si>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</si>
  <si>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</si>
  <si>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</si>
  <si>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</si>
  <si>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</si>
  <si>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</si>
  <si>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</si>
  <si>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</si>
  <si>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</si>
  <si>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</si>
  <si>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</si>
  <si>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</si>
  <si>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</si>
  <si>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</si>
  <si>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</si>
  <si>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</si>
  <si>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</si>
  <si>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Lisandro</t>
  </si>
  <si>
    <t>Martínez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</si>
  <si>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</si>
  <si>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</si>
  <si>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</si>
  <si>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</si>
  <si>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</si>
  <si>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</si>
  <si>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</si>
  <si>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</si>
  <si>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</si>
  <si>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</si>
  <si>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</si>
  <si>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</si>
  <si>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</si>
  <si>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</si>
  <si>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</si>
  <si>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</si>
  <si>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</si>
  <si>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</si>
  <si>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</si>
  <si>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</si>
  <si>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</si>
  <si>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</si>
  <si>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</si>
  <si>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</si>
  <si>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</si>
  <si>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</si>
  <si>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</si>
  <si>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</si>
  <si>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</si>
  <si>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</si>
  <si>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</si>
  <si>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</si>
  <si>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</si>
  <si>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</si>
  <si>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</si>
  <si>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</si>
  <si>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</si>
  <si>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</si>
  <si>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</si>
  <si>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</si>
  <si>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</si>
  <si>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</si>
  <si>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</si>
  <si>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</si>
  <si>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</si>
  <si>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</si>
  <si>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</si>
  <si>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</si>
  <si>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</si>
  <si>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</si>
  <si>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</si>
  <si>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</si>
  <si>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</si>
  <si>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</si>
  <si>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</si>
  <si>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Adam</t>
  </si>
  <si>
    <t>Armstrong</t>
  </si>
  <si>
    <t>Jan</t>
  </si>
  <si>
    <t>Bednarek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</si>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</sst>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5" totalsRowShown="0">
  <autoFilter ref="A1:AL185" xr:uid="{00000000-0009-0000-0100-000001000000}">
    <filterColumn colId="37">
      <filters>
        <filter val="1"/>
      </filters>
    </filterColumn>
  </autoFilter>
  <sortState xmlns:xlrd2="http://schemas.microsoft.com/office/spreadsheetml/2017/richdata2" ref="A2:AL178">
    <sortCondition descending="1" ref="AI1:AI185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5"/>
  <sheetViews>
    <sheetView tabSelected="1" workbookViewId="0">
      <selection activeCell="C109" sqref="C10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x14ac:dyDescent="0.2">
      <c r="A2" t="s">
        <v>96</v>
      </c>
      <c r="B2" t="s">
        <v>97</v>
      </c>
      <c r="C2" t="s">
        <v>97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14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90</v>
      </c>
      <c r="AF2">
        <v>63.084917565083003</v>
      </c>
      <c r="AG2">
        <v>29.941254032182659</v>
      </c>
      <c r="AH2">
        <f>69.1044053836557*1</f>
        <v>69.104405383655703</v>
      </c>
      <c r="AI2">
        <f>6.86707728261771*1</f>
        <v>6.8670772826177098</v>
      </c>
      <c r="AJ2">
        <v>1</v>
      </c>
      <c r="AK2">
        <v>1</v>
      </c>
      <c r="AL2">
        <v>1</v>
      </c>
      <c r="AN2" t="s">
        <v>0</v>
      </c>
      <c r="AO2">
        <f>SUMPRODUCT(Table1[Selected], Table1[PP])</f>
        <v>664.20107081369281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7.7</v>
      </c>
      <c r="AE3">
        <v>3</v>
      </c>
      <c r="AF3">
        <v>51.486832310563393</v>
      </c>
      <c r="AG3">
        <v>35.469550385377651</v>
      </c>
      <c r="AH3">
        <f>53.4109734461545*1</f>
        <v>53.4109734461545</v>
      </c>
      <c r="AI3">
        <f>5.51559749209578*1</f>
        <v>5.5155974920957798</v>
      </c>
      <c r="AJ3">
        <v>1</v>
      </c>
      <c r="AK3">
        <v>0</v>
      </c>
      <c r="AL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6.5</v>
      </c>
      <c r="AE4">
        <v>8</v>
      </c>
      <c r="AF4">
        <v>43.076923076923059</v>
      </c>
      <c r="AG4">
        <v>50.105064087715022</v>
      </c>
      <c r="AH4">
        <f>22.8004540698756*1</f>
        <v>22.800454069875599</v>
      </c>
      <c r="AI4">
        <f>2.24818258875337*1</f>
        <v>2.24818258875337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99.2</v>
      </c>
      <c r="AP4">
        <v>102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45.703703703703702</v>
      </c>
      <c r="AG5">
        <v>53.229504226207098</v>
      </c>
      <c r="AH5">
        <f>25.3483223914198*1</f>
        <v>25.348322391419799</v>
      </c>
      <c r="AI5">
        <f>2.50570242426103*1</f>
        <v>2.5057024242610302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41.128304930506822</v>
      </c>
      <c r="AG6">
        <v>43.637653497088642</v>
      </c>
      <c r="AH6">
        <f>26.3673876207448*1</f>
        <v>26.3673876207448</v>
      </c>
      <c r="AI6">
        <f>2.73063221592921*1</f>
        <v>2.73063221592921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37.060880007824231</v>
      </c>
      <c r="AG7">
        <v>29.443602334796189</v>
      </c>
      <c r="AH7">
        <f>21.6424505629448*1</f>
        <v>21.642450562944799</v>
      </c>
      <c r="AI7">
        <f>2.17982747879085*1</f>
        <v>2.17982747879085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x14ac:dyDescent="0.2">
      <c r="A8" t="s">
        <v>354</v>
      </c>
      <c r="B8" t="s">
        <v>355</v>
      </c>
      <c r="C8" t="s">
        <v>354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4.7</v>
      </c>
      <c r="AE8">
        <v>601</v>
      </c>
      <c r="AF8">
        <v>36.057568625027557</v>
      </c>
      <c r="AG8">
        <v>22.090866567435711</v>
      </c>
      <c r="AH8">
        <f>68.2670749858833*1</f>
        <v>68.267074985883298</v>
      </c>
      <c r="AI8">
        <f>6.66329752149132*1</f>
        <v>6.6632975214913204</v>
      </c>
      <c r="AJ8">
        <v>1</v>
      </c>
      <c r="AK8">
        <v>1</v>
      </c>
      <c r="AL8">
        <v>1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4.9000000000000004</v>
      </c>
      <c r="AE9">
        <v>15</v>
      </c>
      <c r="AF9">
        <v>24.700854700854709</v>
      </c>
      <c r="AG9">
        <v>22.744809297824791</v>
      </c>
      <c r="AH9">
        <f>22.3121499426336*1</f>
        <v>22.312149942633599</v>
      </c>
      <c r="AI9">
        <f>2.39467559245571*1</f>
        <v>2.3946755924557102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18</v>
      </c>
      <c r="AF10">
        <v>38.497409326424908</v>
      </c>
      <c r="AG10">
        <v>42.746419137450147</v>
      </c>
      <c r="AH10">
        <f>21.6673990969735*1</f>
        <v>21.667399096973501</v>
      </c>
      <c r="AI10">
        <f>2.28609887689421*1</f>
        <v>2.2860988768942101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6.2</v>
      </c>
      <c r="AE11">
        <v>34</v>
      </c>
      <c r="AF11">
        <v>27.500000000000011</v>
      </c>
      <c r="AG11">
        <v>24.69849987573534</v>
      </c>
      <c r="AH11">
        <f>15.489962467747*1</f>
        <v>15.489962467747</v>
      </c>
      <c r="AI11">
        <f>0*1</f>
        <v>0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42</v>
      </c>
      <c r="AF12">
        <v>22.804946668212182</v>
      </c>
      <c r="AG12">
        <v>31.99907025889069</v>
      </c>
      <c r="AH12">
        <f>14.1875802594899*1</f>
        <v>14.1875802594899</v>
      </c>
      <c r="AI12">
        <f>0*1</f>
        <v>0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44</v>
      </c>
      <c r="AF13">
        <v>0</v>
      </c>
      <c r="AG13">
        <v>0</v>
      </c>
      <c r="AH13">
        <f>0*1</f>
        <v>0</v>
      </c>
      <c r="AI13">
        <f>0*1</f>
        <v>0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50</v>
      </c>
      <c r="AF14">
        <v>24.675824175824161</v>
      </c>
      <c r="AG14">
        <v>25.702139448135728</v>
      </c>
      <c r="AH14">
        <f>13.6031870476903*1</f>
        <v>13.6031870476903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51</v>
      </c>
      <c r="AF15">
        <v>0</v>
      </c>
      <c r="AG15">
        <v>0</v>
      </c>
      <c r="AH15">
        <f>0*1</f>
        <v>0</v>
      </c>
      <c r="AI15">
        <f>0*1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78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53</v>
      </c>
      <c r="AF16">
        <v>28.96875</v>
      </c>
      <c r="AG16">
        <v>28.175651137253379</v>
      </c>
      <c r="AH16">
        <f>13.8244159388291*1</f>
        <v>13.8244159388291</v>
      </c>
      <c r="AI16">
        <f>0*1</f>
        <v>0</v>
      </c>
      <c r="AJ16">
        <v>1</v>
      </c>
      <c r="AK16">
        <v>0</v>
      </c>
      <c r="AL16">
        <v>0</v>
      </c>
    </row>
    <row r="17" spans="1:42" hidden="1" x14ac:dyDescent="0.2">
      <c r="A17" t="s">
        <v>79</v>
      </c>
      <c r="B17" t="s">
        <v>80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54</v>
      </c>
      <c r="AF17">
        <v>26.225806451612879</v>
      </c>
      <c r="AG17">
        <v>25.157221004828472</v>
      </c>
      <c r="AH17">
        <f>11.9620675685802*1</f>
        <v>11.962067568580199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AO2-AO15*10</f>
        <v>664.20107081369281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</v>
      </c>
      <c r="AE18">
        <v>59</v>
      </c>
      <c r="AF18">
        <v>25.066115702479308</v>
      </c>
      <c r="AG18">
        <v>27.670274064516839</v>
      </c>
      <c r="AH18">
        <f>15.361772733945*1</f>
        <v>15.361772733944999</v>
      </c>
      <c r="AI18">
        <f>0*1</f>
        <v>0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5.5</v>
      </c>
      <c r="AE19">
        <v>60</v>
      </c>
      <c r="AF19">
        <v>0</v>
      </c>
      <c r="AG19">
        <v>0</v>
      </c>
      <c r="AH19">
        <f>0*1</f>
        <v>0</v>
      </c>
      <c r="AI19">
        <f>0*1</f>
        <v>0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2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63</v>
      </c>
      <c r="AF20">
        <v>26.51130376048383</v>
      </c>
      <c r="AG20">
        <v>29.114401256530641</v>
      </c>
      <c r="AH20">
        <f>16.0286644687833*1</f>
        <v>16.028664468783301</v>
      </c>
      <c r="AI20">
        <f>0*1</f>
        <v>0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8.9</v>
      </c>
      <c r="AE21">
        <v>64</v>
      </c>
      <c r="AF21">
        <v>43.285714285714263</v>
      </c>
      <c r="AG21">
        <v>47.311925296304743</v>
      </c>
      <c r="AH21">
        <f>31.1298354982828*1</f>
        <v>31.129835498282802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2</v>
      </c>
      <c r="AP21">
        <v>3</v>
      </c>
    </row>
    <row r="22" spans="1:42" hidden="1" x14ac:dyDescent="0.2">
      <c r="A22" t="s">
        <v>53</v>
      </c>
      <c r="B22" t="s">
        <v>89</v>
      </c>
      <c r="C22" t="s">
        <v>89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4.9000000000000004</v>
      </c>
      <c r="AE22">
        <v>81</v>
      </c>
      <c r="AF22">
        <v>21.78341528232583</v>
      </c>
      <c r="AG22">
        <v>30.80770835699251</v>
      </c>
      <c r="AH22">
        <f>7.06284452501934*1</f>
        <v>7.0628445250193401</v>
      </c>
      <c r="AI22">
        <f>0.799221068437221*1</f>
        <v>0.79922106843722096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82</v>
      </c>
      <c r="AF23">
        <v>23.01075268817204</v>
      </c>
      <c r="AG23">
        <v>20.193061411855499</v>
      </c>
      <c r="AH23">
        <f>19.6942127974837*1</f>
        <v>19.694212797483701</v>
      </c>
      <c r="AI23">
        <f>1.94397510923613*1</f>
        <v>1.9439751092361299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83</v>
      </c>
      <c r="AF24">
        <v>19.946839361175989</v>
      </c>
      <c r="AG24">
        <v>15.277619826699709</v>
      </c>
      <c r="AH24">
        <f>19.4148048859431*1</f>
        <v>19.414804885943099</v>
      </c>
      <c r="AI24">
        <f>1.91018469692572*1</f>
        <v>1.9101846969257199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5.0999999999999996</v>
      </c>
      <c r="AE25">
        <v>89</v>
      </c>
      <c r="AF25">
        <v>0</v>
      </c>
      <c r="AG25">
        <v>0</v>
      </c>
      <c r="AH25">
        <f>0*1</f>
        <v>0</v>
      </c>
      <c r="AI25">
        <f>0*1</f>
        <v>0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x14ac:dyDescent="0.2">
      <c r="A26" t="s">
        <v>98</v>
      </c>
      <c r="B26" t="s">
        <v>99</v>
      </c>
      <c r="C26" t="s">
        <v>100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5.2</v>
      </c>
      <c r="AE26">
        <v>92</v>
      </c>
      <c r="AF26">
        <v>43.210796048194901</v>
      </c>
      <c r="AG26">
        <v>16.356990822808051</v>
      </c>
      <c r="AH26">
        <f>52.5077110898916*1</f>
        <v>52.5077110898916</v>
      </c>
      <c r="AI26">
        <f>6.6608474039209*1</f>
        <v>6.6608474039208998</v>
      </c>
      <c r="AJ26">
        <v>1</v>
      </c>
      <c r="AK26">
        <v>1</v>
      </c>
      <c r="AL26">
        <v>1</v>
      </c>
      <c r="AN26" t="s">
        <v>19</v>
      </c>
      <c r="AO26">
        <f>SUMPRODUCT(Table1[Selected],Table1[EVE])</f>
        <v>2</v>
      </c>
      <c r="AP26">
        <v>3</v>
      </c>
    </row>
    <row r="27" spans="1:42" x14ac:dyDescent="0.2">
      <c r="A27" t="s">
        <v>119</v>
      </c>
      <c r="B27" t="s">
        <v>120</v>
      </c>
      <c r="C27" t="s">
        <v>120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8.1</v>
      </c>
      <c r="AE27">
        <v>132</v>
      </c>
      <c r="AF27">
        <v>56.176473174267983</v>
      </c>
      <c r="AG27">
        <v>42.431081237827009</v>
      </c>
      <c r="AH27">
        <f>57.8367803327224*1</f>
        <v>57.836780332722398</v>
      </c>
      <c r="AI27">
        <f>5.54810437029227*1</f>
        <v>5.5481043702922701</v>
      </c>
      <c r="AJ27">
        <v>1</v>
      </c>
      <c r="AK27">
        <v>1</v>
      </c>
      <c r="AL27">
        <v>1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5.7</v>
      </c>
      <c r="AE28">
        <v>96</v>
      </c>
      <c r="AF28">
        <v>33.970588235294123</v>
      </c>
      <c r="AG28">
        <v>24.69987693611349</v>
      </c>
      <c r="AH28">
        <f>19.5168125318899*1</f>
        <v>19.516812531889901</v>
      </c>
      <c r="AI28">
        <f>1.8549496139237*1</f>
        <v>1.8549496139237001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5.4</v>
      </c>
      <c r="AE29">
        <v>100</v>
      </c>
      <c r="AF29">
        <v>34.027777777777757</v>
      </c>
      <c r="AG29">
        <v>37.939198368052331</v>
      </c>
      <c r="AH29">
        <f>17.7419445951154*1</f>
        <v>17.741944595115399</v>
      </c>
      <c r="AI29">
        <f>1.64567524053015*1</f>
        <v>1.64567524053015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102</v>
      </c>
      <c r="AF30">
        <v>23.333333333333329</v>
      </c>
      <c r="AG30">
        <v>19.847336667696968</v>
      </c>
      <c r="AH30">
        <f>17.3303454014686*1</f>
        <v>17.330345401468598</v>
      </c>
      <c r="AI30">
        <f>1.66161504212201*1</f>
        <v>1.6616150421220099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103</v>
      </c>
      <c r="AF31">
        <v>36.480000000000032</v>
      </c>
      <c r="AG31">
        <v>37.390921231570857</v>
      </c>
      <c r="AH31">
        <f>23.6762170221112*1</f>
        <v>23.676217022111199</v>
      </c>
      <c r="AI31">
        <f>2.3452141162743*1</f>
        <v>2.3452141162742999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121</v>
      </c>
      <c r="AF32">
        <v>26.40776699029125</v>
      </c>
      <c r="AG32">
        <v>25.305911959063678</v>
      </c>
      <c r="AH32">
        <f>23.1488572805547*1</f>
        <v>23.148857280554701</v>
      </c>
      <c r="AI32">
        <f>2.30738379452251*1</f>
        <v>2.3073837945225102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5.0999999999999996</v>
      </c>
      <c r="AE33">
        <v>122</v>
      </c>
      <c r="AF33">
        <v>42.153845602469787</v>
      </c>
      <c r="AG33">
        <v>16.862967884956589</v>
      </c>
      <c r="AH33">
        <f>57.5188887974401*1</f>
        <v>57.518888797440098</v>
      </c>
      <c r="AI33">
        <f>6.79723764763933*1</f>
        <v>6.7972376476393297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124</v>
      </c>
      <c r="AF34">
        <v>33.492063492063487</v>
      </c>
      <c r="AG34">
        <v>28.655572261162011</v>
      </c>
      <c r="AH34">
        <f>12.3877009933993*1</f>
        <v>12.387700993399299</v>
      </c>
      <c r="AI34">
        <f>1.20790444048909*1</f>
        <v>1.20790444048909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4.9000000000000004</v>
      </c>
      <c r="AE35">
        <v>127</v>
      </c>
      <c r="AF35">
        <v>25.905511811023619</v>
      </c>
      <c r="AG35">
        <v>22.27630122638493</v>
      </c>
      <c r="AH35">
        <f>15.2352548007267*1</f>
        <v>15.2352548007267</v>
      </c>
      <c r="AI35">
        <f>1.58386947178977*1</f>
        <v>1.5838694717897699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131</v>
      </c>
      <c r="AF36">
        <v>23.731343283582088</v>
      </c>
      <c r="AG36">
        <v>18.69911165530819</v>
      </c>
      <c r="AH36">
        <f>20.9754323691415*1</f>
        <v>20.975432369141501</v>
      </c>
      <c r="AI36">
        <f>2.07534251808235*1</f>
        <v>2.0753425180823499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x14ac:dyDescent="0.2">
      <c r="A37" t="s">
        <v>361</v>
      </c>
      <c r="B37" t="s">
        <v>362</v>
      </c>
      <c r="C37" t="s">
        <v>362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27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7.3</v>
      </c>
      <c r="AE37">
        <v>611</v>
      </c>
      <c r="AF37">
        <v>56.720479585580108</v>
      </c>
      <c r="AG37">
        <v>30.937228679337991</v>
      </c>
      <c r="AH37">
        <f>55.2051206752423*1</f>
        <v>55.205120675242298</v>
      </c>
      <c r="AI37">
        <f>5.01253392446525*1</f>
        <v>5.0125339244652496</v>
      </c>
      <c r="AJ37">
        <v>1</v>
      </c>
      <c r="AK37">
        <v>1</v>
      </c>
      <c r="AL37">
        <v>1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4.8</v>
      </c>
      <c r="AE38">
        <v>134</v>
      </c>
      <c r="AF38">
        <v>28.03738317757006</v>
      </c>
      <c r="AG38">
        <v>28.11045468189214</v>
      </c>
      <c r="AH38">
        <f>15.6166069384292*1</f>
        <v>15.6166069384292</v>
      </c>
      <c r="AI38">
        <f>1.55384069273722*1</f>
        <v>1.5538406927372199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137</v>
      </c>
      <c r="AF39">
        <v>29.065420560747629</v>
      </c>
      <c r="AG39">
        <v>35.782840513572083</v>
      </c>
      <c r="AH39">
        <f>16.4762548352831*1</f>
        <v>16.4762548352831</v>
      </c>
      <c r="AI39">
        <f>1.57281697745723*1</f>
        <v>1.57281697745723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5.0999999999999996</v>
      </c>
      <c r="AE40">
        <v>139</v>
      </c>
      <c r="AF40">
        <v>0</v>
      </c>
      <c r="AG40">
        <v>0</v>
      </c>
      <c r="AH40">
        <f>0*1</f>
        <v>0</v>
      </c>
      <c r="AI40">
        <f>0*1</f>
        <v>0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128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6.5</v>
      </c>
      <c r="AE41">
        <v>143</v>
      </c>
      <c r="AF41">
        <v>45.151015173972567</v>
      </c>
      <c r="AG41">
        <v>30.445588277565889</v>
      </c>
      <c r="AH41">
        <f>44.7774317201239*1</f>
        <v>44.7774317201239</v>
      </c>
      <c r="AI41">
        <f>4.74596617405635*1</f>
        <v>4.7459661740563499</v>
      </c>
      <c r="AJ41">
        <v>1</v>
      </c>
      <c r="AK41">
        <v>0</v>
      </c>
      <c r="AL41">
        <v>0</v>
      </c>
    </row>
    <row r="42" spans="1:42" hidden="1" x14ac:dyDescent="0.2">
      <c r="A42" t="s">
        <v>129</v>
      </c>
      <c r="B42" t="s">
        <v>130</v>
      </c>
      <c r="C42" t="s">
        <v>130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161</v>
      </c>
      <c r="AF42">
        <v>0</v>
      </c>
      <c r="AG42">
        <v>0</v>
      </c>
      <c r="AH42">
        <f>0*1</f>
        <v>0</v>
      </c>
      <c r="AI42">
        <f>0*1</f>
        <v>0</v>
      </c>
      <c r="AJ42">
        <v>1</v>
      </c>
      <c r="AK42">
        <v>0</v>
      </c>
      <c r="AL42">
        <v>0</v>
      </c>
    </row>
    <row r="43" spans="1:42" hidden="1" x14ac:dyDescent="0.2">
      <c r="A43" t="s">
        <v>131</v>
      </c>
      <c r="B43" t="s">
        <v>132</v>
      </c>
      <c r="C43" t="s">
        <v>133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166</v>
      </c>
      <c r="AF43">
        <v>28.089835701498622</v>
      </c>
      <c r="AG43">
        <v>32.81545796968139</v>
      </c>
      <c r="AH43">
        <f>13.1469862124157*1</f>
        <v>13.146986212415699</v>
      </c>
      <c r="AI43">
        <f>1.17817123516604*1</f>
        <v>1.1781712351660401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134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5.5</v>
      </c>
      <c r="AE44">
        <v>172</v>
      </c>
      <c r="AF44">
        <v>46.969273736809782</v>
      </c>
      <c r="AG44">
        <v>28.44968483960999</v>
      </c>
      <c r="AH44">
        <f>48.0945036300442*1</f>
        <v>48.094503630044201</v>
      </c>
      <c r="AI44">
        <f>4.80671293702451*1</f>
        <v>4.8067129370245096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138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187</v>
      </c>
      <c r="AF45">
        <v>33.943505012021618</v>
      </c>
      <c r="AG45">
        <v>17.974457518923519</v>
      </c>
      <c r="AH45">
        <f>26.8846202818801*1</f>
        <v>26.8846202818801</v>
      </c>
      <c r="AI45">
        <f>2.70879609146827*1</f>
        <v>2.7087960914682698</v>
      </c>
      <c r="AJ45">
        <v>1</v>
      </c>
      <c r="AK45">
        <v>0</v>
      </c>
      <c r="AL45">
        <v>0</v>
      </c>
    </row>
    <row r="46" spans="1:42" hidden="1" x14ac:dyDescent="0.2">
      <c r="A46" t="s">
        <v>139</v>
      </c>
      <c r="B46" t="s">
        <v>140</v>
      </c>
      <c r="C46" t="s">
        <v>140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189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5.5</v>
      </c>
      <c r="AE47">
        <v>191</v>
      </c>
      <c r="AF47">
        <v>31.319959344101299</v>
      </c>
      <c r="AG47">
        <v>28.4866537861318</v>
      </c>
      <c r="AH47">
        <f>25.1447419675791*1</f>
        <v>25.144741967579101</v>
      </c>
      <c r="AI47">
        <f>2.25299455882839*1</f>
        <v>2.2529945588283899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143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5.0999999999999996</v>
      </c>
      <c r="AE48">
        <v>197</v>
      </c>
      <c r="AF48">
        <v>0</v>
      </c>
      <c r="AG48">
        <v>0</v>
      </c>
      <c r="AH48">
        <f>0*1</f>
        <v>0</v>
      </c>
      <c r="AI48">
        <f>0*1</f>
        <v>0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4.9000000000000004</v>
      </c>
      <c r="AE49">
        <v>213</v>
      </c>
      <c r="AF49">
        <v>23.396338663456159</v>
      </c>
      <c r="AG49">
        <v>21.163497399334709</v>
      </c>
      <c r="AH49">
        <f>20.9894419326407*1</f>
        <v>20.989441932640698</v>
      </c>
      <c r="AI49">
        <f>2.01908294571112*1</f>
        <v>2.0190829457111201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149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4.4000000000000004</v>
      </c>
      <c r="AE50">
        <v>217</v>
      </c>
      <c r="AF50">
        <v>27.076923076923091</v>
      </c>
      <c r="AG50">
        <v>25.553374393462391</v>
      </c>
      <c r="AH50">
        <f>15.7091876792516*1</f>
        <v>15.709187679251601</v>
      </c>
      <c r="AI50">
        <f>1.58824111524548*1</f>
        <v>1.5882411152454801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152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5.2</v>
      </c>
      <c r="AE51">
        <v>218</v>
      </c>
      <c r="AF51">
        <v>29.402985074626859</v>
      </c>
      <c r="AG51">
        <v>28.03756103888372</v>
      </c>
      <c r="AH51">
        <f>27.05934993147*1</f>
        <v>27.059349931469999</v>
      </c>
      <c r="AI51">
        <f>2.74667377842167*1</f>
        <v>2.7466737784216702</v>
      </c>
      <c r="AJ51">
        <v>1</v>
      </c>
      <c r="AK51">
        <v>0</v>
      </c>
      <c r="AL51">
        <v>0</v>
      </c>
    </row>
    <row r="52" spans="1:38" hidden="1" x14ac:dyDescent="0.2">
      <c r="A52" t="s">
        <v>153</v>
      </c>
      <c r="B52" t="s">
        <v>154</v>
      </c>
      <c r="C52" t="s">
        <v>153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222</v>
      </c>
      <c r="AF52">
        <v>30.803885326249489</v>
      </c>
      <c r="AG52">
        <v>24.343276361331739</v>
      </c>
      <c r="AH52">
        <f>33.0176215575174*1</f>
        <v>33.017621557517401</v>
      </c>
      <c r="AI52">
        <f>4.11334801576801*1</f>
        <v>4.1133480157680102</v>
      </c>
      <c r="AJ52">
        <v>1</v>
      </c>
      <c r="AK52">
        <v>0</v>
      </c>
      <c r="AL52">
        <v>0</v>
      </c>
    </row>
    <row r="53" spans="1:38" hidden="1" x14ac:dyDescent="0.2">
      <c r="A53" t="s">
        <v>155</v>
      </c>
      <c r="B53" t="s">
        <v>156</v>
      </c>
      <c r="C53" t="s">
        <v>156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225</v>
      </c>
      <c r="AF53">
        <v>0</v>
      </c>
      <c r="AG53">
        <v>0</v>
      </c>
      <c r="AH53">
        <f>0*1</f>
        <v>0</v>
      </c>
      <c r="AI53">
        <f>0*1</f>
        <v>0</v>
      </c>
      <c r="AJ53">
        <v>1</v>
      </c>
      <c r="AK53">
        <v>0</v>
      </c>
      <c r="AL53">
        <v>0</v>
      </c>
    </row>
    <row r="54" spans="1:38" hidden="1" x14ac:dyDescent="0.2">
      <c r="A54" t="s">
        <v>157</v>
      </c>
      <c r="B54" t="s">
        <v>158</v>
      </c>
      <c r="C54" t="s">
        <v>158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231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159</v>
      </c>
      <c r="B55" t="s">
        <v>160</v>
      </c>
      <c r="C55" t="s">
        <v>161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7.7</v>
      </c>
      <c r="AE55">
        <v>234</v>
      </c>
      <c r="AF55">
        <v>0</v>
      </c>
      <c r="AG55">
        <v>0</v>
      </c>
      <c r="AH55">
        <f>0*1</f>
        <v>0</v>
      </c>
      <c r="AI55">
        <f>0*1</f>
        <v>0</v>
      </c>
      <c r="AJ55">
        <v>1</v>
      </c>
      <c r="AK55">
        <v>0</v>
      </c>
      <c r="AL55">
        <v>0</v>
      </c>
    </row>
    <row r="56" spans="1:38" hidden="1" x14ac:dyDescent="0.2">
      <c r="A56" t="s">
        <v>162</v>
      </c>
      <c r="B56" t="s">
        <v>163</v>
      </c>
      <c r="C56" t="s">
        <v>163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5.7</v>
      </c>
      <c r="AE56">
        <v>235</v>
      </c>
      <c r="AF56">
        <v>0</v>
      </c>
      <c r="AG56">
        <v>0</v>
      </c>
      <c r="AH56">
        <f>0*1</f>
        <v>0</v>
      </c>
      <c r="AI56">
        <f>0*1</f>
        <v>0</v>
      </c>
      <c r="AJ56">
        <v>1</v>
      </c>
      <c r="AK56">
        <v>0</v>
      </c>
      <c r="AL56">
        <v>0</v>
      </c>
    </row>
    <row r="57" spans="1:38" hidden="1" x14ac:dyDescent="0.2">
      <c r="A57" t="s">
        <v>164</v>
      </c>
      <c r="B57" t="s">
        <v>165</v>
      </c>
      <c r="C57" t="s">
        <v>165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11</v>
      </c>
      <c r="AE57">
        <v>236</v>
      </c>
      <c r="AF57">
        <v>40.770245419659332</v>
      </c>
      <c r="AG57">
        <v>83.142941655912296</v>
      </c>
      <c r="AH57">
        <f>31.0683889170512*1</f>
        <v>31.068388917051202</v>
      </c>
      <c r="AI57">
        <f>2.88390523923049*1</f>
        <v>2.88390523923049</v>
      </c>
      <c r="AJ57">
        <v>1</v>
      </c>
      <c r="AK57">
        <v>0</v>
      </c>
      <c r="AL57">
        <v>0</v>
      </c>
    </row>
    <row r="58" spans="1:38" hidden="1" x14ac:dyDescent="0.2">
      <c r="A58" t="s">
        <v>166</v>
      </c>
      <c r="B58" t="s">
        <v>167</v>
      </c>
      <c r="C58" t="s">
        <v>167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239</v>
      </c>
      <c r="AF58">
        <v>35.867768595041291</v>
      </c>
      <c r="AG58">
        <v>34.273235423143298</v>
      </c>
      <c r="AH58">
        <f>23.1594010936652*1</f>
        <v>23.159401093665199</v>
      </c>
      <c r="AI58">
        <f>2.2505351156408*1</f>
        <v>2.2505351156408002</v>
      </c>
      <c r="AJ58">
        <v>1</v>
      </c>
      <c r="AK58">
        <v>0</v>
      </c>
      <c r="AL58">
        <v>0</v>
      </c>
    </row>
    <row r="59" spans="1:38" hidden="1" x14ac:dyDescent="0.2">
      <c r="A59" t="s">
        <v>168</v>
      </c>
      <c r="B59" t="s">
        <v>169</v>
      </c>
      <c r="C59" t="s">
        <v>169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6.2</v>
      </c>
      <c r="AE59">
        <v>242</v>
      </c>
      <c r="AF59">
        <v>29.580034444639789</v>
      </c>
      <c r="AG59">
        <v>39.473602455550797</v>
      </c>
      <c r="AH59">
        <f>22.3081510180533*1</f>
        <v>22.308151018053302</v>
      </c>
      <c r="AI59">
        <f>2.19605870796969*1</f>
        <v>2.1960587079696898</v>
      </c>
      <c r="AJ59">
        <v>1</v>
      </c>
      <c r="AK59">
        <v>0</v>
      </c>
      <c r="AL59">
        <v>0</v>
      </c>
    </row>
    <row r="60" spans="1:38" hidden="1" x14ac:dyDescent="0.2">
      <c r="A60" t="s">
        <v>170</v>
      </c>
      <c r="B60" t="s">
        <v>171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6.3</v>
      </c>
      <c r="AE60">
        <v>243</v>
      </c>
      <c r="AF60">
        <v>32.296507634425879</v>
      </c>
      <c r="AG60">
        <v>31.28390048161322</v>
      </c>
      <c r="AH60">
        <f>21.2189849156402*1</f>
        <v>21.218984915640199</v>
      </c>
      <c r="AI60">
        <f>2.67544153247913*1</f>
        <v>2.6754415324791299</v>
      </c>
      <c r="AJ60">
        <v>1</v>
      </c>
      <c r="AK60">
        <v>0</v>
      </c>
      <c r="AL60">
        <v>0</v>
      </c>
    </row>
    <row r="61" spans="1:38" hidden="1" x14ac:dyDescent="0.2">
      <c r="A61" t="s">
        <v>173</v>
      </c>
      <c r="B61" t="s">
        <v>174</v>
      </c>
      <c r="C61" t="s">
        <v>174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5.9</v>
      </c>
      <c r="AE61">
        <v>256</v>
      </c>
      <c r="AF61">
        <v>22.133333333333319</v>
      </c>
      <c r="AG61">
        <v>27.741639960929149</v>
      </c>
      <c r="AH61">
        <f>8.83138260158596*1</f>
        <v>8.8313826015859593</v>
      </c>
      <c r="AI61">
        <f>0*1</f>
        <v>0</v>
      </c>
      <c r="AJ61">
        <v>1</v>
      </c>
      <c r="AK61">
        <v>0</v>
      </c>
      <c r="AL61">
        <v>0</v>
      </c>
    </row>
    <row r="62" spans="1:38" hidden="1" x14ac:dyDescent="0.2">
      <c r="A62" t="s">
        <v>175</v>
      </c>
      <c r="B62" t="s">
        <v>176</v>
      </c>
      <c r="C62" t="s">
        <v>176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6.7</v>
      </c>
      <c r="AE62">
        <v>264</v>
      </c>
      <c r="AF62">
        <v>38.846153846153818</v>
      </c>
      <c r="AG62">
        <v>37.071173459443777</v>
      </c>
      <c r="AH62">
        <f>31.1488871666796*1</f>
        <v>31.1488871666796</v>
      </c>
      <c r="AI62">
        <f>0*1</f>
        <v>0</v>
      </c>
      <c r="AJ62">
        <v>1</v>
      </c>
      <c r="AK62">
        <v>0</v>
      </c>
      <c r="AL62">
        <v>0</v>
      </c>
    </row>
    <row r="63" spans="1:38" hidden="1" x14ac:dyDescent="0.2">
      <c r="A63" t="s">
        <v>150</v>
      </c>
      <c r="B63" t="s">
        <v>177</v>
      </c>
      <c r="C63" t="s">
        <v>177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265</v>
      </c>
      <c r="AF63">
        <v>30.74380165289255</v>
      </c>
      <c r="AG63">
        <v>25.563173130669512</v>
      </c>
      <c r="AH63">
        <f>19.7747083222078*1</f>
        <v>19.7747083222078</v>
      </c>
      <c r="AI63">
        <f>0*1</f>
        <v>0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4.5999999999999996</v>
      </c>
      <c r="AE64">
        <v>266</v>
      </c>
      <c r="AF64">
        <v>37.608552542631458</v>
      </c>
      <c r="AG64">
        <v>42.748986715863587</v>
      </c>
      <c r="AH64">
        <f>22.1941119297293*1</f>
        <v>22.194111929729299</v>
      </c>
      <c r="AI64">
        <f>0*1</f>
        <v>0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268</v>
      </c>
      <c r="AF65">
        <v>21.29032258064516</v>
      </c>
      <c r="AG65">
        <v>20.561157803745282</v>
      </c>
      <c r="AH65">
        <f>11.8571123109717*1</f>
        <v>11.857112310971701</v>
      </c>
      <c r="AI65">
        <f>0*1</f>
        <v>0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184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270</v>
      </c>
      <c r="AF66">
        <v>19.977776684886379</v>
      </c>
      <c r="AG66">
        <v>25.13701418351647</v>
      </c>
      <c r="AH66">
        <f>8.74333252722204*1</f>
        <v>8.7433325272220408</v>
      </c>
      <c r="AI66">
        <f>0*1</f>
        <v>0</v>
      </c>
      <c r="AJ66">
        <v>1</v>
      </c>
      <c r="AK66">
        <v>0</v>
      </c>
      <c r="AL66">
        <v>0</v>
      </c>
    </row>
    <row r="67" spans="1:38" hidden="1" x14ac:dyDescent="0.2">
      <c r="A67" t="s">
        <v>185</v>
      </c>
      <c r="B67" t="s">
        <v>186</v>
      </c>
      <c r="C67" t="s">
        <v>186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7.5</v>
      </c>
      <c r="AE67">
        <v>271</v>
      </c>
      <c r="AF67">
        <v>59.444808289351712</v>
      </c>
      <c r="AG67">
        <v>30.78230175922597</v>
      </c>
      <c r="AH67">
        <f>45.6380184283565*1</f>
        <v>45.638018428356503</v>
      </c>
      <c r="AI67">
        <f>0*1</f>
        <v>0</v>
      </c>
      <c r="AJ67">
        <v>1</v>
      </c>
      <c r="AK67">
        <v>0</v>
      </c>
      <c r="AL67">
        <v>0</v>
      </c>
    </row>
    <row r="68" spans="1:38" hidden="1" x14ac:dyDescent="0.2">
      <c r="A68" t="s">
        <v>187</v>
      </c>
      <c r="B68" t="s">
        <v>188</v>
      </c>
      <c r="C68" t="s">
        <v>188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274</v>
      </c>
      <c r="AF68">
        <v>30.25974025974023</v>
      </c>
      <c r="AG68">
        <v>29.443654116118591</v>
      </c>
      <c r="AH68">
        <f>23.2432625567338*1</f>
        <v>23.2432625567338</v>
      </c>
      <c r="AI68">
        <f>0*1</f>
        <v>0</v>
      </c>
      <c r="AJ68">
        <v>1</v>
      </c>
      <c r="AK68">
        <v>0</v>
      </c>
      <c r="AL68">
        <v>0</v>
      </c>
    </row>
    <row r="69" spans="1:38" hidden="1" x14ac:dyDescent="0.2">
      <c r="A69" t="s">
        <v>189</v>
      </c>
      <c r="B69" t="s">
        <v>190</v>
      </c>
      <c r="C69" t="s">
        <v>190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275</v>
      </c>
      <c r="AF69">
        <v>0</v>
      </c>
      <c r="AG69">
        <v>0</v>
      </c>
      <c r="AH69">
        <f>0*1</f>
        <v>0</v>
      </c>
      <c r="AI69">
        <f>0*1</f>
        <v>0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193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5.6</v>
      </c>
      <c r="AE70">
        <v>282</v>
      </c>
      <c r="AF70">
        <v>0</v>
      </c>
      <c r="AG70">
        <v>0</v>
      </c>
      <c r="AH70">
        <f>0*1</f>
        <v>0</v>
      </c>
      <c r="AI70">
        <f>0*1</f>
        <v>0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293</v>
      </c>
      <c r="AF71">
        <v>32.000547428978663</v>
      </c>
      <c r="AG71">
        <v>32.250217697675737</v>
      </c>
      <c r="AH71">
        <f>19.4406121245327*1</f>
        <v>19.440612124532699</v>
      </c>
      <c r="AI71">
        <f>2.31475810105095*1</f>
        <v>2.3147581010509501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198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295</v>
      </c>
      <c r="AF72">
        <v>30.625</v>
      </c>
      <c r="AG72">
        <v>36.209607724158808</v>
      </c>
      <c r="AH72">
        <f>28.1903577365504*1</f>
        <v>28.1903577365504</v>
      </c>
      <c r="AI72">
        <f>2.41855641898222*1</f>
        <v>2.4185564189822202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296</v>
      </c>
      <c r="AF73">
        <v>32.933695990524342</v>
      </c>
      <c r="AG73">
        <v>34.814947432336439</v>
      </c>
      <c r="AH73">
        <f>21.5235711526418*1</f>
        <v>21.5235711526418</v>
      </c>
      <c r="AI73">
        <f>1.76442112889748*1</f>
        <v>1.76442112889748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298</v>
      </c>
      <c r="AF74">
        <v>23.043478260869549</v>
      </c>
      <c r="AG74">
        <v>22.164284590999412</v>
      </c>
      <c r="AH74">
        <f>19.9510701653715*1</f>
        <v>19.951070165371501</v>
      </c>
      <c r="AI74">
        <f>1.97390430383839*1</f>
        <v>1.9739043038383901</v>
      </c>
      <c r="AJ74">
        <v>1</v>
      </c>
      <c r="AK74">
        <v>0</v>
      </c>
      <c r="AL74">
        <v>0</v>
      </c>
    </row>
    <row r="75" spans="1:38" hidden="1" x14ac:dyDescent="0.2">
      <c r="A75" t="s">
        <v>204</v>
      </c>
      <c r="B75" t="s">
        <v>205</v>
      </c>
      <c r="C75" t="s">
        <v>205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300</v>
      </c>
      <c r="AF75">
        <v>35.855263157894697</v>
      </c>
      <c r="AG75">
        <v>31.99414821255743</v>
      </c>
      <c r="AH75">
        <f>13.8648837881861*1</f>
        <v>13.8648837881861</v>
      </c>
      <c r="AI75">
        <f>1.29586103611355*1</f>
        <v>1.2958610361135501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4.4000000000000004</v>
      </c>
      <c r="AE76">
        <v>307</v>
      </c>
      <c r="AF76">
        <v>28.653038258619151</v>
      </c>
      <c r="AG76">
        <v>33.735472129723263</v>
      </c>
      <c r="AH76">
        <f>15.116553060986*1</f>
        <v>15.116553060986</v>
      </c>
      <c r="AI76">
        <f>1.28167210227889*1</f>
        <v>1.2816721022788899</v>
      </c>
      <c r="AJ76">
        <v>1</v>
      </c>
      <c r="AK76">
        <v>0</v>
      </c>
      <c r="AL76">
        <v>0</v>
      </c>
    </row>
    <row r="77" spans="1:38" x14ac:dyDescent="0.2">
      <c r="A77" t="s">
        <v>58</v>
      </c>
      <c r="B77" t="s">
        <v>59</v>
      </c>
      <c r="C77" t="s">
        <v>59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12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6.2</v>
      </c>
      <c r="AE77">
        <v>14</v>
      </c>
      <c r="AF77">
        <v>42.04545454545454</v>
      </c>
      <c r="AG77">
        <v>37.046722587346977</v>
      </c>
      <c r="AH77">
        <f>29.1745950685572*1</f>
        <v>29.174595068557199</v>
      </c>
      <c r="AI77">
        <f>2.97931056240287*1</f>
        <v>2.97931056240287</v>
      </c>
      <c r="AJ77">
        <v>1</v>
      </c>
      <c r="AK77">
        <v>0</v>
      </c>
      <c r="AL77">
        <v>1</v>
      </c>
    </row>
    <row r="78" spans="1:38" x14ac:dyDescent="0.2">
      <c r="A78" t="s">
        <v>237</v>
      </c>
      <c r="B78" t="s">
        <v>238</v>
      </c>
      <c r="C78" t="s">
        <v>238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346</v>
      </c>
      <c r="AF78">
        <v>26.960000000000019</v>
      </c>
      <c r="AG78">
        <v>21.498132445555171</v>
      </c>
      <c r="AH78">
        <f>26.5261144814073*1</f>
        <v>26.526114481407301</v>
      </c>
      <c r="AI78">
        <f>2.72358703011188*1</f>
        <v>2.7235870301118799</v>
      </c>
      <c r="AJ78">
        <v>1</v>
      </c>
      <c r="AK78">
        <v>1</v>
      </c>
      <c r="AL78">
        <v>1</v>
      </c>
    </row>
    <row r="79" spans="1:38" hidden="1" x14ac:dyDescent="0.2">
      <c r="A79" t="s">
        <v>212</v>
      </c>
      <c r="B79" t="s">
        <v>213</v>
      </c>
      <c r="C79" t="s">
        <v>213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313</v>
      </c>
      <c r="AF79">
        <v>25.448275862068972</v>
      </c>
      <c r="AG79">
        <v>23.378845262530959</v>
      </c>
      <c r="AH79">
        <f>22.7777064954353*1</f>
        <v>22.7777064954353</v>
      </c>
      <c r="AI79">
        <f>2.27203906747711*1</f>
        <v>2.27203906747711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5.0999999999999996</v>
      </c>
      <c r="AE80">
        <v>328</v>
      </c>
      <c r="AF80">
        <v>32.376237623762393</v>
      </c>
      <c r="AG80">
        <v>38.718526502423657</v>
      </c>
      <c r="AH80">
        <f>18.6357516954107*1</f>
        <v>18.635751695410701</v>
      </c>
      <c r="AI80">
        <f>1.96301127816611*1</f>
        <v>1.96301127816611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4.2</v>
      </c>
      <c r="AE81">
        <v>329</v>
      </c>
      <c r="AF81">
        <v>27.824048363800589</v>
      </c>
      <c r="AG81">
        <v>32.39676245273705</v>
      </c>
      <c r="AH81">
        <f>13.8127988791747*1</f>
        <v>13.8127988791747</v>
      </c>
      <c r="AI81">
        <f>1.41644972715774*1</f>
        <v>1.4164497271577401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218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4.5999999999999996</v>
      </c>
      <c r="AE82">
        <v>330</v>
      </c>
      <c r="AF82">
        <v>26.814370374722621</v>
      </c>
      <c r="AG82">
        <v>22.005102585659209</v>
      </c>
      <c r="AH82">
        <f>18.1530604595617*1</f>
        <v>18.153060459561701</v>
      </c>
      <c r="AI82">
        <f>1.75723787657353*1</f>
        <v>1.7572378765735299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220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4.9000000000000004</v>
      </c>
      <c r="AE83">
        <v>331</v>
      </c>
      <c r="AF83">
        <v>33.297872340425528</v>
      </c>
      <c r="AG83">
        <v>35.908053507283597</v>
      </c>
      <c r="AH83">
        <f>19.1682263956391*1</f>
        <v>19.168226395639099</v>
      </c>
      <c r="AI83">
        <f>1.83506652104793*1</f>
        <v>1.83506652104793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223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</v>
      </c>
      <c r="AE84">
        <v>332</v>
      </c>
      <c r="AF84">
        <v>0</v>
      </c>
      <c r="AG84">
        <v>0</v>
      </c>
      <c r="AH84">
        <f>0*1</f>
        <v>0</v>
      </c>
      <c r="AI84">
        <f>0*1</f>
        <v>0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336</v>
      </c>
      <c r="AF85">
        <v>25.196128141100701</v>
      </c>
      <c r="AG85">
        <v>31.168592999696571</v>
      </c>
      <c r="AH85">
        <f>12.8068649303995*1</f>
        <v>12.806864930399501</v>
      </c>
      <c r="AI85">
        <f>1.40674301419596*1</f>
        <v>1.40674301419596</v>
      </c>
      <c r="AJ85">
        <v>1</v>
      </c>
      <c r="AK85">
        <v>0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5.6</v>
      </c>
      <c r="AE86">
        <v>338</v>
      </c>
      <c r="AF86">
        <v>36.617931196814077</v>
      </c>
      <c r="AG86">
        <v>28.600133101949289</v>
      </c>
      <c r="AH86">
        <f>36.4994771864943*1</f>
        <v>36.499477186494303</v>
      </c>
      <c r="AI86">
        <f>3.60946161812055*1</f>
        <v>3.6094616181205499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229</v>
      </c>
      <c r="C87" t="s">
        <v>229</v>
      </c>
      <c r="D87" t="s">
        <v>3</v>
      </c>
      <c r="E87">
        <v>1</v>
      </c>
      <c r="F87">
        <v>0</v>
      </c>
      <c r="G87">
        <v>0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339</v>
      </c>
      <c r="AF87">
        <v>35.43854976062692</v>
      </c>
      <c r="AG87">
        <v>36.078791228109282</v>
      </c>
      <c r="AH87">
        <f>18.6692088598984*1</f>
        <v>18.669208859898401</v>
      </c>
      <c r="AI87">
        <f>2.04762439875669*1</f>
        <v>2.0476243987566898</v>
      </c>
      <c r="AJ87">
        <v>1</v>
      </c>
      <c r="AK87">
        <v>0</v>
      </c>
      <c r="AL87">
        <v>0</v>
      </c>
    </row>
    <row r="88" spans="1:38" hidden="1" x14ac:dyDescent="0.2">
      <c r="A88" t="s">
        <v>230</v>
      </c>
      <c r="B88" t="s">
        <v>231</v>
      </c>
      <c r="C88" t="s">
        <v>231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4.8</v>
      </c>
      <c r="AE88">
        <v>340</v>
      </c>
      <c r="AF88">
        <v>0</v>
      </c>
      <c r="AG88">
        <v>0</v>
      </c>
      <c r="AH88">
        <f>0*1</f>
        <v>0</v>
      </c>
      <c r="AI88">
        <f>0*1</f>
        <v>0</v>
      </c>
      <c r="AJ88">
        <v>1</v>
      </c>
      <c r="AK88">
        <v>0</v>
      </c>
      <c r="AL88">
        <v>0</v>
      </c>
    </row>
    <row r="89" spans="1:38" hidden="1" x14ac:dyDescent="0.2">
      <c r="A89" t="s">
        <v>232</v>
      </c>
      <c r="B89" t="s">
        <v>233</v>
      </c>
      <c r="C89" t="s">
        <v>234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342</v>
      </c>
      <c r="AF89">
        <v>0</v>
      </c>
      <c r="AG89">
        <v>0</v>
      </c>
      <c r="AH89">
        <f>0*1</f>
        <v>0</v>
      </c>
      <c r="AI89">
        <f>0*1</f>
        <v>0</v>
      </c>
      <c r="AJ89">
        <v>1</v>
      </c>
      <c r="AK89">
        <v>0</v>
      </c>
      <c r="AL89">
        <v>0</v>
      </c>
    </row>
    <row r="90" spans="1:38" hidden="1" x14ac:dyDescent="0.2">
      <c r="A90" t="s">
        <v>235</v>
      </c>
      <c r="B90" t="s">
        <v>236</v>
      </c>
      <c r="C90" t="s">
        <v>235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343</v>
      </c>
      <c r="AF90">
        <v>41.431866868622457</v>
      </c>
      <c r="AG90">
        <v>40.635538347892641</v>
      </c>
      <c r="AH90">
        <f>31.8055970691009*1</f>
        <v>31.805597069100902</v>
      </c>
      <c r="AI90">
        <f>3.78472953734825*1</f>
        <v>3.7847295373482499</v>
      </c>
      <c r="AJ90">
        <v>1</v>
      </c>
      <c r="AK90">
        <v>0</v>
      </c>
      <c r="AL90">
        <v>0</v>
      </c>
    </row>
    <row r="91" spans="1:38" x14ac:dyDescent="0.2">
      <c r="A91" t="s">
        <v>45</v>
      </c>
      <c r="B91" t="s">
        <v>46</v>
      </c>
      <c r="C91" t="s">
        <v>45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6.3</v>
      </c>
      <c r="AE91">
        <v>2</v>
      </c>
      <c r="AF91">
        <v>39.893339314848483</v>
      </c>
      <c r="AG91">
        <v>40.68607693948973</v>
      </c>
      <c r="AH91">
        <f>28.8454655491236*1</f>
        <v>28.845465549123599</v>
      </c>
      <c r="AI91">
        <f>2.66440210326675*1</f>
        <v>2.6644021032667502</v>
      </c>
      <c r="AJ91">
        <v>1</v>
      </c>
      <c r="AK91">
        <v>1</v>
      </c>
      <c r="AL91">
        <v>1</v>
      </c>
    </row>
    <row r="92" spans="1:38" hidden="1" x14ac:dyDescent="0.2">
      <c r="A92" t="s">
        <v>239</v>
      </c>
      <c r="B92" t="s">
        <v>240</v>
      </c>
      <c r="C92" t="s">
        <v>240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355</v>
      </c>
      <c r="AF92">
        <v>20.941176470588239</v>
      </c>
      <c r="AG92">
        <v>24.755206957137919</v>
      </c>
      <c r="AH92">
        <f>10.3170223602269*1</f>
        <v>10.3170223602269</v>
      </c>
      <c r="AI92">
        <f>1.00416008807254*1</f>
        <v>1.0041600880725401</v>
      </c>
      <c r="AJ92">
        <v>1</v>
      </c>
      <c r="AK92">
        <v>0</v>
      </c>
      <c r="AL92">
        <v>0</v>
      </c>
    </row>
    <row r="93" spans="1:38" hidden="1" x14ac:dyDescent="0.2">
      <c r="A93" t="s">
        <v>241</v>
      </c>
      <c r="B93" t="s">
        <v>242</v>
      </c>
      <c r="C93" t="s">
        <v>242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3.9</v>
      </c>
      <c r="AE93">
        <v>391</v>
      </c>
      <c r="AF93">
        <v>16.071428571428569</v>
      </c>
      <c r="AG93">
        <v>14.9703115769912</v>
      </c>
      <c r="AH93">
        <f>9.20196648442906*1</f>
        <v>9.2019664844290592</v>
      </c>
      <c r="AI93">
        <f>0.931233431527628*1</f>
        <v>0.93123343152762805</v>
      </c>
      <c r="AJ93">
        <v>1</v>
      </c>
      <c r="AK93">
        <v>0</v>
      </c>
      <c r="AL93">
        <v>0</v>
      </c>
    </row>
    <row r="94" spans="1:38" hidden="1" x14ac:dyDescent="0.2">
      <c r="A94" t="s">
        <v>243</v>
      </c>
      <c r="B94" t="s">
        <v>244</v>
      </c>
      <c r="C94" t="s">
        <v>244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4.5999999999999996</v>
      </c>
      <c r="AE94">
        <v>397</v>
      </c>
      <c r="AF94">
        <v>23.5</v>
      </c>
      <c r="AG94">
        <v>34.509073847894527</v>
      </c>
      <c r="AH94">
        <f>17.642085435819*1</f>
        <v>17.642085435818998</v>
      </c>
      <c r="AI94">
        <f>1.90715177377657*1</f>
        <v>1.90715177377657</v>
      </c>
      <c r="AJ94">
        <v>1</v>
      </c>
      <c r="AK94">
        <v>0</v>
      </c>
      <c r="AL94">
        <v>0</v>
      </c>
    </row>
    <row r="95" spans="1:38" hidden="1" x14ac:dyDescent="0.2">
      <c r="A95" t="s">
        <v>208</v>
      </c>
      <c r="B95" t="s">
        <v>245</v>
      </c>
      <c r="C95" t="s">
        <v>246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5.2</v>
      </c>
      <c r="AE95">
        <v>398</v>
      </c>
      <c r="AF95">
        <v>27.594339622641559</v>
      </c>
      <c r="AG95">
        <v>25.544052718787821</v>
      </c>
      <c r="AH95">
        <f>14.7807603673333*1</f>
        <v>14.780760367333301</v>
      </c>
      <c r="AI95">
        <f>1.47888799871529*1</f>
        <v>1.4788879987152901</v>
      </c>
      <c r="AJ95">
        <v>1</v>
      </c>
      <c r="AK95">
        <v>0</v>
      </c>
      <c r="AL95">
        <v>0</v>
      </c>
    </row>
    <row r="96" spans="1:38" hidden="1" x14ac:dyDescent="0.2">
      <c r="A96" t="s">
        <v>247</v>
      </c>
      <c r="B96" t="s">
        <v>248</v>
      </c>
      <c r="C96" t="s">
        <v>249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4.4000000000000004</v>
      </c>
      <c r="AE96">
        <v>400</v>
      </c>
      <c r="AF96">
        <v>16.377300083390029</v>
      </c>
      <c r="AG96">
        <v>15.321939655607469</v>
      </c>
      <c r="AH96">
        <f>6.84222103694767*1</f>
        <v>6.8422210369476701</v>
      </c>
      <c r="AI96">
        <f>0.725023756402022*1</f>
        <v>0.72502375640202199</v>
      </c>
      <c r="AJ96">
        <v>1</v>
      </c>
      <c r="AK96">
        <v>0</v>
      </c>
      <c r="AL96">
        <v>0</v>
      </c>
    </row>
    <row r="97" spans="1:38" hidden="1" x14ac:dyDescent="0.2">
      <c r="A97" t="s">
        <v>250</v>
      </c>
      <c r="B97" t="s">
        <v>251</v>
      </c>
      <c r="C97" t="s">
        <v>251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5.2</v>
      </c>
      <c r="AE97">
        <v>405</v>
      </c>
      <c r="AF97">
        <v>23.749319970088951</v>
      </c>
      <c r="AG97">
        <v>30.241740509229668</v>
      </c>
      <c r="AH97">
        <f>13.4959706059641*1</f>
        <v>13.4959706059641</v>
      </c>
      <c r="AI97">
        <f>1.43919204812948*1</f>
        <v>1.43919204812948</v>
      </c>
      <c r="AJ97">
        <v>1</v>
      </c>
      <c r="AK97">
        <v>0</v>
      </c>
      <c r="AL97">
        <v>0</v>
      </c>
    </row>
    <row r="98" spans="1:38" hidden="1" x14ac:dyDescent="0.2">
      <c r="A98" t="s">
        <v>210</v>
      </c>
      <c r="B98" t="s">
        <v>96</v>
      </c>
      <c r="C98" t="s">
        <v>96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4.0999999999999996</v>
      </c>
      <c r="AE98">
        <v>410</v>
      </c>
      <c r="AF98">
        <v>28.295454545454561</v>
      </c>
      <c r="AG98">
        <v>28.061775673427839</v>
      </c>
      <c r="AH98">
        <f>11.1781592802517*1</f>
        <v>11.1781592802517</v>
      </c>
      <c r="AI98">
        <f>1.24365136226003*1</f>
        <v>1.24365136226003</v>
      </c>
      <c r="AJ98">
        <v>1</v>
      </c>
      <c r="AK98">
        <v>0</v>
      </c>
      <c r="AL98">
        <v>0</v>
      </c>
    </row>
    <row r="99" spans="1:38" hidden="1" x14ac:dyDescent="0.2">
      <c r="A99" t="s">
        <v>252</v>
      </c>
      <c r="B99" t="s">
        <v>253</v>
      </c>
      <c r="C99" t="s">
        <v>253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4.4000000000000004</v>
      </c>
      <c r="AE99">
        <v>411</v>
      </c>
      <c r="AF99">
        <v>0</v>
      </c>
      <c r="AG99">
        <v>0</v>
      </c>
      <c r="AH99">
        <f>0*1</f>
        <v>0</v>
      </c>
      <c r="AI99">
        <f>0*1</f>
        <v>0</v>
      </c>
      <c r="AJ99">
        <v>1</v>
      </c>
      <c r="AK99">
        <v>0</v>
      </c>
      <c r="AL99">
        <v>0</v>
      </c>
    </row>
    <row r="100" spans="1:38" hidden="1" x14ac:dyDescent="0.2">
      <c r="A100" t="s">
        <v>254</v>
      </c>
      <c r="B100" t="s">
        <v>255</v>
      </c>
      <c r="C100" t="s">
        <v>255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421</v>
      </c>
      <c r="AF100">
        <v>32.597629555024227</v>
      </c>
      <c r="AG100">
        <v>46.013279742843316</v>
      </c>
      <c r="AH100">
        <f>15.4464298273098*1</f>
        <v>15.4464298273098</v>
      </c>
      <c r="AI100">
        <f>1.30630690720238*1</f>
        <v>1.3063069072023801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257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4.4000000000000004</v>
      </c>
      <c r="AE101">
        <v>424</v>
      </c>
      <c r="AF101">
        <v>17.100672495857211</v>
      </c>
      <c r="AG101">
        <v>16.847941915152688</v>
      </c>
      <c r="AH101">
        <f>12.0243410786116*1</f>
        <v>12.024341078611601</v>
      </c>
      <c r="AI101">
        <f>1.12965924879975*1</f>
        <v>1.1296592487997501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7.5</v>
      </c>
      <c r="AE102">
        <v>435</v>
      </c>
      <c r="AF102">
        <v>45.652372120697663</v>
      </c>
      <c r="AG102">
        <v>50.381955162927277</v>
      </c>
      <c r="AH102">
        <f>26.5837606056476*1</f>
        <v>26.583760605647601</v>
      </c>
      <c r="AI102">
        <f>0*1</f>
        <v>0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260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>
        <v>439</v>
      </c>
      <c r="AF103">
        <v>31.120481927710831</v>
      </c>
      <c r="AG103">
        <v>31.334672497571098</v>
      </c>
      <c r="AH103">
        <f>14.1583700957346*1</f>
        <v>14.1583700957346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7.4</v>
      </c>
      <c r="AE104">
        <v>444</v>
      </c>
      <c r="AF104">
        <v>30.740259740259731</v>
      </c>
      <c r="AG104">
        <v>24.233458590763799</v>
      </c>
      <c r="AH104">
        <f>23.8626912839592*1</f>
        <v>23.862691283959201</v>
      </c>
      <c r="AI104">
        <f>0*1</f>
        <v>0</v>
      </c>
      <c r="AJ104">
        <v>1</v>
      </c>
      <c r="AK104">
        <v>0</v>
      </c>
      <c r="AL104">
        <v>0</v>
      </c>
    </row>
    <row r="105" spans="1:38" hidden="1" x14ac:dyDescent="0.2">
      <c r="A105" t="s">
        <v>90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446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265</v>
      </c>
      <c r="B106" t="s">
        <v>266</v>
      </c>
      <c r="C106" t="s">
        <v>266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5.3</v>
      </c>
      <c r="AE106">
        <v>447</v>
      </c>
      <c r="AF106">
        <v>20.716981132075471</v>
      </c>
      <c r="AG106">
        <v>17.091437052062989</v>
      </c>
      <c r="AH106">
        <f>14.2140915667039*1</f>
        <v>14.2140915667039</v>
      </c>
      <c r="AI106">
        <f>0*1</f>
        <v>0</v>
      </c>
      <c r="AJ106">
        <v>1</v>
      </c>
      <c r="AK106">
        <v>0</v>
      </c>
      <c r="AL106">
        <v>0</v>
      </c>
    </row>
    <row r="107" spans="1:38" hidden="1" x14ac:dyDescent="0.2">
      <c r="A107" t="s">
        <v>267</v>
      </c>
      <c r="B107" t="s">
        <v>268</v>
      </c>
      <c r="C107" t="s">
        <v>268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449</v>
      </c>
      <c r="AF107">
        <v>27.908183735126059</v>
      </c>
      <c r="AG107">
        <v>34.804403149749717</v>
      </c>
      <c r="AH107">
        <f>22.1565278881364*1</f>
        <v>22.156527888136399</v>
      </c>
      <c r="AI107">
        <f>0*1</f>
        <v>0</v>
      </c>
      <c r="AJ107">
        <v>1</v>
      </c>
      <c r="AK107">
        <v>0</v>
      </c>
      <c r="AL107">
        <v>0</v>
      </c>
    </row>
    <row r="108" spans="1:38" hidden="1" x14ac:dyDescent="0.2">
      <c r="A108" t="s">
        <v>269</v>
      </c>
      <c r="B108" t="s">
        <v>270</v>
      </c>
      <c r="C108" t="s">
        <v>271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7.5</v>
      </c>
      <c r="AE108">
        <v>450</v>
      </c>
      <c r="AF108">
        <v>35.896551724137929</v>
      </c>
      <c r="AG108">
        <v>48.028102968299528</v>
      </c>
      <c r="AH108">
        <f>37.6399495581684*1</f>
        <v>37.639949558168396</v>
      </c>
      <c r="AI108">
        <f>0*1</f>
        <v>0</v>
      </c>
      <c r="AJ108">
        <v>1</v>
      </c>
      <c r="AK108">
        <v>0</v>
      </c>
      <c r="AL108">
        <v>0</v>
      </c>
    </row>
    <row r="109" spans="1:38" x14ac:dyDescent="0.2">
      <c r="A109" t="s">
        <v>208</v>
      </c>
      <c r="B109" t="s">
        <v>209</v>
      </c>
      <c r="C109" t="s">
        <v>209</v>
      </c>
      <c r="D109" t="s">
        <v>3</v>
      </c>
      <c r="E109">
        <v>1</v>
      </c>
      <c r="F109">
        <v>0</v>
      </c>
      <c r="G109">
        <v>0</v>
      </c>
      <c r="H109">
        <v>0</v>
      </c>
      <c r="I109" t="s">
        <v>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5.0999999999999996</v>
      </c>
      <c r="AE109">
        <v>310</v>
      </c>
      <c r="AF109">
        <v>36.271186440677923</v>
      </c>
      <c r="AG109">
        <v>36.341652054339129</v>
      </c>
      <c r="AH109">
        <f>25.3357391516574*1</f>
        <v>25.3357391516574</v>
      </c>
      <c r="AI109">
        <f>2.54882171212562*1</f>
        <v>2.54882171212562</v>
      </c>
      <c r="AJ109">
        <v>1</v>
      </c>
      <c r="AK109">
        <v>1</v>
      </c>
      <c r="AL109">
        <v>1</v>
      </c>
    </row>
    <row r="110" spans="1:38" hidden="1" x14ac:dyDescent="0.2">
      <c r="A110" t="s">
        <v>275</v>
      </c>
      <c r="B110" t="s">
        <v>276</v>
      </c>
      <c r="C110" t="s">
        <v>276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6.2</v>
      </c>
      <c r="AE110">
        <v>452</v>
      </c>
      <c r="AF110">
        <v>27.184190270813929</v>
      </c>
      <c r="AG110">
        <v>26.945051795241671</v>
      </c>
      <c r="AH110">
        <f>22.5829667756893*1</f>
        <v>22.5829667756893</v>
      </c>
      <c r="AI110">
        <f>0*1</f>
        <v>0</v>
      </c>
      <c r="AJ110">
        <v>1</v>
      </c>
      <c r="AK110">
        <v>0</v>
      </c>
      <c r="AL110">
        <v>0</v>
      </c>
    </row>
    <row r="111" spans="1:38" hidden="1" x14ac:dyDescent="0.2">
      <c r="A111" t="s">
        <v>277</v>
      </c>
      <c r="B111" t="s">
        <v>278</v>
      </c>
      <c r="C111" t="s">
        <v>278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5.8</v>
      </c>
      <c r="AE111">
        <v>458</v>
      </c>
      <c r="AF111">
        <v>23.550065059787929</v>
      </c>
      <c r="AG111">
        <v>40.041921375809657</v>
      </c>
      <c r="AH111">
        <f>12.5789821408912*1</f>
        <v>12.578982140891201</v>
      </c>
      <c r="AI111">
        <f>0*1</f>
        <v>0</v>
      </c>
      <c r="AJ111">
        <v>1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6.4</v>
      </c>
      <c r="AE112">
        <v>459</v>
      </c>
      <c r="AF112">
        <v>43.28442911545816</v>
      </c>
      <c r="AG112">
        <v>22.321061431921169</v>
      </c>
      <c r="AH112">
        <f>22.4872725284487*1</f>
        <v>22.487272528448699</v>
      </c>
      <c r="AI112">
        <f>0*1</f>
        <v>0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281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6.4</v>
      </c>
      <c r="AE113">
        <v>461</v>
      </c>
      <c r="AF113">
        <v>32.299622465234442</v>
      </c>
      <c r="AG113">
        <v>41.813940002177432</v>
      </c>
      <c r="AH113">
        <f>14.8351972742833*1</f>
        <v>14.835197274283299</v>
      </c>
      <c r="AI113">
        <f>0*1</f>
        <v>0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284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5.3</v>
      </c>
      <c r="AE114">
        <v>469</v>
      </c>
      <c r="AF114">
        <v>30.473413396741769</v>
      </c>
      <c r="AG114">
        <v>33.205765997399581</v>
      </c>
      <c r="AH114">
        <f>17.8987128745041*1</f>
        <v>17.898712874504099</v>
      </c>
      <c r="AI114">
        <f>1.64701828413242*1</f>
        <v>1.6470182841324199</v>
      </c>
      <c r="AJ114">
        <v>1</v>
      </c>
      <c r="AK114">
        <v>0</v>
      </c>
      <c r="AL114">
        <v>0</v>
      </c>
    </row>
    <row r="115" spans="1:38" hidden="1" x14ac:dyDescent="0.2">
      <c r="A115" t="s">
        <v>285</v>
      </c>
      <c r="B115" t="s">
        <v>286</v>
      </c>
      <c r="C115" t="s">
        <v>285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6.1</v>
      </c>
      <c r="AE115">
        <v>471</v>
      </c>
      <c r="AF115">
        <v>33.817785026493581</v>
      </c>
      <c r="AG115">
        <v>35.884040207028768</v>
      </c>
      <c r="AH115">
        <f>14.5042578780606*1</f>
        <v>14.504257878060599</v>
      </c>
      <c r="AI115">
        <f>1.31272989627369*1</f>
        <v>1.31272989627369</v>
      </c>
      <c r="AJ115">
        <v>1</v>
      </c>
      <c r="AK115">
        <v>0</v>
      </c>
      <c r="AL115">
        <v>0</v>
      </c>
    </row>
    <row r="116" spans="1:38" hidden="1" x14ac:dyDescent="0.2">
      <c r="A116" t="s">
        <v>287</v>
      </c>
      <c r="B116" t="s">
        <v>288</v>
      </c>
      <c r="C116" t="s">
        <v>288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9.1999999999999993</v>
      </c>
      <c r="AE116">
        <v>477</v>
      </c>
      <c r="AF116">
        <v>54.982444087040797</v>
      </c>
      <c r="AG116">
        <v>40.048200602920907</v>
      </c>
      <c r="AH116">
        <f>34.2266777015118*1</f>
        <v>34.226677701511797</v>
      </c>
      <c r="AI116">
        <f>3.52943948537486*1</f>
        <v>3.5294394853748599</v>
      </c>
      <c r="AJ116">
        <v>1</v>
      </c>
      <c r="AK116">
        <v>0</v>
      </c>
      <c r="AL116">
        <v>0</v>
      </c>
    </row>
    <row r="117" spans="1:38" hidden="1" x14ac:dyDescent="0.2">
      <c r="A117" t="s">
        <v>289</v>
      </c>
      <c r="B117" t="s">
        <v>290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5.9</v>
      </c>
      <c r="AE117">
        <v>479</v>
      </c>
      <c r="AF117">
        <v>0</v>
      </c>
      <c r="AG117">
        <v>0</v>
      </c>
      <c r="AH117">
        <f>0*1</f>
        <v>0</v>
      </c>
      <c r="AI117">
        <f>0*1</f>
        <v>0</v>
      </c>
      <c r="AJ117">
        <v>1</v>
      </c>
      <c r="AK117">
        <v>0</v>
      </c>
      <c r="AL117">
        <v>0</v>
      </c>
    </row>
    <row r="118" spans="1:38" hidden="1" x14ac:dyDescent="0.2">
      <c r="A118" t="s">
        <v>291</v>
      </c>
      <c r="B118" t="s">
        <v>292</v>
      </c>
      <c r="C118" t="s">
        <v>292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14.7</v>
      </c>
      <c r="AE118">
        <v>480</v>
      </c>
      <c r="AF118">
        <v>72.873563218390828</v>
      </c>
      <c r="AG118">
        <v>95.067483053712778</v>
      </c>
      <c r="AH118">
        <f>41.1606501495286*1</f>
        <v>41.1606501495286</v>
      </c>
      <c r="AI118">
        <f>3.60650862457826*1</f>
        <v>3.60650862457826</v>
      </c>
      <c r="AJ118">
        <v>1</v>
      </c>
      <c r="AK118">
        <v>0</v>
      </c>
      <c r="AL118">
        <v>0</v>
      </c>
    </row>
    <row r="119" spans="1:38" hidden="1" x14ac:dyDescent="0.2">
      <c r="A119" t="s">
        <v>293</v>
      </c>
      <c r="B119" t="s">
        <v>294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</v>
      </c>
      <c r="AE119">
        <v>483</v>
      </c>
      <c r="AF119">
        <v>0</v>
      </c>
      <c r="AG119">
        <v>0</v>
      </c>
      <c r="AH119">
        <f>0*1</f>
        <v>0</v>
      </c>
      <c r="AI119">
        <f>0*1</f>
        <v>0</v>
      </c>
      <c r="AJ119">
        <v>1</v>
      </c>
      <c r="AK119">
        <v>0</v>
      </c>
      <c r="AL119">
        <v>0</v>
      </c>
    </row>
    <row r="120" spans="1:38" hidden="1" x14ac:dyDescent="0.2">
      <c r="A120" t="s">
        <v>295</v>
      </c>
      <c r="B120" t="s">
        <v>92</v>
      </c>
      <c r="C120" t="s">
        <v>92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4.3</v>
      </c>
      <c r="AE120">
        <v>484</v>
      </c>
      <c r="AF120">
        <v>0</v>
      </c>
      <c r="AG120">
        <v>0</v>
      </c>
      <c r="AH120">
        <f>0*1</f>
        <v>0</v>
      </c>
      <c r="AI120">
        <f>0*1</f>
        <v>0</v>
      </c>
      <c r="AJ120">
        <v>1</v>
      </c>
      <c r="AK120">
        <v>0</v>
      </c>
      <c r="AL120">
        <v>0</v>
      </c>
    </row>
    <row r="121" spans="1:38" hidden="1" x14ac:dyDescent="0.2">
      <c r="A121" t="s">
        <v>296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6.3</v>
      </c>
      <c r="AE121">
        <v>494</v>
      </c>
      <c r="AF121">
        <v>35.270127103808022</v>
      </c>
      <c r="AG121">
        <v>29.280797944743831</v>
      </c>
      <c r="AH121">
        <f>15.2263616387893*1</f>
        <v>15.226361638789299</v>
      </c>
      <c r="AI121">
        <f>1.61722792962053*1</f>
        <v>1.6172279296205301</v>
      </c>
      <c r="AJ121">
        <v>1</v>
      </c>
      <c r="AK121">
        <v>0</v>
      </c>
      <c r="AL121">
        <v>0</v>
      </c>
    </row>
    <row r="122" spans="1:38" hidden="1" x14ac:dyDescent="0.2">
      <c r="A122" t="s">
        <v>298</v>
      </c>
      <c r="B122" t="s">
        <v>299</v>
      </c>
      <c r="C122" t="s">
        <v>298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5.3</v>
      </c>
      <c r="AE122">
        <v>508</v>
      </c>
      <c r="AF122">
        <v>0</v>
      </c>
      <c r="AG122">
        <v>0</v>
      </c>
      <c r="AH122">
        <f>0*1</f>
        <v>0</v>
      </c>
      <c r="AI122">
        <f>0*1</f>
        <v>0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302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8.4</v>
      </c>
      <c r="AE123">
        <v>510</v>
      </c>
      <c r="AF123">
        <v>47.021276595744673</v>
      </c>
      <c r="AG123">
        <v>44.576484012823151</v>
      </c>
      <c r="AH123">
        <f>40.8998160982113*1</f>
        <v>40.899816098211303</v>
      </c>
      <c r="AI123">
        <f>3.9663922362663*1</f>
        <v>3.9663922362663002</v>
      </c>
      <c r="AJ123">
        <v>1</v>
      </c>
      <c r="AK123">
        <v>0</v>
      </c>
      <c r="AL123">
        <v>0</v>
      </c>
    </row>
    <row r="124" spans="1:38" hidden="1" x14ac:dyDescent="0.2">
      <c r="A124" t="s">
        <v>303</v>
      </c>
      <c r="B124" t="s">
        <v>304</v>
      </c>
      <c r="C124" t="s">
        <v>305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513</v>
      </c>
      <c r="AF124">
        <v>31.744186046511661</v>
      </c>
      <c r="AG124">
        <v>36.075602289918812</v>
      </c>
      <c r="AH124">
        <f>14.6511694686362*1</f>
        <v>14.6511694686362</v>
      </c>
      <c r="AI124">
        <f>1.29289043772705*1</f>
        <v>1.29289043772705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5.9</v>
      </c>
      <c r="AE125">
        <v>516</v>
      </c>
      <c r="AF125">
        <v>25.217543602098431</v>
      </c>
      <c r="AG125">
        <v>34.28504428728791</v>
      </c>
      <c r="AH125">
        <f>16.609101795155*1</f>
        <v>16.609101795154999</v>
      </c>
      <c r="AI125">
        <f>1.0918295151876*1</f>
        <v>1.0918295151876001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309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6.9</v>
      </c>
      <c r="AE126">
        <v>519</v>
      </c>
      <c r="AF126">
        <v>0</v>
      </c>
      <c r="AG126">
        <v>0</v>
      </c>
      <c r="AH126">
        <f>0*1</f>
        <v>0</v>
      </c>
      <c r="AI126">
        <f>0*1</f>
        <v>0</v>
      </c>
      <c r="AJ126">
        <v>1</v>
      </c>
      <c r="AK126">
        <v>0</v>
      </c>
      <c r="AL126">
        <v>0</v>
      </c>
    </row>
    <row r="127" spans="1:38" hidden="1" x14ac:dyDescent="0.2">
      <c r="A127" t="s">
        <v>256</v>
      </c>
      <c r="B127" t="s">
        <v>310</v>
      </c>
      <c r="C127" t="s">
        <v>310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4.9000000000000004</v>
      </c>
      <c r="AE127">
        <v>521</v>
      </c>
      <c r="AF127">
        <v>28.877005347593609</v>
      </c>
      <c r="AG127">
        <v>30.886758315883341</v>
      </c>
      <c r="AH127">
        <f>13.5432320790955*1</f>
        <v>13.5432320790955</v>
      </c>
      <c r="AI127">
        <f>1.32622234790121*1</f>
        <v>1.3262223479012101</v>
      </c>
      <c r="AJ127">
        <v>1</v>
      </c>
      <c r="AK127">
        <v>0</v>
      </c>
      <c r="AL127">
        <v>0</v>
      </c>
    </row>
    <row r="128" spans="1:38" hidden="1" x14ac:dyDescent="0.2">
      <c r="A128" t="s">
        <v>311</v>
      </c>
      <c r="B128" t="s">
        <v>312</v>
      </c>
      <c r="C128" t="s">
        <v>78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4.3</v>
      </c>
      <c r="AE128">
        <v>524</v>
      </c>
      <c r="AF128">
        <v>0</v>
      </c>
      <c r="AG128">
        <v>0</v>
      </c>
      <c r="AH128">
        <f>0*1</f>
        <v>0</v>
      </c>
      <c r="AI128">
        <f>0*1</f>
        <v>0</v>
      </c>
      <c r="AJ128">
        <v>1</v>
      </c>
      <c r="AK128">
        <v>0</v>
      </c>
      <c r="AL128">
        <v>0</v>
      </c>
    </row>
    <row r="129" spans="1:38" x14ac:dyDescent="0.2">
      <c r="A129" t="s">
        <v>313</v>
      </c>
      <c r="B129" t="s">
        <v>314</v>
      </c>
      <c r="C129" t="s">
        <v>314</v>
      </c>
      <c r="D129" t="s">
        <v>3</v>
      </c>
      <c r="E129">
        <v>1</v>
      </c>
      <c r="F129">
        <v>0</v>
      </c>
      <c r="G129">
        <v>0</v>
      </c>
      <c r="H129">
        <v>0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</v>
      </c>
      <c r="AE129">
        <v>527</v>
      </c>
      <c r="AF129">
        <v>34.461538461538467</v>
      </c>
      <c r="AG129">
        <v>34.084295206774279</v>
      </c>
      <c r="AH129">
        <f>23.6943483120906*1</f>
        <v>23.6943483120906</v>
      </c>
      <c r="AI129">
        <f>2.22081071209163*1</f>
        <v>2.2208107120916298</v>
      </c>
      <c r="AJ129">
        <v>1</v>
      </c>
      <c r="AK129">
        <v>1</v>
      </c>
      <c r="AL129">
        <v>1</v>
      </c>
    </row>
    <row r="130" spans="1:38" hidden="1" x14ac:dyDescent="0.2">
      <c r="A130" t="s">
        <v>315</v>
      </c>
      <c r="B130" t="s">
        <v>316</v>
      </c>
      <c r="C130" t="s">
        <v>316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5.9</v>
      </c>
      <c r="AE130">
        <v>553</v>
      </c>
      <c r="AF130">
        <v>37.845303867403317</v>
      </c>
      <c r="AG130">
        <v>37.847552655829418</v>
      </c>
      <c r="AH130">
        <f>19.1728765490735*1</f>
        <v>19.1728765490735</v>
      </c>
      <c r="AI130">
        <f>0*1</f>
        <v>0</v>
      </c>
      <c r="AJ130">
        <v>1</v>
      </c>
      <c r="AK130">
        <v>0</v>
      </c>
      <c r="AL130">
        <v>0</v>
      </c>
    </row>
    <row r="131" spans="1:38" hidden="1" x14ac:dyDescent="0.2">
      <c r="A131" t="s">
        <v>300</v>
      </c>
      <c r="B131" t="s">
        <v>317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6.1</v>
      </c>
      <c r="AE131">
        <v>555</v>
      </c>
      <c r="AF131">
        <v>37.777777777777793</v>
      </c>
      <c r="AG131">
        <v>36.403250343649702</v>
      </c>
      <c r="AH131">
        <f>30.5187564812002*1</f>
        <v>30.518756481200199</v>
      </c>
      <c r="AI131">
        <f>0*1</f>
        <v>0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320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4.4000000000000004</v>
      </c>
      <c r="AE132">
        <v>556</v>
      </c>
      <c r="AF132">
        <v>28.950276243093921</v>
      </c>
      <c r="AG132">
        <v>29.92332747684058</v>
      </c>
      <c r="AH132">
        <f>18.6450262998489*1</f>
        <v>18.645026299848901</v>
      </c>
      <c r="AI132">
        <f>0*1</f>
        <v>0</v>
      </c>
      <c r="AJ132">
        <v>1</v>
      </c>
      <c r="AK132">
        <v>0</v>
      </c>
      <c r="AL132">
        <v>0</v>
      </c>
    </row>
    <row r="133" spans="1:38" hidden="1" x14ac:dyDescent="0.2">
      <c r="A133" t="s">
        <v>321</v>
      </c>
      <c r="B133" t="s">
        <v>322</v>
      </c>
      <c r="C133" t="s">
        <v>322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7.4</v>
      </c>
      <c r="AE133">
        <v>558</v>
      </c>
      <c r="AF133">
        <v>38.356491270787053</v>
      </c>
      <c r="AG133">
        <v>32.372362214375087</v>
      </c>
      <c r="AH133">
        <f>18.5157623606868*1</f>
        <v>18.5157623606868</v>
      </c>
      <c r="AI133">
        <f>0*1</f>
        <v>0</v>
      </c>
      <c r="AJ133">
        <v>1</v>
      </c>
      <c r="AK133">
        <v>0</v>
      </c>
      <c r="AL133">
        <v>0</v>
      </c>
    </row>
    <row r="134" spans="1:38" hidden="1" x14ac:dyDescent="0.2">
      <c r="A134" t="s">
        <v>92</v>
      </c>
      <c r="B134" t="s">
        <v>323</v>
      </c>
      <c r="C134" t="s">
        <v>323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4.9000000000000004</v>
      </c>
      <c r="AE134">
        <v>559</v>
      </c>
      <c r="AF134">
        <v>0</v>
      </c>
      <c r="AG134">
        <v>0</v>
      </c>
      <c r="AH134">
        <f>0*1</f>
        <v>0</v>
      </c>
      <c r="AI134">
        <f>0*1</f>
        <v>0</v>
      </c>
      <c r="AJ134">
        <v>1</v>
      </c>
      <c r="AK134">
        <v>0</v>
      </c>
      <c r="AL134">
        <v>0</v>
      </c>
    </row>
    <row r="135" spans="1:38" x14ac:dyDescent="0.2">
      <c r="A135" t="s">
        <v>210</v>
      </c>
      <c r="B135" t="s">
        <v>211</v>
      </c>
      <c r="C135" t="s">
        <v>211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311</v>
      </c>
      <c r="AF135">
        <v>30.436076959646691</v>
      </c>
      <c r="AG135">
        <v>31.219530744926349</v>
      </c>
      <c r="AH135">
        <f>20.3279334125614*1</f>
        <v>20.3279334125614</v>
      </c>
      <c r="AI135">
        <f>2.19325913375851*1</f>
        <v>2.1932591337585099</v>
      </c>
      <c r="AJ135">
        <v>1</v>
      </c>
      <c r="AK135">
        <v>1</v>
      </c>
      <c r="AL135">
        <v>1</v>
      </c>
    </row>
    <row r="136" spans="1:38" x14ac:dyDescent="0.2">
      <c r="A136" t="s">
        <v>409</v>
      </c>
      <c r="B136" t="s">
        <v>410</v>
      </c>
      <c r="C136" t="s">
        <v>411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31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7</v>
      </c>
      <c r="AE136">
        <v>752</v>
      </c>
      <c r="AF136">
        <v>53.36347568442428</v>
      </c>
      <c r="AG136">
        <v>37.932754758420742</v>
      </c>
      <c r="AH136">
        <f>46.9202289211585*0.8</f>
        <v>37.536183136926802</v>
      </c>
      <c r="AI136">
        <v>0</v>
      </c>
      <c r="AJ136">
        <v>0.8</v>
      </c>
      <c r="AK136">
        <v>1</v>
      </c>
      <c r="AL136">
        <v>1</v>
      </c>
    </row>
    <row r="137" spans="1:38" hidden="1" x14ac:dyDescent="0.2">
      <c r="A137" t="s">
        <v>328</v>
      </c>
      <c r="B137" t="s">
        <v>329</v>
      </c>
      <c r="C137" t="s">
        <v>330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</v>
      </c>
      <c r="AE137">
        <v>563</v>
      </c>
      <c r="AF137">
        <v>32.19273520534923</v>
      </c>
      <c r="AG137">
        <v>24.504266458454499</v>
      </c>
      <c r="AH137">
        <f>24.2284491886936*1</f>
        <v>24.228449188693599</v>
      </c>
      <c r="AI137">
        <f>0*1</f>
        <v>0</v>
      </c>
      <c r="AJ137">
        <v>1</v>
      </c>
      <c r="AK137">
        <v>0</v>
      </c>
      <c r="AL137">
        <v>0</v>
      </c>
    </row>
    <row r="138" spans="1:38" hidden="1" x14ac:dyDescent="0.2">
      <c r="A138" t="s">
        <v>331</v>
      </c>
      <c r="B138" t="s">
        <v>332</v>
      </c>
      <c r="C138" t="s">
        <v>332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</v>
      </c>
      <c r="AE138">
        <v>569</v>
      </c>
      <c r="AF138">
        <v>23.287447209741568</v>
      </c>
      <c r="AG138">
        <v>30.56353538433849</v>
      </c>
      <c r="AH138">
        <f>15.9543696279787*1</f>
        <v>15.9543696279787</v>
      </c>
      <c r="AI138">
        <f>0*1</f>
        <v>0</v>
      </c>
      <c r="AJ138">
        <v>1</v>
      </c>
      <c r="AK138">
        <v>0</v>
      </c>
      <c r="AL138">
        <v>0</v>
      </c>
    </row>
    <row r="139" spans="1:38" hidden="1" x14ac:dyDescent="0.2">
      <c r="A139" t="s">
        <v>333</v>
      </c>
      <c r="B139" t="s">
        <v>334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4.5</v>
      </c>
      <c r="AE139">
        <v>570</v>
      </c>
      <c r="AF139">
        <v>23.109756097560989</v>
      </c>
      <c r="AG139">
        <v>22.09031972086456</v>
      </c>
      <c r="AH139">
        <f>11.219673618259*1</f>
        <v>11.219673618259</v>
      </c>
      <c r="AI139">
        <f>0*1</f>
        <v>0</v>
      </c>
      <c r="AJ139">
        <v>1</v>
      </c>
      <c r="AK139">
        <v>0</v>
      </c>
      <c r="AL139">
        <v>0</v>
      </c>
    </row>
    <row r="140" spans="1:38" hidden="1" x14ac:dyDescent="0.2">
      <c r="A140" t="s">
        <v>335</v>
      </c>
      <c r="B140" t="s">
        <v>336</v>
      </c>
      <c r="C140" t="s">
        <v>336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5.4</v>
      </c>
      <c r="AE140">
        <v>575</v>
      </c>
      <c r="AF140">
        <v>31.485160221383211</v>
      </c>
      <c r="AG140">
        <v>33.184070800335057</v>
      </c>
      <c r="AH140">
        <f>16.5329856202008*1</f>
        <v>16.532985620200801</v>
      </c>
      <c r="AI140">
        <f>0*1</f>
        <v>0</v>
      </c>
      <c r="AJ140">
        <v>1</v>
      </c>
      <c r="AK140">
        <v>0</v>
      </c>
      <c r="AL140">
        <v>0</v>
      </c>
    </row>
    <row r="141" spans="1:38" hidden="1" x14ac:dyDescent="0.2">
      <c r="A141" t="s">
        <v>337</v>
      </c>
      <c r="B141" t="s">
        <v>338</v>
      </c>
      <c r="C141" t="s">
        <v>338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5.5</v>
      </c>
      <c r="AE141">
        <v>577</v>
      </c>
      <c r="AF141">
        <v>0</v>
      </c>
      <c r="AG141">
        <v>0</v>
      </c>
      <c r="AH141">
        <f>0*1</f>
        <v>0</v>
      </c>
      <c r="AI141">
        <f>0*1</f>
        <v>0</v>
      </c>
      <c r="AJ141">
        <v>1</v>
      </c>
      <c r="AK141">
        <v>0</v>
      </c>
      <c r="AL141">
        <v>0</v>
      </c>
    </row>
    <row r="142" spans="1:38" hidden="1" x14ac:dyDescent="0.2">
      <c r="A142" t="s">
        <v>339</v>
      </c>
      <c r="B142" t="s">
        <v>340</v>
      </c>
      <c r="C142" t="s">
        <v>340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4.7</v>
      </c>
      <c r="AE142">
        <v>580</v>
      </c>
      <c r="AF142">
        <v>10</v>
      </c>
      <c r="AG142">
        <v>34.200679859103339</v>
      </c>
      <c r="AH142">
        <f>3.8201181443664*1</f>
        <v>3.8201181443664001</v>
      </c>
      <c r="AI142">
        <f>0*1</f>
        <v>0</v>
      </c>
      <c r="AJ142">
        <v>1</v>
      </c>
      <c r="AK142">
        <v>0</v>
      </c>
      <c r="AL142">
        <v>0</v>
      </c>
    </row>
    <row r="143" spans="1:38" hidden="1" x14ac:dyDescent="0.2">
      <c r="A143" t="s">
        <v>341</v>
      </c>
      <c r="B143" t="s">
        <v>342</v>
      </c>
      <c r="C143" t="s">
        <v>342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5.3</v>
      </c>
      <c r="AE143">
        <v>587</v>
      </c>
      <c r="AF143">
        <v>0</v>
      </c>
      <c r="AG143">
        <v>0</v>
      </c>
      <c r="AH143">
        <f>0*1</f>
        <v>0</v>
      </c>
      <c r="AI143">
        <f>0*1</f>
        <v>0</v>
      </c>
      <c r="AJ143">
        <v>1</v>
      </c>
      <c r="AK143">
        <v>1</v>
      </c>
      <c r="AL143">
        <v>0</v>
      </c>
    </row>
    <row r="144" spans="1:38" hidden="1" x14ac:dyDescent="0.2">
      <c r="A144" t="s">
        <v>343</v>
      </c>
      <c r="B144" t="s">
        <v>344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</v>
      </c>
      <c r="AE144">
        <v>588</v>
      </c>
      <c r="AF144">
        <v>27.743694113918561</v>
      </c>
      <c r="AG144">
        <v>16.150230742411061</v>
      </c>
      <c r="AH144">
        <f>21.4943682667713*1</f>
        <v>21.4943682667713</v>
      </c>
      <c r="AI144">
        <f>2.20062952852275*1</f>
        <v>2.2006295285227502</v>
      </c>
      <c r="AJ144">
        <v>1</v>
      </c>
      <c r="AK144">
        <v>0</v>
      </c>
      <c r="AL144">
        <v>0</v>
      </c>
    </row>
    <row r="145" spans="1:38" hidden="1" x14ac:dyDescent="0.2">
      <c r="A145" t="s">
        <v>345</v>
      </c>
      <c r="B145" t="s">
        <v>346</v>
      </c>
      <c r="C145" t="s">
        <v>346</v>
      </c>
      <c r="D145" t="s">
        <v>6</v>
      </c>
      <c r="E145">
        <v>0</v>
      </c>
      <c r="F145">
        <v>0</v>
      </c>
      <c r="G145">
        <v>0</v>
      </c>
      <c r="H145">
        <v>1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5.5</v>
      </c>
      <c r="AE145">
        <v>589</v>
      </c>
      <c r="AF145">
        <v>13.168746147610641</v>
      </c>
      <c r="AG145">
        <v>33.449944155783882</v>
      </c>
      <c r="AH145">
        <f>3.2322344798337*1</f>
        <v>3.2322344798336999</v>
      </c>
      <c r="AI145">
        <f>0.321130550857921*1</f>
        <v>0.32113055085792103</v>
      </c>
      <c r="AJ145">
        <v>1</v>
      </c>
      <c r="AK145">
        <v>0</v>
      </c>
      <c r="AL145">
        <v>0</v>
      </c>
    </row>
    <row r="146" spans="1:38" hidden="1" x14ac:dyDescent="0.2">
      <c r="A146" t="s">
        <v>347</v>
      </c>
      <c r="B146" t="s">
        <v>348</v>
      </c>
      <c r="C146" t="s">
        <v>349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4.8</v>
      </c>
      <c r="AE146">
        <v>596</v>
      </c>
      <c r="AF146">
        <v>0</v>
      </c>
      <c r="AG146">
        <v>0</v>
      </c>
      <c r="AH146">
        <f>0*1</f>
        <v>0</v>
      </c>
      <c r="AI146">
        <f>0*1</f>
        <v>0</v>
      </c>
      <c r="AJ146">
        <v>1</v>
      </c>
      <c r="AK146">
        <v>0</v>
      </c>
      <c r="AL146">
        <v>0</v>
      </c>
    </row>
    <row r="147" spans="1:38" hidden="1" x14ac:dyDescent="0.2">
      <c r="A147" t="s">
        <v>321</v>
      </c>
      <c r="B147" t="s">
        <v>350</v>
      </c>
      <c r="C147" t="s">
        <v>350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5.3</v>
      </c>
      <c r="AE147">
        <v>597</v>
      </c>
      <c r="AF147">
        <v>30.13177498343352</v>
      </c>
      <c r="AG147">
        <v>19.791329733932201</v>
      </c>
      <c r="AH147">
        <f>23.1901615445844*1</f>
        <v>23.190161544584399</v>
      </c>
      <c r="AI147">
        <f>2.25397073935201*1</f>
        <v>2.2539707393520101</v>
      </c>
      <c r="AJ147">
        <v>1</v>
      </c>
      <c r="AK147">
        <v>0</v>
      </c>
      <c r="AL147">
        <v>0</v>
      </c>
    </row>
    <row r="148" spans="1:38" hidden="1" x14ac:dyDescent="0.2">
      <c r="A148" t="s">
        <v>83</v>
      </c>
      <c r="B148" t="s">
        <v>351</v>
      </c>
      <c r="C148" t="s">
        <v>351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6.5</v>
      </c>
      <c r="AE148">
        <v>598</v>
      </c>
      <c r="AF148">
        <v>50.492100687545069</v>
      </c>
      <c r="AG148">
        <v>26.352180187244819</v>
      </c>
      <c r="AH148">
        <f>49.516787622535*1</f>
        <v>49.516787622534999</v>
      </c>
      <c r="AI148">
        <f>4.86512870888787*1</f>
        <v>4.8651287088878696</v>
      </c>
      <c r="AJ148">
        <v>1</v>
      </c>
      <c r="AK148">
        <v>0</v>
      </c>
      <c r="AL148">
        <v>0</v>
      </c>
    </row>
    <row r="149" spans="1:38" hidden="1" x14ac:dyDescent="0.2">
      <c r="A149" t="s">
        <v>352</v>
      </c>
      <c r="B149" t="s">
        <v>353</v>
      </c>
      <c r="C149" t="s">
        <v>353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5.2</v>
      </c>
      <c r="AE149">
        <v>599</v>
      </c>
      <c r="AF149">
        <v>37.736037728234081</v>
      </c>
      <c r="AG149">
        <v>26.234755447037919</v>
      </c>
      <c r="AH149">
        <f>38.0466005316902*1</f>
        <v>38.046600531690203</v>
      </c>
      <c r="AI149">
        <f>3.72990099189425*1</f>
        <v>3.7299009918942501</v>
      </c>
      <c r="AJ149">
        <v>1</v>
      </c>
      <c r="AK149">
        <v>0</v>
      </c>
      <c r="AL149">
        <v>0</v>
      </c>
    </row>
    <row r="150" spans="1:38" x14ac:dyDescent="0.2">
      <c r="A150" t="s">
        <v>272</v>
      </c>
      <c r="B150" t="s">
        <v>273</v>
      </c>
      <c r="C150" t="s">
        <v>274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13.8</v>
      </c>
      <c r="AE150">
        <v>451</v>
      </c>
      <c r="AF150">
        <v>65.269565217391317</v>
      </c>
      <c r="AG150">
        <v>65.237494488638674</v>
      </c>
      <c r="AH150">
        <f>62.6150193407418*1</f>
        <v>62.615019340741803</v>
      </c>
      <c r="AI150">
        <f>0*1</f>
        <v>0</v>
      </c>
      <c r="AJ150">
        <v>1</v>
      </c>
      <c r="AK150">
        <v>1</v>
      </c>
      <c r="AL150">
        <v>1</v>
      </c>
    </row>
    <row r="151" spans="1:38" hidden="1" x14ac:dyDescent="0.2">
      <c r="A151" t="s">
        <v>356</v>
      </c>
      <c r="B151" t="s">
        <v>357</v>
      </c>
      <c r="C151" t="s">
        <v>358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4.4000000000000004</v>
      </c>
      <c r="AE151">
        <v>602</v>
      </c>
      <c r="AF151">
        <v>21.59574468085107</v>
      </c>
      <c r="AG151">
        <v>15.049710562353489</v>
      </c>
      <c r="AH151">
        <f>21.8488441014286*1</f>
        <v>21.8488441014286</v>
      </c>
      <c r="AI151">
        <f>2.10398677142389*1</f>
        <v>2.10398677142389</v>
      </c>
      <c r="AJ151">
        <v>1</v>
      </c>
      <c r="AK151">
        <v>0</v>
      </c>
      <c r="AL151">
        <v>0</v>
      </c>
    </row>
    <row r="152" spans="1:38" hidden="1" x14ac:dyDescent="0.2">
      <c r="A152" t="s">
        <v>359</v>
      </c>
      <c r="B152" t="s">
        <v>360</v>
      </c>
      <c r="C152" t="s">
        <v>360</v>
      </c>
      <c r="D152" t="s">
        <v>3</v>
      </c>
      <c r="E152">
        <v>1</v>
      </c>
      <c r="F152">
        <v>0</v>
      </c>
      <c r="G152">
        <v>0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</v>
      </c>
      <c r="AE152">
        <v>608</v>
      </c>
      <c r="AF152">
        <v>0</v>
      </c>
      <c r="AG152">
        <v>0</v>
      </c>
      <c r="AH152">
        <f>0*1</f>
        <v>0</v>
      </c>
      <c r="AI152">
        <f>0*1</f>
        <v>0</v>
      </c>
      <c r="AJ152">
        <v>1</v>
      </c>
      <c r="AK152">
        <v>0</v>
      </c>
      <c r="AL152">
        <v>0</v>
      </c>
    </row>
    <row r="153" spans="1:38" x14ac:dyDescent="0.2">
      <c r="A153" t="s">
        <v>324</v>
      </c>
      <c r="B153" t="s">
        <v>325</v>
      </c>
      <c r="C153" t="s">
        <v>325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9.4</v>
      </c>
      <c r="AE153">
        <v>561</v>
      </c>
      <c r="AF153">
        <v>58.3783783783784</v>
      </c>
      <c r="AG153">
        <v>53.817863810257947</v>
      </c>
      <c r="AH153">
        <f>55.8050792731205*1</f>
        <v>55.805079273120498</v>
      </c>
      <c r="AI153">
        <f>0*1</f>
        <v>0</v>
      </c>
      <c r="AJ153">
        <v>1</v>
      </c>
      <c r="AK153">
        <v>1</v>
      </c>
      <c r="AL153">
        <v>1</v>
      </c>
    </row>
    <row r="154" spans="1:38" hidden="1" x14ac:dyDescent="0.2">
      <c r="A154" t="s">
        <v>90</v>
      </c>
      <c r="B154" t="s">
        <v>363</v>
      </c>
      <c r="C154" t="s">
        <v>363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4.8</v>
      </c>
      <c r="AE154">
        <v>613</v>
      </c>
      <c r="AF154">
        <v>19.069767441860481</v>
      </c>
      <c r="AG154">
        <v>14.85510775425508</v>
      </c>
      <c r="AH154">
        <f>19.2035625389122*1</f>
        <v>19.203562538912202</v>
      </c>
      <c r="AI154">
        <f>1.91205003723872*1</f>
        <v>1.9120500372387199</v>
      </c>
      <c r="AJ154">
        <v>1</v>
      </c>
      <c r="AK154">
        <v>0</v>
      </c>
      <c r="AL154">
        <v>0</v>
      </c>
    </row>
    <row r="155" spans="1:38" hidden="1" x14ac:dyDescent="0.2">
      <c r="A155" t="s">
        <v>364</v>
      </c>
      <c r="B155" t="s">
        <v>365</v>
      </c>
      <c r="C155" t="s">
        <v>365</v>
      </c>
      <c r="D155" t="s">
        <v>3</v>
      </c>
      <c r="E155">
        <v>1</v>
      </c>
      <c r="F155">
        <v>0</v>
      </c>
      <c r="G155">
        <v>0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4.4000000000000004</v>
      </c>
      <c r="AE155">
        <v>621</v>
      </c>
      <c r="AF155">
        <v>33.847012072579311</v>
      </c>
      <c r="AG155">
        <v>39.251875507097083</v>
      </c>
      <c r="AH155">
        <f>19.3845499497997*1</f>
        <v>19.384549949799698</v>
      </c>
      <c r="AI155">
        <f>1.80604390466391*1</f>
        <v>1.8060439046639101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367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4.9000000000000004</v>
      </c>
      <c r="AE156">
        <v>622</v>
      </c>
      <c r="AF156">
        <v>21.42857142857142</v>
      </c>
      <c r="AG156">
        <v>27.504938266626841</v>
      </c>
      <c r="AH156">
        <f>12.0488330755386*1</f>
        <v>12.0488330755386</v>
      </c>
      <c r="AI156">
        <f>1.14766446121121*1</f>
        <v>1.1476644612112099</v>
      </c>
      <c r="AJ156">
        <v>1</v>
      </c>
      <c r="AK156">
        <v>0</v>
      </c>
      <c r="AL156">
        <v>0</v>
      </c>
    </row>
    <row r="157" spans="1:38" hidden="1" x14ac:dyDescent="0.2">
      <c r="A157" t="s">
        <v>368</v>
      </c>
      <c r="B157" t="s">
        <v>369</v>
      </c>
      <c r="C157" t="s">
        <v>369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5.0999999999999996</v>
      </c>
      <c r="AE157">
        <v>627</v>
      </c>
      <c r="AF157">
        <v>21.118221365203858</v>
      </c>
      <c r="AG157">
        <v>19.56535757294478</v>
      </c>
      <c r="AH157">
        <f>12.1490559473672*1</f>
        <v>12.1490559473672</v>
      </c>
      <c r="AI157">
        <f>1.04900862081326*1</f>
        <v>1.0490086208132601</v>
      </c>
      <c r="AJ157">
        <v>1</v>
      </c>
      <c r="AK157">
        <v>0</v>
      </c>
      <c r="AL157">
        <v>0</v>
      </c>
    </row>
    <row r="158" spans="1:38" hidden="1" x14ac:dyDescent="0.2">
      <c r="A158" t="s">
        <v>370</v>
      </c>
      <c r="B158" t="s">
        <v>371</v>
      </c>
      <c r="C158" t="s">
        <v>371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4</v>
      </c>
      <c r="AE158">
        <v>629</v>
      </c>
      <c r="AF158">
        <v>21.04548612840625</v>
      </c>
      <c r="AG158">
        <v>20.191084137665769</v>
      </c>
      <c r="AH158">
        <f>10.0434119892145*1</f>
        <v>10.0434119892145</v>
      </c>
      <c r="AI158">
        <f>0.921194874028025*1</f>
        <v>0.92119487402802502</v>
      </c>
      <c r="AJ158">
        <v>1</v>
      </c>
      <c r="AK158">
        <v>0</v>
      </c>
      <c r="AL158">
        <v>0</v>
      </c>
    </row>
    <row r="159" spans="1:38" hidden="1" x14ac:dyDescent="0.2">
      <c r="A159" t="s">
        <v>372</v>
      </c>
      <c r="B159" t="s">
        <v>373</v>
      </c>
      <c r="C159" t="s">
        <v>373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4.8</v>
      </c>
      <c r="AE159">
        <v>667</v>
      </c>
      <c r="AF159">
        <v>18.603351955307271</v>
      </c>
      <c r="AG159">
        <v>18.995532138992491</v>
      </c>
      <c r="AH159">
        <f>11.7166946348563*1</f>
        <v>11.716694634856299</v>
      </c>
      <c r="AI159">
        <f>1.17202435027952*1</f>
        <v>1.17202435027952</v>
      </c>
      <c r="AJ159">
        <v>1</v>
      </c>
      <c r="AK159">
        <v>0</v>
      </c>
      <c r="AL159">
        <v>0</v>
      </c>
    </row>
    <row r="160" spans="1:38" hidden="1" x14ac:dyDescent="0.2">
      <c r="A160" t="s">
        <v>374</v>
      </c>
      <c r="B160" t="s">
        <v>375</v>
      </c>
      <c r="C160" t="s">
        <v>375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6.2</v>
      </c>
      <c r="AE160">
        <v>676</v>
      </c>
      <c r="AF160">
        <v>36.526315789473692</v>
      </c>
      <c r="AG160">
        <v>31.64911225130701</v>
      </c>
      <c r="AH160">
        <f>33.7499135416889*1</f>
        <v>33.749913541688898</v>
      </c>
      <c r="AI160">
        <f>3.40236360196336*1</f>
        <v>3.4023636019633599</v>
      </c>
      <c r="AJ160">
        <v>1</v>
      </c>
      <c r="AK160">
        <v>0</v>
      </c>
      <c r="AL160">
        <v>0</v>
      </c>
    </row>
    <row r="161" spans="1:38" hidden="1" x14ac:dyDescent="0.2">
      <c r="A161" t="s">
        <v>376</v>
      </c>
      <c r="B161" t="s">
        <v>377</v>
      </c>
      <c r="C161" t="s">
        <v>377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6.2</v>
      </c>
      <c r="AE161">
        <v>677</v>
      </c>
      <c r="AF161">
        <v>39.238095238095227</v>
      </c>
      <c r="AG161">
        <v>38.930580606228247</v>
      </c>
      <c r="AH161">
        <f>23.7798545599127*1</f>
        <v>23.7798545599127</v>
      </c>
      <c r="AI161">
        <f>2.38774253254783*1</f>
        <v>2.3877425325478301</v>
      </c>
      <c r="AJ161">
        <v>1</v>
      </c>
      <c r="AK161">
        <v>0</v>
      </c>
      <c r="AL161">
        <v>0</v>
      </c>
    </row>
    <row r="162" spans="1:38" hidden="1" x14ac:dyDescent="0.2">
      <c r="A162" t="s">
        <v>210</v>
      </c>
      <c r="B162" t="s">
        <v>378</v>
      </c>
      <c r="C162" t="s">
        <v>378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7.4</v>
      </c>
      <c r="AE162">
        <v>679</v>
      </c>
      <c r="AF162">
        <v>41.889923126561861</v>
      </c>
      <c r="AG162">
        <v>47.036939127089227</v>
      </c>
      <c r="AH162">
        <f>28.355030670186*1</f>
        <v>28.355030670186</v>
      </c>
      <c r="AI162">
        <f>3.11641211711985*1</f>
        <v>3.1164121171198498</v>
      </c>
      <c r="AJ162">
        <v>1</v>
      </c>
      <c r="AK162">
        <v>0</v>
      </c>
      <c r="AL162">
        <v>0</v>
      </c>
    </row>
    <row r="163" spans="1:38" hidden="1" x14ac:dyDescent="0.2">
      <c r="A163" t="s">
        <v>170</v>
      </c>
      <c r="B163" t="s">
        <v>379</v>
      </c>
      <c r="C163" t="s">
        <v>380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5.3</v>
      </c>
      <c r="AE163">
        <v>680</v>
      </c>
      <c r="AF163">
        <v>39.763040352786241</v>
      </c>
      <c r="AG163">
        <v>47.245960513208722</v>
      </c>
      <c r="AH163">
        <f>21.7331089515919*1</f>
        <v>21.733108951591898</v>
      </c>
      <c r="AI163">
        <f>2.54285942726803*1</f>
        <v>2.5428594272680298</v>
      </c>
      <c r="AJ163">
        <v>1</v>
      </c>
      <c r="AK163">
        <v>0</v>
      </c>
      <c r="AL163">
        <v>0</v>
      </c>
    </row>
    <row r="164" spans="1:38" hidden="1" x14ac:dyDescent="0.2">
      <c r="A164" t="s">
        <v>381</v>
      </c>
      <c r="B164" t="s">
        <v>192</v>
      </c>
      <c r="C164" t="s">
        <v>382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4.7</v>
      </c>
      <c r="AE164">
        <v>684</v>
      </c>
      <c r="AF164">
        <v>22.571428571428559</v>
      </c>
      <c r="AG164">
        <v>21.003182468333449</v>
      </c>
      <c r="AH164">
        <f>11.3647927567769*1</f>
        <v>11.3647927567769</v>
      </c>
      <c r="AI164">
        <f>1.13685493873026*1</f>
        <v>1.13685493873026</v>
      </c>
      <c r="AJ164">
        <v>1</v>
      </c>
      <c r="AK164">
        <v>0</v>
      </c>
      <c r="AL164">
        <v>0</v>
      </c>
    </row>
    <row r="165" spans="1:38" hidden="1" x14ac:dyDescent="0.2">
      <c r="A165" t="s">
        <v>383</v>
      </c>
      <c r="B165" t="s">
        <v>384</v>
      </c>
      <c r="C165" t="s">
        <v>383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9.6999999999999993</v>
      </c>
      <c r="AE165">
        <v>687</v>
      </c>
      <c r="AF165">
        <v>51.033740194027033</v>
      </c>
      <c r="AG165">
        <v>58.476558121089973</v>
      </c>
      <c r="AH165">
        <f>31.9390680063875*1</f>
        <v>31.939068006387501</v>
      </c>
      <c r="AI165">
        <f>3.15402808045522*1</f>
        <v>3.1540280804552201</v>
      </c>
      <c r="AJ165">
        <v>1</v>
      </c>
      <c r="AK165">
        <v>0</v>
      </c>
      <c r="AL165">
        <v>0</v>
      </c>
    </row>
    <row r="166" spans="1:38" hidden="1" x14ac:dyDescent="0.2">
      <c r="A166" t="s">
        <v>385</v>
      </c>
      <c r="B166" t="s">
        <v>386</v>
      </c>
      <c r="C166" t="s">
        <v>386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4.8</v>
      </c>
      <c r="AE166">
        <v>689</v>
      </c>
      <c r="AF166">
        <v>0</v>
      </c>
      <c r="AG166">
        <v>0</v>
      </c>
      <c r="AH166">
        <f>0*1</f>
        <v>0</v>
      </c>
      <c r="AI166">
        <f>0*1</f>
        <v>0</v>
      </c>
      <c r="AJ166">
        <v>1</v>
      </c>
      <c r="AK166">
        <v>0</v>
      </c>
      <c r="AL166">
        <v>0</v>
      </c>
    </row>
    <row r="167" spans="1:38" hidden="1" x14ac:dyDescent="0.2">
      <c r="A167" t="s">
        <v>364</v>
      </c>
      <c r="B167" t="s">
        <v>387</v>
      </c>
      <c r="C167" t="s">
        <v>387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4.5</v>
      </c>
      <c r="AE167">
        <v>711</v>
      </c>
      <c r="AF167">
        <v>35.028647506623408</v>
      </c>
      <c r="AG167">
        <v>30.31218110686661</v>
      </c>
      <c r="AH167">
        <f>21.068067976242*1</f>
        <v>21.068067976241998</v>
      </c>
      <c r="AI167">
        <f>1.74522833304883*1</f>
        <v>1.7452283330488301</v>
      </c>
      <c r="AJ167">
        <v>1</v>
      </c>
      <c r="AK167">
        <v>0</v>
      </c>
      <c r="AL167">
        <v>0</v>
      </c>
    </row>
    <row r="168" spans="1:38" hidden="1" x14ac:dyDescent="0.2">
      <c r="A168" t="s">
        <v>388</v>
      </c>
      <c r="B168" t="s">
        <v>389</v>
      </c>
      <c r="C168" t="s">
        <v>390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5</v>
      </c>
      <c r="AE168">
        <v>712</v>
      </c>
      <c r="AF168">
        <v>0</v>
      </c>
      <c r="AG168">
        <v>0</v>
      </c>
      <c r="AH168">
        <f>0*1</f>
        <v>0</v>
      </c>
      <c r="AI168">
        <f>0*1</f>
        <v>0</v>
      </c>
      <c r="AJ168">
        <v>1</v>
      </c>
      <c r="AK168">
        <v>0</v>
      </c>
      <c r="AL168">
        <v>0</v>
      </c>
    </row>
    <row r="169" spans="1:38" hidden="1" x14ac:dyDescent="0.2">
      <c r="A169" t="s">
        <v>391</v>
      </c>
      <c r="B169" t="s">
        <v>392</v>
      </c>
      <c r="C169" t="s">
        <v>392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7.5</v>
      </c>
      <c r="AE169">
        <v>715</v>
      </c>
      <c r="AF169">
        <v>45.677187369595543</v>
      </c>
      <c r="AG169">
        <v>43.663750604377498</v>
      </c>
      <c r="AH169">
        <f>32.9273127312885*1</f>
        <v>32.927312731288502</v>
      </c>
      <c r="AI169">
        <f>2.72491416918214*1</f>
        <v>2.7249141691821399</v>
      </c>
      <c r="AJ169">
        <v>1</v>
      </c>
      <c r="AK169">
        <v>0</v>
      </c>
      <c r="AL169">
        <v>0</v>
      </c>
    </row>
    <row r="170" spans="1:38" hidden="1" x14ac:dyDescent="0.2">
      <c r="A170" t="s">
        <v>393</v>
      </c>
      <c r="B170" t="s">
        <v>394</v>
      </c>
      <c r="C170" t="s">
        <v>393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719</v>
      </c>
      <c r="AF170">
        <v>20.429548493328799</v>
      </c>
      <c r="AG170">
        <v>19.08733111997082</v>
      </c>
      <c r="AH170">
        <f>14.7777097582406*1</f>
        <v>14.777709758240601</v>
      </c>
      <c r="AI170">
        <f>1.34803443319421*1</f>
        <v>1.34803443319421</v>
      </c>
      <c r="AJ170">
        <v>1</v>
      </c>
      <c r="AK170">
        <v>0</v>
      </c>
      <c r="AL170">
        <v>0</v>
      </c>
    </row>
    <row r="171" spans="1:38" hidden="1" x14ac:dyDescent="0.2">
      <c r="A171" t="s">
        <v>395</v>
      </c>
      <c r="B171" t="s">
        <v>396</v>
      </c>
      <c r="C171" t="s">
        <v>396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4.3</v>
      </c>
      <c r="AE171">
        <v>723</v>
      </c>
      <c r="AF171">
        <v>27.697368421052619</v>
      </c>
      <c r="AG171">
        <v>28.86518737430173</v>
      </c>
      <c r="AH171">
        <f>15.2896093461775*1</f>
        <v>15.2896093461775</v>
      </c>
      <c r="AI171">
        <f>1.50573093065598*1</f>
        <v>1.5057309306559801</v>
      </c>
      <c r="AJ171">
        <v>1</v>
      </c>
      <c r="AK171">
        <v>0</v>
      </c>
      <c r="AL171">
        <v>0</v>
      </c>
    </row>
    <row r="172" spans="1:38" hidden="1" x14ac:dyDescent="0.2">
      <c r="A172" t="s">
        <v>397</v>
      </c>
      <c r="B172" t="s">
        <v>398</v>
      </c>
      <c r="C172" t="s">
        <v>398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6.2</v>
      </c>
      <c r="AE172">
        <v>724</v>
      </c>
      <c r="AF172">
        <v>0</v>
      </c>
      <c r="AG172">
        <v>0</v>
      </c>
      <c r="AH172">
        <f>0*1</f>
        <v>0</v>
      </c>
      <c r="AI172">
        <f>0*1</f>
        <v>0</v>
      </c>
      <c r="AJ172">
        <v>1</v>
      </c>
      <c r="AK172">
        <v>0</v>
      </c>
      <c r="AL172">
        <v>0</v>
      </c>
    </row>
    <row r="173" spans="1:38" hidden="1" x14ac:dyDescent="0.2">
      <c r="A173" t="s">
        <v>66</v>
      </c>
      <c r="B173" t="s">
        <v>399</v>
      </c>
      <c r="C173" t="s">
        <v>400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5.7</v>
      </c>
      <c r="AE173">
        <v>726</v>
      </c>
      <c r="AF173">
        <v>30.459399585972609</v>
      </c>
      <c r="AG173">
        <v>36.501253783618488</v>
      </c>
      <c r="AH173">
        <f>13.0147479200295*1</f>
        <v>13.0147479200295</v>
      </c>
      <c r="AI173">
        <f>1.49917772787268*1</f>
        <v>1.4991777278726801</v>
      </c>
      <c r="AJ173">
        <v>1</v>
      </c>
      <c r="AK173">
        <v>0</v>
      </c>
      <c r="AL173">
        <v>0</v>
      </c>
    </row>
    <row r="174" spans="1:38" hidden="1" x14ac:dyDescent="0.2">
      <c r="A174" t="s">
        <v>401</v>
      </c>
      <c r="B174" t="s">
        <v>402</v>
      </c>
      <c r="C174" t="s">
        <v>402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4.3</v>
      </c>
      <c r="AE174">
        <v>727</v>
      </c>
      <c r="AF174">
        <v>0</v>
      </c>
      <c r="AG174">
        <v>0</v>
      </c>
      <c r="AH174">
        <f>0*1</f>
        <v>0</v>
      </c>
      <c r="AI174">
        <f>0*1</f>
        <v>0</v>
      </c>
      <c r="AJ174">
        <v>1</v>
      </c>
      <c r="AK174">
        <v>0</v>
      </c>
      <c r="AL174">
        <v>0</v>
      </c>
    </row>
    <row r="175" spans="1:38" hidden="1" x14ac:dyDescent="0.2">
      <c r="A175" t="s">
        <v>403</v>
      </c>
      <c r="B175" t="s">
        <v>404</v>
      </c>
      <c r="C175" t="s">
        <v>404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4.9000000000000004</v>
      </c>
      <c r="AE175">
        <v>729</v>
      </c>
      <c r="AF175">
        <v>32.857142857142847</v>
      </c>
      <c r="AG175">
        <v>27.497159738643852</v>
      </c>
      <c r="AH175">
        <f>28.2252583760099*1</f>
        <v>28.225258376009901</v>
      </c>
      <c r="AI175">
        <f>2.77560858455739*1</f>
        <v>2.7756085845573901</v>
      </c>
      <c r="AJ175">
        <v>1</v>
      </c>
      <c r="AK175">
        <v>0</v>
      </c>
      <c r="AL175">
        <v>0</v>
      </c>
    </row>
    <row r="176" spans="1:38" hidden="1" x14ac:dyDescent="0.2">
      <c r="A176" t="s">
        <v>405</v>
      </c>
      <c r="B176" t="s">
        <v>406</v>
      </c>
      <c r="C176" t="s">
        <v>406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31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4.8</v>
      </c>
      <c r="AE176">
        <v>744</v>
      </c>
      <c r="AF176">
        <v>0</v>
      </c>
      <c r="AG176">
        <v>0</v>
      </c>
      <c r="AH176">
        <f>0*1</f>
        <v>0</v>
      </c>
      <c r="AI176">
        <f>0*1</f>
        <v>0</v>
      </c>
      <c r="AJ176">
        <v>1</v>
      </c>
      <c r="AK176">
        <v>0</v>
      </c>
      <c r="AL176">
        <v>0</v>
      </c>
    </row>
    <row r="177" spans="1:38" hidden="1" x14ac:dyDescent="0.2">
      <c r="A177" t="s">
        <v>407</v>
      </c>
      <c r="B177" t="s">
        <v>408</v>
      </c>
      <c r="C177" t="s">
        <v>408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4.9000000000000004</v>
      </c>
      <c r="AE177">
        <v>746</v>
      </c>
      <c r="AF177">
        <v>0</v>
      </c>
      <c r="AG177">
        <v>0</v>
      </c>
      <c r="AH177">
        <f>0*1</f>
        <v>0</v>
      </c>
      <c r="AI177">
        <f>0*1</f>
        <v>0</v>
      </c>
      <c r="AJ177">
        <v>1</v>
      </c>
      <c r="AK177">
        <v>0</v>
      </c>
      <c r="AL177">
        <v>0</v>
      </c>
    </row>
    <row r="178" spans="1:38" x14ac:dyDescent="0.2">
      <c r="A178" t="s">
        <v>81</v>
      </c>
      <c r="B178" t="s">
        <v>326</v>
      </c>
      <c r="C178" t="s">
        <v>327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5</v>
      </c>
      <c r="AE178">
        <v>562</v>
      </c>
      <c r="AF178">
        <v>41.933256394141097</v>
      </c>
      <c r="AG178">
        <v>20.165523499565079</v>
      </c>
      <c r="AH178">
        <f>51.4195006201108*1</f>
        <v>51.419500620110803</v>
      </c>
      <c r="AI178">
        <f>0*1</f>
        <v>0</v>
      </c>
      <c r="AJ178">
        <v>1</v>
      </c>
      <c r="AK178">
        <v>1</v>
      </c>
      <c r="AL178">
        <v>1</v>
      </c>
    </row>
    <row r="179" spans="1:38" hidden="1" x14ac:dyDescent="0.2">
      <c r="A179" t="s">
        <v>412</v>
      </c>
      <c r="B179" t="s">
        <v>413</v>
      </c>
      <c r="C179" t="s">
        <v>413</v>
      </c>
      <c r="D179" t="s">
        <v>4</v>
      </c>
      <c r="E179">
        <v>0</v>
      </c>
      <c r="F179">
        <v>1</v>
      </c>
      <c r="G179">
        <v>0</v>
      </c>
      <c r="H179">
        <v>0</v>
      </c>
      <c r="I179" t="s">
        <v>31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4.3</v>
      </c>
      <c r="AE179">
        <v>754</v>
      </c>
      <c r="AF179">
        <v>23.989488275016271</v>
      </c>
      <c r="AG179">
        <v>34.531930172985959</v>
      </c>
      <c r="AH179">
        <f>7.80465317629857*1</f>
        <v>7.8046531762985696</v>
      </c>
      <c r="AI179">
        <f>0.614075523090061*1</f>
        <v>0.61407552309006097</v>
      </c>
      <c r="AJ179">
        <v>1</v>
      </c>
      <c r="AK179">
        <v>0</v>
      </c>
      <c r="AL179">
        <v>0</v>
      </c>
    </row>
    <row r="180" spans="1:38" hidden="1" x14ac:dyDescent="0.2">
      <c r="A180" t="s">
        <v>414</v>
      </c>
      <c r="B180" t="s">
        <v>415</v>
      </c>
      <c r="C180" t="s">
        <v>416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5.3</v>
      </c>
      <c r="AE180">
        <v>759</v>
      </c>
      <c r="AF180">
        <v>0</v>
      </c>
      <c r="AG180">
        <v>0</v>
      </c>
      <c r="AH180">
        <f>0*1</f>
        <v>0</v>
      </c>
      <c r="AI180">
        <f>0*1</f>
        <v>0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419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4.9000000000000004</v>
      </c>
      <c r="AE181">
        <v>764</v>
      </c>
      <c r="AF181">
        <v>25.468055154813872</v>
      </c>
      <c r="AG181">
        <v>24.434498963692949</v>
      </c>
      <c r="AH181">
        <f>12.8932514496566*1</f>
        <v>12.893251449656599</v>
      </c>
      <c r="AI181">
        <f>1.69045006562674*1</f>
        <v>1.6904500656267401</v>
      </c>
      <c r="AJ181">
        <v>1</v>
      </c>
      <c r="AK181">
        <v>0</v>
      </c>
      <c r="AL181">
        <v>0</v>
      </c>
    </row>
    <row r="182" spans="1:38" hidden="1" x14ac:dyDescent="0.2">
      <c r="A182" t="s">
        <v>420</v>
      </c>
      <c r="B182" t="s">
        <v>421</v>
      </c>
      <c r="C182" t="s">
        <v>422</v>
      </c>
      <c r="D182" t="s">
        <v>3</v>
      </c>
      <c r="E182">
        <v>1</v>
      </c>
      <c r="F182">
        <v>0</v>
      </c>
      <c r="G182">
        <v>0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4.3</v>
      </c>
      <c r="AE182">
        <v>765</v>
      </c>
      <c r="AF182">
        <v>36.434265090118579</v>
      </c>
      <c r="AG182">
        <v>37.839720506759797</v>
      </c>
      <c r="AH182">
        <f>18.2690770566598*1</f>
        <v>18.2690770566598</v>
      </c>
      <c r="AI182">
        <f>1.797543678999*1</f>
        <v>1.797543678999</v>
      </c>
      <c r="AJ182">
        <v>1</v>
      </c>
      <c r="AK182">
        <v>0</v>
      </c>
      <c r="AL182">
        <v>0</v>
      </c>
    </row>
    <row r="183" spans="1:38" hidden="1" x14ac:dyDescent="0.2">
      <c r="A183" t="s">
        <v>423</v>
      </c>
      <c r="B183" t="s">
        <v>424</v>
      </c>
      <c r="C183" t="s">
        <v>425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4.5</v>
      </c>
      <c r="AE183">
        <v>770</v>
      </c>
      <c r="AF183">
        <v>37.262891350655437</v>
      </c>
      <c r="AG183">
        <v>24.80296863183397</v>
      </c>
      <c r="AH183">
        <f>16.7623794090532*1</f>
        <v>16.762379409053199</v>
      </c>
      <c r="AI183">
        <f>1.79831333947131*1</f>
        <v>1.79831333947131</v>
      </c>
      <c r="AJ183">
        <v>1</v>
      </c>
      <c r="AK183">
        <v>0</v>
      </c>
      <c r="AL183">
        <v>0</v>
      </c>
    </row>
    <row r="184" spans="1:38" hidden="1" x14ac:dyDescent="0.2">
      <c r="A184" t="s">
        <v>426</v>
      </c>
      <c r="B184" t="s">
        <v>427</v>
      </c>
      <c r="C184" t="s">
        <v>428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4.3</v>
      </c>
      <c r="AE184">
        <v>774</v>
      </c>
      <c r="AF184">
        <v>0</v>
      </c>
      <c r="AG184">
        <v>0</v>
      </c>
      <c r="AH184">
        <f>0*1</f>
        <v>0</v>
      </c>
      <c r="AI184">
        <f>0*1</f>
        <v>0</v>
      </c>
      <c r="AJ184">
        <v>1</v>
      </c>
      <c r="AK184">
        <v>0</v>
      </c>
      <c r="AL184">
        <v>0</v>
      </c>
    </row>
    <row r="185" spans="1:38" hidden="1" x14ac:dyDescent="0.2">
      <c r="A185" t="s">
        <v>429</v>
      </c>
      <c r="B185" t="s">
        <v>430</v>
      </c>
      <c r="C185" t="s">
        <v>431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4.3</v>
      </c>
      <c r="AE185">
        <v>777</v>
      </c>
      <c r="AF185">
        <v>23.947368421052619</v>
      </c>
      <c r="AG185">
        <v>19.750051649441119</v>
      </c>
      <c r="AH185">
        <f>17.9102569092175*1</f>
        <v>17.910256909217502</v>
      </c>
      <c r="AI185">
        <f>1.67329310860201*1</f>
        <v>1.67329310860201</v>
      </c>
      <c r="AJ185">
        <v>1</v>
      </c>
      <c r="AK185">
        <v>0</v>
      </c>
      <c r="AL185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2025-03-14T15:07:53Z</dcterms:created>
  <dcterms:modified xsi:type="dcterms:W3CDTF">2025-03-14T15:14:33Z</dcterms:modified>
</cp:coreProperties>
</file>