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0CE10914-D06F-644B-BFF7-E7B50773AF90}" xr6:coauthVersionLast="47" xr6:coauthVersionMax="47" xr10:uidLastSave="{00000000-0000-0000-0000-000000000000}"/>
  <bookViews>
    <workbookView xWindow="40" yWindow="920" windowWidth="17160" windowHeight="21260" xr2:uid="{00000000-000D-0000-FFFF-FFFF00000000}"/>
  </bookViews>
  <sheets>
    <sheet name="Sheet1" sheetId="1" r:id="rId1"/>
  </sheets>
  <definedNames>
    <definedName name="solver_adj" localSheetId="0" hidden="1">Sheet1!$AI$2:$AI$192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Sheet1!$AI$2:$AI$192</definedName>
    <definedName name="solver_lhs2" localSheetId="0" hidden="1">Sheet1!$AM$6:$AM$10</definedName>
    <definedName name="solver_lhs3" localSheetId="0" hidden="1">Sheet1!$AM$6:$AM$10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Sheet1!$AL$2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Sheet1!$AN$6:$AN$10</definedName>
    <definedName name="solver_rhs3" localSheetId="0" hidden="1">Sheet1!$AL$6:$AL$10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2" i="1" l="1"/>
  <c r="AG191" i="1"/>
  <c r="AG190" i="1"/>
  <c r="AG189" i="1"/>
  <c r="AG188" i="1"/>
  <c r="AG187" i="1"/>
  <c r="AG114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86" i="1"/>
  <c r="AG156" i="1"/>
  <c r="AG29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39" i="1"/>
  <c r="AG83" i="1"/>
  <c r="AG140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28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157" i="1"/>
  <c r="AG155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141" i="1"/>
  <c r="AG43" i="1"/>
  <c r="AG42" i="1"/>
  <c r="AG41" i="1"/>
  <c r="AG40" i="1"/>
  <c r="AG44" i="1"/>
  <c r="AG38" i="1"/>
  <c r="AG37" i="1"/>
  <c r="AG36" i="1"/>
  <c r="AG82" i="1"/>
  <c r="AG34" i="1"/>
  <c r="AG33" i="1"/>
  <c r="AG32" i="1"/>
  <c r="AG31" i="1"/>
  <c r="AG30" i="1"/>
  <c r="AG35" i="1"/>
  <c r="AG39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M10" i="1"/>
  <c r="AG10" i="1"/>
  <c r="AM9" i="1"/>
  <c r="AG9" i="1"/>
  <c r="AM8" i="1"/>
  <c r="AG8" i="1"/>
  <c r="AM7" i="1"/>
  <c r="AG7" i="1"/>
  <c r="AM6" i="1"/>
  <c r="AG6" i="1"/>
  <c r="AG5" i="1"/>
  <c r="AG4" i="1"/>
  <c r="AG3" i="1"/>
  <c r="AG2" i="1"/>
  <c r="AL2" i="1" l="1"/>
</calcChain>
</file>

<file path=xl/sharedStrings.xml><?xml version="1.0" encoding="utf-8"?>
<sst xmlns="http://schemas.openxmlformats.org/spreadsheetml/2006/main" count="997" uniqueCount="440">
  <si>
    <t>Total Points</t>
  </si>
  <si>
    <t>MAX</t>
  </si>
  <si>
    <t>GKP</t>
  </si>
  <si>
    <t>DEF</t>
  </si>
  <si>
    <t>MID</t>
  </si>
  <si>
    <t>FWD</t>
  </si>
  <si>
    <t>TOTAL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</si>
  <si>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</si>
  <si>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</si>
  <si>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</si>
  <si>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</si>
  <si>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</si>
  <si>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</si>
  <si>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</si>
  <si>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</si>
  <si>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</si>
  <si>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</si>
  <si>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</si>
  <si>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</si>
  <si>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</si>
  <si>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</si>
  <si>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</si>
  <si>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</si>
  <si>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</si>
  <si>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</si>
  <si>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</si>
  <si>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</si>
  <si>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</si>
  <si>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</si>
  <si>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</si>
  <si>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</si>
  <si>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</si>
  <si>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</si>
  <si>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</si>
  <si>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</si>
  <si>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</si>
  <si>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</si>
  <si>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</si>
  <si>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</si>
  <si>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</si>
  <si>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</si>
  <si>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</si>
  <si>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</si>
  <si>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</si>
  <si>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</si>
  <si>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</si>
  <si>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</si>
  <si>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</si>
  <si>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</si>
  <si>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</si>
  <si>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</si>
  <si>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</si>
  <si>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</si>
  <si>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</si>
  <si>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</si>
  <si>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</si>
  <si>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</si>
  <si>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</si>
  <si>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</si>
  <si>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</si>
  <si>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</si>
  <si>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</si>
  <si>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</si>
  <si>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</si>
  <si>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</si>
  <si>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</si>
  <si>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</si>
  <si>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</si>
  <si>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</si>
  <si>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</si>
  <si>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</si>
  <si>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</si>
  <si>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</si>
  <si>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</si>
  <si>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</si>
  <si>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</si>
  <si>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</si>
  <si>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</si>
  <si>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</si>
  <si>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</si>
  <si>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</si>
  <si>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</si>
  <si>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</si>
  <si>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</si>
  <si>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</si>
  <si>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</si>
  <si>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</si>
  <si>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</si>
  <si>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</si>
  <si>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</si>
  <si>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</si>
  <si>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</si>
  <si>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</si>
  <si>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</si>
  <si>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</si>
  <si>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</si>
  <si>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</si>
  <si>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</si>
  <si>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</si>
  <si>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</si>
  <si>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</si>
  <si>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</si>
  <si>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</si>
  <si>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</si>
  <si>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</si>
  <si>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</si>
  <si>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</si>
  <si>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</si>
  <si>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</si>
  <si>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</si>
  <si>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</si>
  <si>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</si>
  <si>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</si>
  <si>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</si>
  <si>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</si>
  <si>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</si>
  <si>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</si>
  <si>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</si>
  <si>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</si>
  <si>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</si>
  <si>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</si>
  <si>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</si>
  <si>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</si>
  <si>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</si>
  <si>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</si>
  <si>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</si>
  <si>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</si>
  <si>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</si>
  <si>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</si>
  <si>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</si>
  <si>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</si>
  <si>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</si>
  <si>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</si>
  <si>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</si>
  <si>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</si>
  <si>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</si>
  <si>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</si>
  <si>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</si>
  <si>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</si>
  <si>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</si>
  <si>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</si>
  <si>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</si>
  <si>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</si>
  <si>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</si>
  <si>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</si>
  <si>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</si>
  <si>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</si>
  <si>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</si>
  <si>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</si>
  <si>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</si>
  <si>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</si>
  <si>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</si>
  <si>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</si>
  <si>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</si>
  <si>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</si>
  <si>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</si>
  <si>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</si>
  <si>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</si>
  <si>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</si>
  <si>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</si>
  <si>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</si>
  <si>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</si>
  <si>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</si>
  <si>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</si>
  <si>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</si>
  <si>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</si>
  <si>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</si>
  <si>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</si>
  <si>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</si>
  <si>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</si>
  <si>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</si>
  <si>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</si>
  <si>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</si>
  <si>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</si>
  <si>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</si>
  <si>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</si>
  <si>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</si>
  <si>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</si>
  <si>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</si>
  <si>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</si>
  <si>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</si>
  <si>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</si>
  <si>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</si>
  <si>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</si>
  <si>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</si>
  <si>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</si>
  <si>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</si>
  <si>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</si>
  <si>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</si>
  <si>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</si>
  <si>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</si>
  <si>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</si>
  <si>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</si>
  <si>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</si>
  <si>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</si>
  <si>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</si>
  <si>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</si>
  <si>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</si>
  <si>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</si>
  <si>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</si>
  <si>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</si>
  <si>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</si>
  <si>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</si>
  <si>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</si>
  <si>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</si>
  <si>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</si>
  <si>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</si>
  <si>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</si>
  <si>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</si>
  <si>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</si>
  <si>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</si>
  <si>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</si>
  <si>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</si>
  <si>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</si>
  <si>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</si>
  <si>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</si>
  <si>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</si>
  <si>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</si>
  <si>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</si>
  <si>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</si>
  <si>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</si>
  <si>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</si>
  <si>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</si>
  <si>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</si>
  <si>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</si>
  <si>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</si>
  <si>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</si>
  <si>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</si>
  <si>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</si>
  <si>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</si>
  <si>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</si>
  <si>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</si>
  <si>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</si>
  <si>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</si>
  <si>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</si>
  <si>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</si>
  <si>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</si>
  <si>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</si>
  <si>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</si>
  <si>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</si>
  <si>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</si>
  <si>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</si>
  <si>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</si>
  <si>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</si>
  <si>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</si>
  <si>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</si>
  <si>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</si>
  <si>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</si>
  <si>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</si>
  <si>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</si>
  <si>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</si>
  <si>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</si>
  <si>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</si>
  <si>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</si>
  <si>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</si>
  <si>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</si>
  <si>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</si>
  <si>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</si>
  <si>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</si>
  <si>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</si>
  <si>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</si>
  <si>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</si>
  <si>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</si>
  <si>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</si>
  <si>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</si>
  <si>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</si>
  <si>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</si>
  <si>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</si>
  <si>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</si>
  <si>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</si>
  <si>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</si>
  <si>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</si>
  <si>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</si>
  <si>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</si>
  <si>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</si>
  <si>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</si>
  <si>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</si>
  <si>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</si>
  <si>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</si>
  <si>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</si>
  <si>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</si>
  <si>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</si>
  <si>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</si>
  <si>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</si>
  <si>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</si>
  <si>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</si>
  <si>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</si>
  <si>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</si>
  <si>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</si>
  <si>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</si>
  <si>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</si>
  <si>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</si>
  <si>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</si>
  <si>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</si>
  <si>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</si>
  <si>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</si>
  <si>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</si>
  <si>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</si>
  <si>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</si>
  <si>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</si>
  <si>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</si>
  <si>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</si>
  <si>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</si>
  <si>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</si>
  <si>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</si>
  <si>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</si>
  <si>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</si>
  <si>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</si>
  <si>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</si>
  <si>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</si>
  <si>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</si>
  <si>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</si>
  <si>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</si>
  <si>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</si>
  <si>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Kobbie</t>
  </si>
  <si>
    <t>Mainoo</t>
  </si>
  <si>
    <t>Lisandro</t>
  </si>
  <si>
    <t>Martínez</t>
  </si>
  <si>
    <t>André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</si>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</sst>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92" totalsRowShown="0">
  <autoFilter ref="A1:AI192" xr:uid="{00000000-0009-0000-0100-000001000000}">
    <filterColumn colId="34">
      <filters>
        <filter val="1"/>
      </filters>
    </filterColumn>
  </autoFilter>
  <sortState xmlns:xlrd2="http://schemas.microsoft.com/office/spreadsheetml/2017/richdata2" ref="A28:AI155">
    <sortCondition descending="1" ref="AG1:AG192"/>
  </sortState>
  <tableColumns count="35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2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5" max="8" width="0" hidden="1" customWidth="1"/>
    <col min="10" max="32" width="0" hidden="1" customWidth="1"/>
  </cols>
  <sheetData>
    <row r="1" spans="1:40" x14ac:dyDescent="0.2">
      <c r="A1" t="s">
        <v>27</v>
      </c>
      <c r="B1" t="s">
        <v>28</v>
      </c>
      <c r="C1" t="s">
        <v>29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31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</row>
    <row r="2" spans="1:40" hidden="1" x14ac:dyDescent="0.2">
      <c r="A2" t="s">
        <v>38</v>
      </c>
      <c r="B2" t="s">
        <v>39</v>
      </c>
      <c r="C2" t="s">
        <v>40</v>
      </c>
      <c r="D2" t="s">
        <v>5</v>
      </c>
      <c r="E2">
        <v>0</v>
      </c>
      <c r="F2">
        <v>0</v>
      </c>
      <c r="G2">
        <v>0</v>
      </c>
      <c r="H2">
        <v>1</v>
      </c>
      <c r="I2" t="s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61.027322404371603</v>
      </c>
      <c r="AF2">
        <v>68.725142264296792</v>
      </c>
      <c r="AG2">
        <f>1.48371003707413*1</f>
        <v>1.4837100370741301</v>
      </c>
      <c r="AH2">
        <v>1</v>
      </c>
      <c r="AI2">
        <v>0</v>
      </c>
      <c r="AK2" t="s">
        <v>0</v>
      </c>
      <c r="AL2">
        <f>SUMPRODUCT(Table1[Selected], Table1[NEXT])</f>
        <v>29.722167943013641</v>
      </c>
      <c r="AM2" t="s">
        <v>1</v>
      </c>
    </row>
    <row r="3" spans="1:40" hidden="1" x14ac:dyDescent="0.2">
      <c r="A3" t="s">
        <v>38</v>
      </c>
      <c r="B3" t="s">
        <v>41</v>
      </c>
      <c r="C3" t="s">
        <v>38</v>
      </c>
      <c r="D3" t="s">
        <v>3</v>
      </c>
      <c r="E3">
        <v>0</v>
      </c>
      <c r="F3">
        <v>1</v>
      </c>
      <c r="G3">
        <v>0</v>
      </c>
      <c r="H3">
        <v>0</v>
      </c>
      <c r="I3" t="s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63.25138024648264</v>
      </c>
      <c r="AF3">
        <v>59.311116156617388</v>
      </c>
      <c r="AG3">
        <f>2.82667768742612*1</f>
        <v>2.8266776874261201</v>
      </c>
      <c r="AH3">
        <v>1</v>
      </c>
      <c r="AI3">
        <v>0</v>
      </c>
    </row>
    <row r="4" spans="1:40" hidden="1" x14ac:dyDescent="0.2">
      <c r="A4" t="s">
        <v>42</v>
      </c>
      <c r="B4" t="s">
        <v>43</v>
      </c>
      <c r="C4" t="s">
        <v>43</v>
      </c>
      <c r="D4" t="s">
        <v>5</v>
      </c>
      <c r="E4">
        <v>0</v>
      </c>
      <c r="F4">
        <v>0</v>
      </c>
      <c r="G4">
        <v>0</v>
      </c>
      <c r="H4">
        <v>1</v>
      </c>
      <c r="I4" t="s">
        <v>7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64.043063658972542</v>
      </c>
      <c r="AF4">
        <v>55.24354622445361</v>
      </c>
      <c r="AG4">
        <f>3.21720925349565*1</f>
        <v>3.2172092534956498</v>
      </c>
      <c r="AH4">
        <v>1</v>
      </c>
      <c r="AI4">
        <v>0</v>
      </c>
    </row>
    <row r="5" spans="1:40" hidden="1" x14ac:dyDescent="0.2">
      <c r="A5" t="s">
        <v>38</v>
      </c>
      <c r="B5" t="s">
        <v>44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69.63636363636364</v>
      </c>
      <c r="AF5">
        <v>88.140550238632628</v>
      </c>
      <c r="AG5">
        <f>1.76060152611639*1</f>
        <v>1.7606015261163901</v>
      </c>
      <c r="AH5">
        <v>1</v>
      </c>
      <c r="AI5">
        <v>0</v>
      </c>
    </row>
    <row r="6" spans="1:40" hidden="1" x14ac:dyDescent="0.2">
      <c r="A6" t="s">
        <v>46</v>
      </c>
      <c r="B6" t="s">
        <v>47</v>
      </c>
      <c r="C6" t="s">
        <v>48</v>
      </c>
      <c r="D6" t="s">
        <v>2</v>
      </c>
      <c r="E6">
        <v>1</v>
      </c>
      <c r="F6">
        <v>0</v>
      </c>
      <c r="G6">
        <v>0</v>
      </c>
      <c r="H6">
        <v>0</v>
      </c>
      <c r="I6" t="s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11</v>
      </c>
      <c r="AE6">
        <v>64.849557522123945</v>
      </c>
      <c r="AF6">
        <v>67.626566190801967</v>
      </c>
      <c r="AG6">
        <f>2.45895283681427*1</f>
        <v>2.4589528368142699</v>
      </c>
      <c r="AH6">
        <v>1</v>
      </c>
      <c r="AI6">
        <v>0</v>
      </c>
      <c r="AK6" t="s">
        <v>2</v>
      </c>
      <c r="AL6">
        <v>1</v>
      </c>
      <c r="AM6">
        <f>SUMPRODUCT(Table1[Selected],Table1[GKP])</f>
        <v>1</v>
      </c>
      <c r="AN6">
        <v>1</v>
      </c>
    </row>
    <row r="7" spans="1:40" hidden="1" x14ac:dyDescent="0.2">
      <c r="A7" t="s">
        <v>49</v>
      </c>
      <c r="B7" t="s">
        <v>50</v>
      </c>
      <c r="C7" t="s">
        <v>50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55.803086396081007</v>
      </c>
      <c r="AF7">
        <v>44.364252837665411</v>
      </c>
      <c r="AG7">
        <f>1.7282101585709*1</f>
        <v>1.7282101585709</v>
      </c>
      <c r="AH7">
        <v>1</v>
      </c>
      <c r="AI7">
        <v>0</v>
      </c>
      <c r="AK7" t="s">
        <v>3</v>
      </c>
      <c r="AL7">
        <v>1</v>
      </c>
      <c r="AM7">
        <f>SUMPRODUCT(Table1[Selected],Table1[DEF])</f>
        <v>1</v>
      </c>
      <c r="AN7">
        <v>2</v>
      </c>
    </row>
    <row r="8" spans="1:40" hidden="1" x14ac:dyDescent="0.2">
      <c r="A8" t="s">
        <v>51</v>
      </c>
      <c r="B8" t="s">
        <v>52</v>
      </c>
      <c r="C8" t="s">
        <v>52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13</v>
      </c>
      <c r="AE8">
        <v>102.7245873361649</v>
      </c>
      <c r="AF8">
        <v>84.922411671556475</v>
      </c>
      <c r="AG8">
        <f>5.43075819692983*0.6875</f>
        <v>3.733646260389258</v>
      </c>
      <c r="AH8">
        <v>0.6875</v>
      </c>
      <c r="AI8">
        <v>0</v>
      </c>
      <c r="AK8" t="s">
        <v>4</v>
      </c>
      <c r="AL8">
        <v>1</v>
      </c>
      <c r="AM8">
        <f>SUMPRODUCT(Table1[Selected],Table1[MID])</f>
        <v>2</v>
      </c>
      <c r="AN8">
        <v>2</v>
      </c>
    </row>
    <row r="9" spans="1:40" hidden="1" x14ac:dyDescent="0.2">
      <c r="A9" t="s">
        <v>53</v>
      </c>
      <c r="B9" t="s">
        <v>54</v>
      </c>
      <c r="C9" t="s">
        <v>54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14</v>
      </c>
      <c r="AE9">
        <v>66.536585365853639</v>
      </c>
      <c r="AF9">
        <v>62.541746072606458</v>
      </c>
      <c r="AG9">
        <f>2.51719091947542*1</f>
        <v>2.5171909194754201</v>
      </c>
      <c r="AH9">
        <v>1</v>
      </c>
      <c r="AI9">
        <v>0</v>
      </c>
      <c r="AK9" t="s">
        <v>5</v>
      </c>
      <c r="AL9">
        <v>1</v>
      </c>
      <c r="AM9">
        <f>SUMPRODUCT(Table1[Selected],Table1[FWD])</f>
        <v>1</v>
      </c>
      <c r="AN9">
        <v>2</v>
      </c>
    </row>
    <row r="10" spans="1:40" hidden="1" x14ac:dyDescent="0.2">
      <c r="A10" t="s">
        <v>55</v>
      </c>
      <c r="B10" t="s">
        <v>56</v>
      </c>
      <c r="C10" t="s">
        <v>55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15</v>
      </c>
      <c r="AE10">
        <v>39.063063063063069</v>
      </c>
      <c r="AF10">
        <v>32.513874935048086</v>
      </c>
      <c r="AG10">
        <f>1.7331168896521*1</f>
        <v>1.7331168896521001</v>
      </c>
      <c r="AH10">
        <v>1</v>
      </c>
      <c r="AI10">
        <v>0</v>
      </c>
      <c r="AK10" t="s">
        <v>6</v>
      </c>
      <c r="AL10">
        <v>5</v>
      </c>
      <c r="AM10">
        <f>SUM(SUMPRODUCT(Table1[Selected],Table1[GKP]), SUMPRODUCT(Table1[Selected],Table1[DEF]), SUMPRODUCT(Table1[Selected],Table1[MID]), SUMPRODUCT(Table1[Selected],Table1[FWD]))</f>
        <v>5</v>
      </c>
      <c r="AN10">
        <v>5</v>
      </c>
    </row>
    <row r="11" spans="1:40" hidden="1" x14ac:dyDescent="0.2">
      <c r="A11" t="s">
        <v>57</v>
      </c>
      <c r="B11" t="s">
        <v>58</v>
      </c>
      <c r="C11" t="s">
        <v>58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18</v>
      </c>
      <c r="AE11">
        <v>62.117647058823557</v>
      </c>
      <c r="AF11">
        <v>60.631562908597623</v>
      </c>
      <c r="AG11">
        <f>2.18367050893333*1</f>
        <v>2.1836705089333299</v>
      </c>
      <c r="AH11">
        <v>1</v>
      </c>
      <c r="AI11">
        <v>0</v>
      </c>
    </row>
    <row r="12" spans="1:40" hidden="1" x14ac:dyDescent="0.2">
      <c r="A12" t="s">
        <v>59</v>
      </c>
      <c r="B12" t="s">
        <v>60</v>
      </c>
      <c r="C12" t="s">
        <v>60</v>
      </c>
      <c r="D12" t="s">
        <v>4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34</v>
      </c>
      <c r="AE12">
        <v>50.330097087378633</v>
      </c>
      <c r="AF12">
        <v>52.140918467994439</v>
      </c>
      <c r="AG12">
        <f>1.55451812991494*1</f>
        <v>1.55451812991494</v>
      </c>
      <c r="AH12">
        <v>1</v>
      </c>
      <c r="AI12">
        <v>0</v>
      </c>
    </row>
    <row r="13" spans="1:40" hidden="1" x14ac:dyDescent="0.2">
      <c r="A13" t="s">
        <v>61</v>
      </c>
      <c r="B13" t="s">
        <v>62</v>
      </c>
      <c r="C13" t="s">
        <v>62</v>
      </c>
      <c r="D13" t="s">
        <v>4</v>
      </c>
      <c r="E13">
        <v>0</v>
      </c>
      <c r="F13">
        <v>0</v>
      </c>
      <c r="G13">
        <v>1</v>
      </c>
      <c r="H13">
        <v>0</v>
      </c>
      <c r="I13" t="s">
        <v>8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35</v>
      </c>
      <c r="AE13">
        <v>46.70967741935484</v>
      </c>
      <c r="AF13">
        <v>56.621171136059523</v>
      </c>
      <c r="AG13">
        <f>1.94959117944597*1</f>
        <v>1.9495911794459699</v>
      </c>
      <c r="AH13">
        <v>1</v>
      </c>
      <c r="AI13">
        <v>0</v>
      </c>
    </row>
    <row r="14" spans="1:40" hidden="1" x14ac:dyDescent="0.2">
      <c r="A14" t="s">
        <v>63</v>
      </c>
      <c r="B14" t="s">
        <v>64</v>
      </c>
      <c r="C14" t="s">
        <v>64</v>
      </c>
      <c r="D14" t="s">
        <v>3</v>
      </c>
      <c r="E14">
        <v>0</v>
      </c>
      <c r="F14">
        <v>1</v>
      </c>
      <c r="G14">
        <v>0</v>
      </c>
      <c r="H14">
        <v>0</v>
      </c>
      <c r="I14" t="s">
        <v>8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42</v>
      </c>
      <c r="AE14">
        <v>40.423939022427888</v>
      </c>
      <c r="AF14">
        <v>48.736148594084987</v>
      </c>
      <c r="AG14">
        <f>1.3299330397908*1</f>
        <v>1.3299330397908</v>
      </c>
      <c r="AH14">
        <v>1</v>
      </c>
      <c r="AI14">
        <v>0</v>
      </c>
    </row>
    <row r="15" spans="1:40" hidden="1" x14ac:dyDescent="0.2">
      <c r="A15" t="s">
        <v>65</v>
      </c>
      <c r="B15" t="s">
        <v>66</v>
      </c>
      <c r="C15" t="s">
        <v>67</v>
      </c>
      <c r="D15" t="s">
        <v>5</v>
      </c>
      <c r="E15">
        <v>0</v>
      </c>
      <c r="F15">
        <v>0</v>
      </c>
      <c r="G15">
        <v>0</v>
      </c>
      <c r="H15">
        <v>1</v>
      </c>
      <c r="I15" t="s">
        <v>8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44</v>
      </c>
      <c r="AE15">
        <v>33.481481481481467</v>
      </c>
      <c r="AF15">
        <v>37.459559704425253</v>
      </c>
      <c r="AG15">
        <f>2.91317505169234*1</f>
        <v>2.91317505169234</v>
      </c>
      <c r="AH15">
        <v>1</v>
      </c>
      <c r="AI15">
        <v>0</v>
      </c>
    </row>
    <row r="16" spans="1:40" hidden="1" x14ac:dyDescent="0.2">
      <c r="A16" t="s">
        <v>68</v>
      </c>
      <c r="B16" t="s">
        <v>69</v>
      </c>
      <c r="C16" t="s">
        <v>70</v>
      </c>
      <c r="D16" t="s">
        <v>3</v>
      </c>
      <c r="E16">
        <v>0</v>
      </c>
      <c r="F16">
        <v>1</v>
      </c>
      <c r="G16">
        <v>0</v>
      </c>
      <c r="H16">
        <v>0</v>
      </c>
      <c r="I16" t="s">
        <v>8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50</v>
      </c>
      <c r="AE16">
        <v>44.022598870056491</v>
      </c>
      <c r="AF16">
        <v>45.882810651556952</v>
      </c>
      <c r="AG16">
        <f>1.48800681266097*1</f>
        <v>1.48800681266097</v>
      </c>
      <c r="AH16">
        <v>1</v>
      </c>
      <c r="AI16">
        <v>0</v>
      </c>
    </row>
    <row r="17" spans="1:35" hidden="1" x14ac:dyDescent="0.2">
      <c r="A17" t="s">
        <v>71</v>
      </c>
      <c r="B17" t="s">
        <v>72</v>
      </c>
      <c r="C17" t="s">
        <v>72</v>
      </c>
      <c r="D17" t="s">
        <v>3</v>
      </c>
      <c r="E17">
        <v>0</v>
      </c>
      <c r="F17">
        <v>1</v>
      </c>
      <c r="G17">
        <v>0</v>
      </c>
      <c r="H17">
        <v>0</v>
      </c>
      <c r="I17" t="s">
        <v>8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51</v>
      </c>
      <c r="AE17">
        <v>0</v>
      </c>
      <c r="AF17">
        <v>0</v>
      </c>
      <c r="AG17">
        <f>0*1</f>
        <v>0</v>
      </c>
      <c r="AH17">
        <v>1</v>
      </c>
      <c r="AI17">
        <v>0</v>
      </c>
    </row>
    <row r="18" spans="1:35" hidden="1" x14ac:dyDescent="0.2">
      <c r="A18" t="s">
        <v>73</v>
      </c>
      <c r="B18" t="s">
        <v>74</v>
      </c>
      <c r="C18" t="s">
        <v>75</v>
      </c>
      <c r="D18" t="s">
        <v>2</v>
      </c>
      <c r="E18">
        <v>1</v>
      </c>
      <c r="F18">
        <v>0</v>
      </c>
      <c r="G18">
        <v>0</v>
      </c>
      <c r="H18">
        <v>0</v>
      </c>
      <c r="I18" t="s">
        <v>8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53</v>
      </c>
      <c r="AE18">
        <v>52.747252747252702</v>
      </c>
      <c r="AF18">
        <v>63.840385174896092</v>
      </c>
      <c r="AG18">
        <f>1.65251579744822*1</f>
        <v>1.6525157974482201</v>
      </c>
      <c r="AH18">
        <v>1</v>
      </c>
      <c r="AI18">
        <v>0</v>
      </c>
    </row>
    <row r="19" spans="1:35" hidden="1" x14ac:dyDescent="0.2">
      <c r="A19" t="s">
        <v>76</v>
      </c>
      <c r="B19" t="s">
        <v>77</v>
      </c>
      <c r="C19" t="s">
        <v>77</v>
      </c>
      <c r="D19" t="s">
        <v>4</v>
      </c>
      <c r="E19">
        <v>0</v>
      </c>
      <c r="F19">
        <v>0</v>
      </c>
      <c r="G19">
        <v>1</v>
      </c>
      <c r="H19">
        <v>0</v>
      </c>
      <c r="I19" t="s">
        <v>8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54</v>
      </c>
      <c r="AE19">
        <v>47.37777777777773</v>
      </c>
      <c r="AF19">
        <v>52.260755091156177</v>
      </c>
      <c r="AG19">
        <f>1.58049315559718*1</f>
        <v>1.58049315559718</v>
      </c>
      <c r="AH19">
        <v>1</v>
      </c>
      <c r="AI19">
        <v>0</v>
      </c>
    </row>
    <row r="20" spans="1:35" hidden="1" x14ac:dyDescent="0.2">
      <c r="A20" t="s">
        <v>78</v>
      </c>
      <c r="B20" t="s">
        <v>79</v>
      </c>
      <c r="C20" t="s">
        <v>78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8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58</v>
      </c>
      <c r="AE20">
        <v>39.829787234042541</v>
      </c>
      <c r="AF20">
        <v>38.525686251254029</v>
      </c>
      <c r="AG20">
        <f>0.828571841624839*1</f>
        <v>0.82857184162483899</v>
      </c>
      <c r="AH20">
        <v>1</v>
      </c>
      <c r="AI20">
        <v>0</v>
      </c>
    </row>
    <row r="21" spans="1:35" hidden="1" x14ac:dyDescent="0.2">
      <c r="A21" t="s">
        <v>80</v>
      </c>
      <c r="B21" t="s">
        <v>81</v>
      </c>
      <c r="C21" t="s">
        <v>81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8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60</v>
      </c>
      <c r="AE21">
        <v>0</v>
      </c>
      <c r="AF21">
        <v>0</v>
      </c>
      <c r="AG21">
        <f>0*1</f>
        <v>0</v>
      </c>
      <c r="AH21">
        <v>1</v>
      </c>
      <c r="AI21">
        <v>0</v>
      </c>
    </row>
    <row r="22" spans="1:35" hidden="1" x14ac:dyDescent="0.2">
      <c r="A22" t="s">
        <v>82</v>
      </c>
      <c r="B22" t="s">
        <v>83</v>
      </c>
      <c r="C22" t="s">
        <v>83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8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63</v>
      </c>
      <c r="AE22">
        <v>45.017106290399113</v>
      </c>
      <c r="AF22">
        <v>53.833886015342443</v>
      </c>
      <c r="AG22">
        <f>1.68818408794227*1</f>
        <v>1.68818408794227</v>
      </c>
      <c r="AH22">
        <v>1</v>
      </c>
      <c r="AI22">
        <v>0</v>
      </c>
    </row>
    <row r="23" spans="1:35" hidden="1" x14ac:dyDescent="0.2">
      <c r="A23" t="s">
        <v>84</v>
      </c>
      <c r="B23" t="s">
        <v>85</v>
      </c>
      <c r="C23" t="s">
        <v>85</v>
      </c>
      <c r="D23" t="s">
        <v>5</v>
      </c>
      <c r="E23">
        <v>0</v>
      </c>
      <c r="F23">
        <v>0</v>
      </c>
      <c r="G23">
        <v>0</v>
      </c>
      <c r="H23">
        <v>1</v>
      </c>
      <c r="I23" t="s">
        <v>8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64</v>
      </c>
      <c r="AE23">
        <v>76.938271604938336</v>
      </c>
      <c r="AF23">
        <v>79.101174555867999</v>
      </c>
      <c r="AG23">
        <f>3.36489943968584*1</f>
        <v>3.36489943968584</v>
      </c>
      <c r="AH23">
        <v>1</v>
      </c>
      <c r="AI23">
        <v>0</v>
      </c>
    </row>
    <row r="24" spans="1:35" hidden="1" x14ac:dyDescent="0.2">
      <c r="A24" t="s">
        <v>86</v>
      </c>
      <c r="B24" t="s">
        <v>87</v>
      </c>
      <c r="C24" t="s">
        <v>87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8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65</v>
      </c>
      <c r="AE24">
        <v>37.576690799261257</v>
      </c>
      <c r="AF24">
        <v>34.496030242821362</v>
      </c>
      <c r="AG24">
        <f>1.48652553438882*1</f>
        <v>1.48652553438882</v>
      </c>
      <c r="AH24">
        <v>1</v>
      </c>
      <c r="AI24">
        <v>0</v>
      </c>
    </row>
    <row r="25" spans="1:35" hidden="1" x14ac:dyDescent="0.2">
      <c r="A25" t="s">
        <v>88</v>
      </c>
      <c r="B25" t="s">
        <v>89</v>
      </c>
      <c r="C25" t="s">
        <v>89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9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79</v>
      </c>
      <c r="AE25">
        <v>35.494252873563198</v>
      </c>
      <c r="AF25">
        <v>25.126227377434589</v>
      </c>
      <c r="AG25">
        <f>1.83547629852188*1</f>
        <v>1.83547629852188</v>
      </c>
      <c r="AH25">
        <v>1</v>
      </c>
      <c r="AI25">
        <v>0</v>
      </c>
    </row>
    <row r="26" spans="1:35" hidden="1" x14ac:dyDescent="0.2">
      <c r="A26" t="s">
        <v>90</v>
      </c>
      <c r="B26" t="s">
        <v>91</v>
      </c>
      <c r="C26" t="s">
        <v>91</v>
      </c>
      <c r="D26" t="s">
        <v>4</v>
      </c>
      <c r="E26">
        <v>0</v>
      </c>
      <c r="F26">
        <v>0</v>
      </c>
      <c r="G26">
        <v>1</v>
      </c>
      <c r="H26">
        <v>0</v>
      </c>
      <c r="I26" t="s">
        <v>9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80</v>
      </c>
      <c r="AE26">
        <v>37.483881124644938</v>
      </c>
      <c r="AF26">
        <v>28.24449876088746</v>
      </c>
      <c r="AG26">
        <f>2.4874203910483*1</f>
        <v>2.4874203910483002</v>
      </c>
      <c r="AH26">
        <v>1</v>
      </c>
      <c r="AI26">
        <v>0</v>
      </c>
    </row>
    <row r="27" spans="1:35" hidden="1" x14ac:dyDescent="0.2">
      <c r="A27" t="s">
        <v>92</v>
      </c>
      <c r="B27" t="s">
        <v>93</v>
      </c>
      <c r="C27" t="s">
        <v>94</v>
      </c>
      <c r="D27" t="s">
        <v>5</v>
      </c>
      <c r="E27">
        <v>0</v>
      </c>
      <c r="F27">
        <v>0</v>
      </c>
      <c r="G27">
        <v>0</v>
      </c>
      <c r="H27">
        <v>1</v>
      </c>
      <c r="I27" t="s">
        <v>9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81</v>
      </c>
      <c r="AE27">
        <v>0</v>
      </c>
      <c r="AF27">
        <v>0</v>
      </c>
      <c r="AG27">
        <f>0*1</f>
        <v>0</v>
      </c>
      <c r="AH27">
        <v>1</v>
      </c>
      <c r="AI27">
        <v>0</v>
      </c>
    </row>
    <row r="28" spans="1:35" x14ac:dyDescent="0.2">
      <c r="A28" t="s">
        <v>276</v>
      </c>
      <c r="B28" t="s">
        <v>277</v>
      </c>
      <c r="C28" t="s">
        <v>278</v>
      </c>
      <c r="D28" t="s">
        <v>4</v>
      </c>
      <c r="E28">
        <v>0</v>
      </c>
      <c r="F28">
        <v>0</v>
      </c>
      <c r="G28">
        <v>1</v>
      </c>
      <c r="H28">
        <v>0</v>
      </c>
      <c r="I28" t="s">
        <v>18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434</v>
      </c>
      <c r="AE28">
        <v>121.4285714285714</v>
      </c>
      <c r="AF28">
        <v>123.1909069481691</v>
      </c>
      <c r="AG28">
        <f>7.38674928713482*1</f>
        <v>7.3867492871348199</v>
      </c>
      <c r="AH28">
        <v>1</v>
      </c>
      <c r="AI28">
        <v>1</v>
      </c>
    </row>
    <row r="29" spans="1:35" x14ac:dyDescent="0.2">
      <c r="A29" t="s">
        <v>359</v>
      </c>
      <c r="B29" t="s">
        <v>360</v>
      </c>
      <c r="C29" t="s">
        <v>359</v>
      </c>
      <c r="D29" t="s">
        <v>3</v>
      </c>
      <c r="E29">
        <v>0</v>
      </c>
      <c r="F29">
        <v>1</v>
      </c>
      <c r="G29">
        <v>0</v>
      </c>
      <c r="H29">
        <v>0</v>
      </c>
      <c r="I29" t="s">
        <v>22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573</v>
      </c>
      <c r="AE29">
        <v>59.465195910704523</v>
      </c>
      <c r="AF29">
        <v>37.161943919972828</v>
      </c>
      <c r="AG29">
        <f>7.34631204763476*1</f>
        <v>7.3463120476347603</v>
      </c>
      <c r="AH29">
        <v>1</v>
      </c>
      <c r="AI29">
        <v>1</v>
      </c>
    </row>
    <row r="30" spans="1:35" hidden="1" x14ac:dyDescent="0.2">
      <c r="A30" t="s">
        <v>99</v>
      </c>
      <c r="B30" t="s">
        <v>100</v>
      </c>
      <c r="C30" t="s">
        <v>101</v>
      </c>
      <c r="D30" t="s">
        <v>4</v>
      </c>
      <c r="E30">
        <v>0</v>
      </c>
      <c r="F30">
        <v>0</v>
      </c>
      <c r="G30">
        <v>1</v>
      </c>
      <c r="H30">
        <v>0</v>
      </c>
      <c r="I30" t="s">
        <v>9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89</v>
      </c>
      <c r="AE30">
        <v>49.486617277884712</v>
      </c>
      <c r="AF30">
        <v>27.975539721212431</v>
      </c>
      <c r="AG30">
        <f>3.62110220017831*1</f>
        <v>3.62110220017831</v>
      </c>
      <c r="AH30">
        <v>1</v>
      </c>
      <c r="AI30">
        <v>0</v>
      </c>
    </row>
    <row r="31" spans="1:35" hidden="1" x14ac:dyDescent="0.2">
      <c r="A31" t="s">
        <v>102</v>
      </c>
      <c r="B31" t="s">
        <v>103</v>
      </c>
      <c r="C31" t="s">
        <v>103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9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93</v>
      </c>
      <c r="AE31">
        <v>69.176398470943695</v>
      </c>
      <c r="AF31">
        <v>39.688937954018989</v>
      </c>
      <c r="AG31">
        <f>2.54076537520263*1</f>
        <v>2.5407653752026298</v>
      </c>
      <c r="AH31">
        <v>1</v>
      </c>
      <c r="AI31">
        <v>0</v>
      </c>
    </row>
    <row r="32" spans="1:35" hidden="1" x14ac:dyDescent="0.2">
      <c r="A32" t="s">
        <v>104</v>
      </c>
      <c r="B32" t="s">
        <v>105</v>
      </c>
      <c r="C32" t="s">
        <v>105</v>
      </c>
      <c r="D32" t="s">
        <v>3</v>
      </c>
      <c r="E32">
        <v>0</v>
      </c>
      <c r="F32">
        <v>1</v>
      </c>
      <c r="G32">
        <v>0</v>
      </c>
      <c r="H32">
        <v>0</v>
      </c>
      <c r="I32" t="s">
        <v>9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96</v>
      </c>
      <c r="AE32">
        <v>38.125</v>
      </c>
      <c r="AF32">
        <v>32.535025854435943</v>
      </c>
      <c r="AG32">
        <f>1.80549513554287*1</f>
        <v>1.8054951355428699</v>
      </c>
      <c r="AH32">
        <v>1</v>
      </c>
      <c r="AI32">
        <v>0</v>
      </c>
    </row>
    <row r="33" spans="1:35" hidden="1" x14ac:dyDescent="0.2">
      <c r="A33" t="s">
        <v>106</v>
      </c>
      <c r="B33" t="s">
        <v>107</v>
      </c>
      <c r="C33" t="s">
        <v>107</v>
      </c>
      <c r="D33" t="s">
        <v>3</v>
      </c>
      <c r="E33">
        <v>0</v>
      </c>
      <c r="F33">
        <v>1</v>
      </c>
      <c r="G33">
        <v>0</v>
      </c>
      <c r="H33">
        <v>0</v>
      </c>
      <c r="I33" t="s">
        <v>9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99</v>
      </c>
      <c r="AE33">
        <v>38.193548387096747</v>
      </c>
      <c r="AF33">
        <v>33.391239474895798</v>
      </c>
      <c r="AG33">
        <f>1.98585659789634*1</f>
        <v>1.9858565978963401</v>
      </c>
      <c r="AH33">
        <v>1</v>
      </c>
      <c r="AI33">
        <v>0</v>
      </c>
    </row>
    <row r="34" spans="1:35" hidden="1" x14ac:dyDescent="0.2">
      <c r="A34" t="s">
        <v>108</v>
      </c>
      <c r="B34" t="s">
        <v>109</v>
      </c>
      <c r="C34" t="s">
        <v>109</v>
      </c>
      <c r="D34" t="s">
        <v>3</v>
      </c>
      <c r="E34">
        <v>0</v>
      </c>
      <c r="F34">
        <v>1</v>
      </c>
      <c r="G34">
        <v>0</v>
      </c>
      <c r="H34">
        <v>0</v>
      </c>
      <c r="I34" t="s">
        <v>10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118</v>
      </c>
      <c r="AE34">
        <v>40.907216494845343</v>
      </c>
      <c r="AF34">
        <v>38.649860906894332</v>
      </c>
      <c r="AG34">
        <f>2.07825010661103*1</f>
        <v>2.0782501066110299</v>
      </c>
      <c r="AH34">
        <v>1</v>
      </c>
      <c r="AI34">
        <v>0</v>
      </c>
    </row>
    <row r="35" spans="1:35" x14ac:dyDescent="0.2">
      <c r="A35" t="s">
        <v>97</v>
      </c>
      <c r="B35" t="s">
        <v>98</v>
      </c>
      <c r="C35" t="s">
        <v>98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9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87</v>
      </c>
      <c r="AE35">
        <v>153.8823126956857</v>
      </c>
      <c r="AF35">
        <v>44.517883263827869</v>
      </c>
      <c r="AG35">
        <f>6.60153493521614*1</f>
        <v>6.6015349352161401</v>
      </c>
      <c r="AH35">
        <v>1</v>
      </c>
      <c r="AI35">
        <v>1</v>
      </c>
    </row>
    <row r="36" spans="1:35" hidden="1" x14ac:dyDescent="0.2">
      <c r="A36" t="s">
        <v>112</v>
      </c>
      <c r="B36" t="s">
        <v>113</v>
      </c>
      <c r="C36" t="s">
        <v>113</v>
      </c>
      <c r="D36" t="s">
        <v>2</v>
      </c>
      <c r="E36">
        <v>1</v>
      </c>
      <c r="F36">
        <v>0</v>
      </c>
      <c r="G36">
        <v>0</v>
      </c>
      <c r="H36">
        <v>0</v>
      </c>
      <c r="I36" t="s">
        <v>10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121</v>
      </c>
      <c r="AE36">
        <v>51.03448275862069</v>
      </c>
      <c r="AF36">
        <v>53.871995014669537</v>
      </c>
      <c r="AG36">
        <f>0.952993557843195*1</f>
        <v>0.95299355784319495</v>
      </c>
      <c r="AH36">
        <v>1</v>
      </c>
      <c r="AI36">
        <v>0</v>
      </c>
    </row>
    <row r="37" spans="1:35" hidden="1" x14ac:dyDescent="0.2">
      <c r="A37" t="s">
        <v>114</v>
      </c>
      <c r="B37" t="s">
        <v>115</v>
      </c>
      <c r="C37" t="s">
        <v>115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10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124</v>
      </c>
      <c r="AE37">
        <v>42.049586776859442</v>
      </c>
      <c r="AF37">
        <v>37.324952381071768</v>
      </c>
      <c r="AG37">
        <f>1.74735293217352*1</f>
        <v>1.7473529321735199</v>
      </c>
      <c r="AH37">
        <v>1</v>
      </c>
      <c r="AI37">
        <v>0</v>
      </c>
    </row>
    <row r="38" spans="1:35" hidden="1" x14ac:dyDescent="0.2">
      <c r="A38" t="s">
        <v>116</v>
      </c>
      <c r="B38" t="s">
        <v>117</v>
      </c>
      <c r="C38" t="s">
        <v>117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10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128</v>
      </c>
      <c r="AE38">
        <v>38.295081967213143</v>
      </c>
      <c r="AF38">
        <v>32.145305851334669</v>
      </c>
      <c r="AG38">
        <f>2.33342102259773*1</f>
        <v>2.3334210225977299</v>
      </c>
      <c r="AH38">
        <v>1</v>
      </c>
      <c r="AI38">
        <v>0</v>
      </c>
    </row>
    <row r="39" spans="1:35" hidden="1" x14ac:dyDescent="0.2">
      <c r="A39" t="s">
        <v>95</v>
      </c>
      <c r="B39" t="s">
        <v>96</v>
      </c>
      <c r="C39" t="s">
        <v>96</v>
      </c>
      <c r="D39" t="s">
        <v>3</v>
      </c>
      <c r="E39">
        <v>0</v>
      </c>
      <c r="F39">
        <v>1</v>
      </c>
      <c r="G39">
        <v>0</v>
      </c>
      <c r="H39">
        <v>0</v>
      </c>
      <c r="I39" t="s">
        <v>9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86</v>
      </c>
      <c r="AE39">
        <v>78.014732048002656</v>
      </c>
      <c r="AF39">
        <v>35.804401548531267</v>
      </c>
      <c r="AG39">
        <f>6.09758618524712*1</f>
        <v>6.0975861852471196</v>
      </c>
      <c r="AH39">
        <v>1</v>
      </c>
      <c r="AI39">
        <v>0</v>
      </c>
    </row>
    <row r="40" spans="1:35" hidden="1" x14ac:dyDescent="0.2">
      <c r="A40" t="s">
        <v>120</v>
      </c>
      <c r="B40" t="s">
        <v>121</v>
      </c>
      <c r="C40" t="s">
        <v>121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10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131</v>
      </c>
      <c r="AE40">
        <v>44.86274509803922</v>
      </c>
      <c r="AF40">
        <v>47.707057324601358</v>
      </c>
      <c r="AG40">
        <f>1.6341943238995*1</f>
        <v>1.6341943238995</v>
      </c>
      <c r="AH40">
        <v>1</v>
      </c>
      <c r="AI40">
        <v>0</v>
      </c>
    </row>
    <row r="41" spans="1:35" hidden="1" x14ac:dyDescent="0.2">
      <c r="A41" t="s">
        <v>122</v>
      </c>
      <c r="B41" t="s">
        <v>123</v>
      </c>
      <c r="C41" t="s">
        <v>123</v>
      </c>
      <c r="D41" t="s">
        <v>3</v>
      </c>
      <c r="E41">
        <v>0</v>
      </c>
      <c r="F41">
        <v>1</v>
      </c>
      <c r="G41">
        <v>0</v>
      </c>
      <c r="H41">
        <v>0</v>
      </c>
      <c r="I41" t="s">
        <v>10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134</v>
      </c>
      <c r="AE41">
        <v>46.601941747572823</v>
      </c>
      <c r="AF41">
        <v>55.257115400000373</v>
      </c>
      <c r="AG41">
        <f>1.54920614751894*1</f>
        <v>1.54920614751894</v>
      </c>
      <c r="AH41">
        <v>1</v>
      </c>
      <c r="AI41">
        <v>0</v>
      </c>
    </row>
    <row r="42" spans="1:35" hidden="1" x14ac:dyDescent="0.2">
      <c r="A42" t="s">
        <v>124</v>
      </c>
      <c r="B42" t="s">
        <v>125</v>
      </c>
      <c r="C42" t="s">
        <v>126</v>
      </c>
      <c r="D42" t="s">
        <v>3</v>
      </c>
      <c r="E42">
        <v>0</v>
      </c>
      <c r="F42">
        <v>1</v>
      </c>
      <c r="G42">
        <v>0</v>
      </c>
      <c r="H42">
        <v>0</v>
      </c>
      <c r="I42" t="s">
        <v>10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135</v>
      </c>
      <c r="AE42">
        <v>33.377097720506683</v>
      </c>
      <c r="AF42">
        <v>33.804862891922546</v>
      </c>
      <c r="AG42">
        <f>1.79612148350417*1</f>
        <v>1.7961214835041699</v>
      </c>
      <c r="AH42">
        <v>1</v>
      </c>
      <c r="AI42">
        <v>0</v>
      </c>
    </row>
    <row r="43" spans="1:35" hidden="1" x14ac:dyDescent="0.2">
      <c r="A43" t="s">
        <v>127</v>
      </c>
      <c r="B43" t="s">
        <v>128</v>
      </c>
      <c r="C43" t="s">
        <v>128</v>
      </c>
      <c r="D43" t="s">
        <v>4</v>
      </c>
      <c r="E43">
        <v>0</v>
      </c>
      <c r="F43">
        <v>0</v>
      </c>
      <c r="G43">
        <v>1</v>
      </c>
      <c r="H43">
        <v>0</v>
      </c>
      <c r="I43" t="s">
        <v>10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136</v>
      </c>
      <c r="AE43">
        <v>42.560000000000016</v>
      </c>
      <c r="AF43">
        <v>28.693712248791321</v>
      </c>
      <c r="AG43">
        <f>1.52106262814335*1</f>
        <v>1.5210626281433499</v>
      </c>
      <c r="AH43">
        <v>1</v>
      </c>
      <c r="AI43">
        <v>0</v>
      </c>
    </row>
    <row r="44" spans="1:35" hidden="1" x14ac:dyDescent="0.2">
      <c r="A44" t="s">
        <v>118</v>
      </c>
      <c r="B44" t="s">
        <v>119</v>
      </c>
      <c r="C44" t="s">
        <v>119</v>
      </c>
      <c r="D44" t="s">
        <v>4</v>
      </c>
      <c r="E44">
        <v>0</v>
      </c>
      <c r="F44">
        <v>0</v>
      </c>
      <c r="G44">
        <v>1</v>
      </c>
      <c r="H44">
        <v>0</v>
      </c>
      <c r="I44" t="s">
        <v>10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129</v>
      </c>
      <c r="AE44">
        <v>91.164394334260507</v>
      </c>
      <c r="AF44">
        <v>58.081847545533172</v>
      </c>
      <c r="AG44">
        <f>6.08918027517014*1</f>
        <v>6.0891802751701398</v>
      </c>
      <c r="AH44">
        <v>1</v>
      </c>
      <c r="AI44">
        <v>0</v>
      </c>
    </row>
    <row r="45" spans="1:35" hidden="1" x14ac:dyDescent="0.2">
      <c r="A45" t="s">
        <v>131</v>
      </c>
      <c r="B45" t="s">
        <v>132</v>
      </c>
      <c r="C45" t="s">
        <v>133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10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143</v>
      </c>
      <c r="AE45">
        <v>0</v>
      </c>
      <c r="AF45">
        <v>0</v>
      </c>
      <c r="AG45">
        <f>0*1</f>
        <v>0</v>
      </c>
      <c r="AH45">
        <v>1</v>
      </c>
      <c r="AI45">
        <v>0</v>
      </c>
    </row>
    <row r="46" spans="1:35" hidden="1" x14ac:dyDescent="0.2">
      <c r="A46" t="s">
        <v>134</v>
      </c>
      <c r="B46" t="s">
        <v>135</v>
      </c>
      <c r="C46" t="s">
        <v>135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154</v>
      </c>
      <c r="AE46">
        <v>29.155555555555559</v>
      </c>
      <c r="AF46">
        <v>22.38322411211438</v>
      </c>
      <c r="AG46">
        <f>1.64984924635105*1</f>
        <v>1.6498492463510499</v>
      </c>
      <c r="AH46">
        <v>1</v>
      </c>
      <c r="AI46">
        <v>0</v>
      </c>
    </row>
    <row r="47" spans="1:35" hidden="1" x14ac:dyDescent="0.2">
      <c r="A47" t="s">
        <v>90</v>
      </c>
      <c r="B47" t="s">
        <v>136</v>
      </c>
      <c r="C47" t="s">
        <v>136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11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158</v>
      </c>
      <c r="AE47">
        <v>49.45454545454546</v>
      </c>
      <c r="AF47">
        <v>51.330060932660587</v>
      </c>
      <c r="AG47">
        <f>1.35049235736133*1</f>
        <v>1.3504923573613301</v>
      </c>
      <c r="AH47">
        <v>1</v>
      </c>
      <c r="AI47">
        <v>0</v>
      </c>
    </row>
    <row r="48" spans="1:35" hidden="1" x14ac:dyDescent="0.2">
      <c r="A48" t="s">
        <v>137</v>
      </c>
      <c r="B48" t="s">
        <v>138</v>
      </c>
      <c r="C48" t="s">
        <v>139</v>
      </c>
      <c r="D48" t="s">
        <v>3</v>
      </c>
      <c r="E48">
        <v>0</v>
      </c>
      <c r="F48">
        <v>1</v>
      </c>
      <c r="G48">
        <v>0</v>
      </c>
      <c r="H48">
        <v>0</v>
      </c>
      <c r="I48" t="s">
        <v>11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159</v>
      </c>
      <c r="AE48">
        <v>45.90932093438439</v>
      </c>
      <c r="AF48">
        <v>56.747514942886262</v>
      </c>
      <c r="AG48">
        <f>0.763013549164974*1</f>
        <v>0.76301354916497399</v>
      </c>
      <c r="AH48">
        <v>1</v>
      </c>
      <c r="AI48">
        <v>0</v>
      </c>
    </row>
    <row r="49" spans="1:35" hidden="1" x14ac:dyDescent="0.2">
      <c r="A49" t="s">
        <v>140</v>
      </c>
      <c r="B49" t="s">
        <v>141</v>
      </c>
      <c r="C49" t="s">
        <v>140</v>
      </c>
      <c r="D49" t="s">
        <v>5</v>
      </c>
      <c r="E49">
        <v>0</v>
      </c>
      <c r="F49">
        <v>0</v>
      </c>
      <c r="G49">
        <v>0</v>
      </c>
      <c r="H49">
        <v>1</v>
      </c>
      <c r="I49" t="s">
        <v>11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166</v>
      </c>
      <c r="AE49">
        <v>71.03284761960532</v>
      </c>
      <c r="AF49">
        <v>42.437461923357063</v>
      </c>
      <c r="AG49">
        <f>4.90449916835179*1</f>
        <v>4.9044991683517898</v>
      </c>
      <c r="AH49">
        <v>1</v>
      </c>
      <c r="AI49">
        <v>0</v>
      </c>
    </row>
    <row r="50" spans="1:35" hidden="1" x14ac:dyDescent="0.2">
      <c r="A50" t="s">
        <v>142</v>
      </c>
      <c r="B50" t="s">
        <v>143</v>
      </c>
      <c r="C50" t="s">
        <v>144</v>
      </c>
      <c r="D50" t="s">
        <v>3</v>
      </c>
      <c r="E50">
        <v>0</v>
      </c>
      <c r="F50">
        <v>1</v>
      </c>
      <c r="G50">
        <v>0</v>
      </c>
      <c r="H50">
        <v>0</v>
      </c>
      <c r="I50" t="s">
        <v>11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181</v>
      </c>
      <c r="AE50">
        <v>34.327272727272721</v>
      </c>
      <c r="AF50">
        <v>28.12972171624002</v>
      </c>
      <c r="AG50">
        <f>1.50500737389008*1</f>
        <v>1.50500737389008</v>
      </c>
      <c r="AH50">
        <v>1</v>
      </c>
      <c r="AI50">
        <v>0</v>
      </c>
    </row>
    <row r="51" spans="1:35" hidden="1" x14ac:dyDescent="0.2">
      <c r="A51" t="s">
        <v>145</v>
      </c>
      <c r="B51" t="s">
        <v>146</v>
      </c>
      <c r="C51" t="s">
        <v>146</v>
      </c>
      <c r="D51" t="s">
        <v>3</v>
      </c>
      <c r="E51">
        <v>0</v>
      </c>
      <c r="F51">
        <v>1</v>
      </c>
      <c r="G51">
        <v>0</v>
      </c>
      <c r="H51">
        <v>0</v>
      </c>
      <c r="I51" t="s">
        <v>11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182</v>
      </c>
      <c r="AE51">
        <v>45.519379844961243</v>
      </c>
      <c r="AF51">
        <v>46.462216925398621</v>
      </c>
      <c r="AG51">
        <f>1.65379205555215*1</f>
        <v>1.6537920555521499</v>
      </c>
      <c r="AH51">
        <v>1</v>
      </c>
      <c r="AI51">
        <v>0</v>
      </c>
    </row>
    <row r="52" spans="1:35" hidden="1" x14ac:dyDescent="0.2">
      <c r="A52" t="s">
        <v>147</v>
      </c>
      <c r="B52" t="s">
        <v>148</v>
      </c>
      <c r="C52" t="s">
        <v>148</v>
      </c>
      <c r="D52" t="s">
        <v>2</v>
      </c>
      <c r="E52">
        <v>1</v>
      </c>
      <c r="F52">
        <v>0</v>
      </c>
      <c r="G52">
        <v>0</v>
      </c>
      <c r="H52">
        <v>0</v>
      </c>
      <c r="I52" t="s">
        <v>11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183</v>
      </c>
      <c r="AE52">
        <v>0</v>
      </c>
      <c r="AF52">
        <v>0</v>
      </c>
      <c r="AG52">
        <f>0*1</f>
        <v>0</v>
      </c>
      <c r="AH52">
        <v>1</v>
      </c>
      <c r="AI52">
        <v>0</v>
      </c>
    </row>
    <row r="53" spans="1:35" hidden="1" x14ac:dyDescent="0.2">
      <c r="A53" t="s">
        <v>149</v>
      </c>
      <c r="B53" t="s">
        <v>150</v>
      </c>
      <c r="C53" t="s">
        <v>150</v>
      </c>
      <c r="D53" t="s">
        <v>5</v>
      </c>
      <c r="E53">
        <v>0</v>
      </c>
      <c r="F53">
        <v>0</v>
      </c>
      <c r="G53">
        <v>0</v>
      </c>
      <c r="H53">
        <v>1</v>
      </c>
      <c r="I53" t="s">
        <v>11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185</v>
      </c>
      <c r="AE53">
        <v>50.320402641779573</v>
      </c>
      <c r="AF53">
        <v>43.710289310714408</v>
      </c>
      <c r="AG53">
        <f>2.33049711343834*1</f>
        <v>2.3304971134383399</v>
      </c>
      <c r="AH53">
        <v>1</v>
      </c>
      <c r="AI53">
        <v>0</v>
      </c>
    </row>
    <row r="54" spans="1:35" hidden="1" x14ac:dyDescent="0.2">
      <c r="A54" t="s">
        <v>151</v>
      </c>
      <c r="B54" t="s">
        <v>152</v>
      </c>
      <c r="C54" t="s">
        <v>151</v>
      </c>
      <c r="D54" t="s">
        <v>4</v>
      </c>
      <c r="E54">
        <v>0</v>
      </c>
      <c r="F54">
        <v>0</v>
      </c>
      <c r="G54">
        <v>1</v>
      </c>
      <c r="H54">
        <v>0</v>
      </c>
      <c r="I54" t="s">
        <v>11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191</v>
      </c>
      <c r="AE54">
        <v>0</v>
      </c>
      <c r="AF54">
        <v>0</v>
      </c>
      <c r="AG54">
        <f>0*1</f>
        <v>0</v>
      </c>
      <c r="AH54">
        <v>1</v>
      </c>
      <c r="AI54">
        <v>0</v>
      </c>
    </row>
    <row r="55" spans="1:35" hidden="1" x14ac:dyDescent="0.2">
      <c r="A55" t="s">
        <v>153</v>
      </c>
      <c r="B55" t="s">
        <v>154</v>
      </c>
      <c r="C55" t="s">
        <v>155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12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205</v>
      </c>
      <c r="AE55">
        <v>37.471430174760137</v>
      </c>
      <c r="AF55">
        <v>27.81740938618519</v>
      </c>
      <c r="AG55">
        <f>2.30730769004912*1</f>
        <v>2.3073076900491198</v>
      </c>
      <c r="AH55">
        <v>1</v>
      </c>
      <c r="AI55">
        <v>0</v>
      </c>
    </row>
    <row r="56" spans="1:35" hidden="1" x14ac:dyDescent="0.2">
      <c r="A56" t="s">
        <v>156</v>
      </c>
      <c r="B56" t="s">
        <v>157</v>
      </c>
      <c r="C56" t="s">
        <v>157</v>
      </c>
      <c r="D56" t="s">
        <v>3</v>
      </c>
      <c r="E56">
        <v>0</v>
      </c>
      <c r="F56">
        <v>1</v>
      </c>
      <c r="G56">
        <v>0</v>
      </c>
      <c r="H56">
        <v>0</v>
      </c>
      <c r="I56" t="s">
        <v>12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210</v>
      </c>
      <c r="AE56">
        <v>41.220338983050837</v>
      </c>
      <c r="AF56">
        <v>50.179473145816871</v>
      </c>
      <c r="AG56">
        <f>1.30319345273621*1</f>
        <v>1.3031934527362099</v>
      </c>
      <c r="AH56">
        <v>1</v>
      </c>
      <c r="AI56">
        <v>0</v>
      </c>
    </row>
    <row r="57" spans="1:35" hidden="1" x14ac:dyDescent="0.2">
      <c r="A57" t="s">
        <v>158</v>
      </c>
      <c r="B57" t="s">
        <v>159</v>
      </c>
      <c r="C57" t="s">
        <v>160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12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211</v>
      </c>
      <c r="AE57">
        <v>42.491803278688522</v>
      </c>
      <c r="AF57">
        <v>40.805202607000282</v>
      </c>
      <c r="AG57">
        <f>1.92896028107202*1</f>
        <v>1.9289602810720199</v>
      </c>
      <c r="AH57">
        <v>1</v>
      </c>
      <c r="AI57">
        <v>0</v>
      </c>
    </row>
    <row r="58" spans="1:35" hidden="1" x14ac:dyDescent="0.2">
      <c r="A58" t="s">
        <v>161</v>
      </c>
      <c r="B58" t="s">
        <v>162</v>
      </c>
      <c r="C58" t="s">
        <v>161</v>
      </c>
      <c r="D58" t="s">
        <v>4</v>
      </c>
      <c r="E58">
        <v>0</v>
      </c>
      <c r="F58">
        <v>0</v>
      </c>
      <c r="G58">
        <v>1</v>
      </c>
      <c r="H58">
        <v>0</v>
      </c>
      <c r="I58" t="s">
        <v>12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216</v>
      </c>
      <c r="AE58">
        <v>45.839164344793453</v>
      </c>
      <c r="AF58">
        <v>33.787690739759441</v>
      </c>
      <c r="AG58">
        <f>2.55891698178219*1</f>
        <v>2.5589169817821902</v>
      </c>
      <c r="AH58">
        <v>1</v>
      </c>
      <c r="AI58">
        <v>0</v>
      </c>
    </row>
    <row r="59" spans="1:35" hidden="1" x14ac:dyDescent="0.2">
      <c r="A59" t="s">
        <v>163</v>
      </c>
      <c r="B59" t="s">
        <v>164</v>
      </c>
      <c r="C59" t="s">
        <v>164</v>
      </c>
      <c r="D59" t="s">
        <v>3</v>
      </c>
      <c r="E59">
        <v>0</v>
      </c>
      <c r="F59">
        <v>1</v>
      </c>
      <c r="G59">
        <v>0</v>
      </c>
      <c r="H59">
        <v>0</v>
      </c>
      <c r="I59" t="s">
        <v>12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219</v>
      </c>
      <c r="AE59">
        <v>0</v>
      </c>
      <c r="AF59">
        <v>0</v>
      </c>
      <c r="AG59">
        <f>0*1</f>
        <v>0</v>
      </c>
      <c r="AH59">
        <v>1</v>
      </c>
      <c r="AI59">
        <v>0</v>
      </c>
    </row>
    <row r="60" spans="1:35" hidden="1" x14ac:dyDescent="0.2">
      <c r="A60" t="s">
        <v>165</v>
      </c>
      <c r="B60" t="s">
        <v>166</v>
      </c>
      <c r="C60" t="s">
        <v>166</v>
      </c>
      <c r="D60" t="s">
        <v>4</v>
      </c>
      <c r="E60">
        <v>0</v>
      </c>
      <c r="F60">
        <v>0</v>
      </c>
      <c r="G60">
        <v>1</v>
      </c>
      <c r="H60">
        <v>0</v>
      </c>
      <c r="I60" t="s">
        <v>12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225</v>
      </c>
      <c r="AE60">
        <v>54.15384615384616</v>
      </c>
      <c r="AF60">
        <v>52.664111284820343</v>
      </c>
      <c r="AG60">
        <f>3.67981045062682*1</f>
        <v>3.6798104506268201</v>
      </c>
      <c r="AH60">
        <v>1</v>
      </c>
      <c r="AI60">
        <v>0</v>
      </c>
    </row>
    <row r="61" spans="1:35" hidden="1" x14ac:dyDescent="0.2">
      <c r="A61" t="s">
        <v>167</v>
      </c>
      <c r="B61" t="s">
        <v>168</v>
      </c>
      <c r="C61" t="s">
        <v>169</v>
      </c>
      <c r="D61" t="s">
        <v>5</v>
      </c>
      <c r="E61">
        <v>0</v>
      </c>
      <c r="F61">
        <v>0</v>
      </c>
      <c r="G61">
        <v>0</v>
      </c>
      <c r="H61">
        <v>1</v>
      </c>
      <c r="I61" t="s">
        <v>12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228</v>
      </c>
      <c r="AE61">
        <v>72.444290662740357</v>
      </c>
      <c r="AF61">
        <v>83.622161301733712</v>
      </c>
      <c r="AG61">
        <f>4.11663775481314*1</f>
        <v>4.1166377548131399</v>
      </c>
      <c r="AH61">
        <v>1</v>
      </c>
      <c r="AI61">
        <v>0</v>
      </c>
    </row>
    <row r="62" spans="1:35" hidden="1" x14ac:dyDescent="0.2">
      <c r="A62" t="s">
        <v>170</v>
      </c>
      <c r="B62" t="s">
        <v>171</v>
      </c>
      <c r="C62" t="s">
        <v>171</v>
      </c>
      <c r="D62" t="s">
        <v>4</v>
      </c>
      <c r="E62">
        <v>0</v>
      </c>
      <c r="F62">
        <v>0</v>
      </c>
      <c r="G62">
        <v>1</v>
      </c>
      <c r="H62">
        <v>0</v>
      </c>
      <c r="I62" t="s">
        <v>12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229</v>
      </c>
      <c r="AE62">
        <v>0</v>
      </c>
      <c r="AF62">
        <v>0</v>
      </c>
      <c r="AG62">
        <f>0*1</f>
        <v>0</v>
      </c>
      <c r="AH62">
        <v>1</v>
      </c>
      <c r="AI62">
        <v>0</v>
      </c>
    </row>
    <row r="63" spans="1:35" hidden="1" x14ac:dyDescent="0.2">
      <c r="A63" t="s">
        <v>172</v>
      </c>
      <c r="B63" t="s">
        <v>173</v>
      </c>
      <c r="C63" t="s">
        <v>173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12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230</v>
      </c>
      <c r="AE63">
        <v>111.58739512502029</v>
      </c>
      <c r="AF63">
        <v>120.7444255137784</v>
      </c>
      <c r="AG63">
        <f>5.48306933445689*1</f>
        <v>5.4830693344568902</v>
      </c>
      <c r="AH63">
        <v>1</v>
      </c>
      <c r="AI63">
        <v>0</v>
      </c>
    </row>
    <row r="64" spans="1:35" hidden="1" x14ac:dyDescent="0.2">
      <c r="A64" t="s">
        <v>174</v>
      </c>
      <c r="B64" t="s">
        <v>175</v>
      </c>
      <c r="C64" t="s">
        <v>175</v>
      </c>
      <c r="D64" t="s">
        <v>2</v>
      </c>
      <c r="E64">
        <v>1</v>
      </c>
      <c r="F64">
        <v>0</v>
      </c>
      <c r="G64">
        <v>0</v>
      </c>
      <c r="H64">
        <v>0</v>
      </c>
      <c r="I64" t="s">
        <v>12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233</v>
      </c>
      <c r="AE64">
        <v>56.873949579831908</v>
      </c>
      <c r="AF64">
        <v>55.21891200247412</v>
      </c>
      <c r="AG64">
        <f>2.27947215877932*1</f>
        <v>2.2794721587793201</v>
      </c>
      <c r="AH64">
        <v>1</v>
      </c>
      <c r="AI64">
        <v>0</v>
      </c>
    </row>
    <row r="65" spans="1:35" hidden="1" x14ac:dyDescent="0.2">
      <c r="A65" t="s">
        <v>176</v>
      </c>
      <c r="B65" t="s">
        <v>177</v>
      </c>
      <c r="C65" t="s">
        <v>177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12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236</v>
      </c>
      <c r="AE65">
        <v>54.492753623188378</v>
      </c>
      <c r="AF65">
        <v>62.408158646292719</v>
      </c>
      <c r="AG65">
        <f>2.96212332481023*1</f>
        <v>2.9621233248102299</v>
      </c>
      <c r="AH65">
        <v>1</v>
      </c>
      <c r="AI65">
        <v>0</v>
      </c>
    </row>
    <row r="66" spans="1:35" hidden="1" x14ac:dyDescent="0.2">
      <c r="A66" t="s">
        <v>178</v>
      </c>
      <c r="B66" t="s">
        <v>179</v>
      </c>
      <c r="C66" t="s">
        <v>180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12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237</v>
      </c>
      <c r="AE66">
        <v>41.784703993278619</v>
      </c>
      <c r="AF66">
        <v>42.364513106099608</v>
      </c>
      <c r="AG66">
        <f>1.27489431704917*1</f>
        <v>1.27489431704917</v>
      </c>
      <c r="AH66">
        <v>1</v>
      </c>
      <c r="AI66">
        <v>0</v>
      </c>
    </row>
    <row r="67" spans="1:35" hidden="1" x14ac:dyDescent="0.2">
      <c r="A67" t="s">
        <v>181</v>
      </c>
      <c r="B67" t="s">
        <v>182</v>
      </c>
      <c r="C67" t="s">
        <v>182</v>
      </c>
      <c r="D67" t="s">
        <v>5</v>
      </c>
      <c r="E67">
        <v>0</v>
      </c>
      <c r="F67">
        <v>0</v>
      </c>
      <c r="G67">
        <v>0</v>
      </c>
      <c r="H67">
        <v>1</v>
      </c>
      <c r="I67" t="s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245</v>
      </c>
      <c r="AE67">
        <v>35.154929577464777</v>
      </c>
      <c r="AF67">
        <v>46.055371624959683</v>
      </c>
      <c r="AG67">
        <f>0.713132000357037*1</f>
        <v>0.71313200035703705</v>
      </c>
      <c r="AH67">
        <v>1</v>
      </c>
      <c r="AI67">
        <v>0</v>
      </c>
    </row>
    <row r="68" spans="1:35" hidden="1" x14ac:dyDescent="0.2">
      <c r="A68" t="s">
        <v>183</v>
      </c>
      <c r="B68" t="s">
        <v>184</v>
      </c>
      <c r="C68" t="s">
        <v>184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252</v>
      </c>
      <c r="AE68">
        <v>63.225806451612897</v>
      </c>
      <c r="AF68">
        <v>53.186715025548217</v>
      </c>
      <c r="AG68">
        <f>3.18040230736088*1</f>
        <v>3.1804023073608798</v>
      </c>
      <c r="AH68">
        <v>1</v>
      </c>
      <c r="AI68">
        <v>0</v>
      </c>
    </row>
    <row r="69" spans="1:35" hidden="1" x14ac:dyDescent="0.2">
      <c r="A69" t="s">
        <v>158</v>
      </c>
      <c r="B69" t="s">
        <v>185</v>
      </c>
      <c r="C69" t="s">
        <v>185</v>
      </c>
      <c r="D69" t="s">
        <v>3</v>
      </c>
      <c r="E69">
        <v>0</v>
      </c>
      <c r="F69">
        <v>1</v>
      </c>
      <c r="G69">
        <v>0</v>
      </c>
      <c r="H69">
        <v>0</v>
      </c>
      <c r="I69" t="s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253</v>
      </c>
      <c r="AE69">
        <v>48.55652173913041</v>
      </c>
      <c r="AF69">
        <v>41.90965129430586</v>
      </c>
      <c r="AG69">
        <f>1.69599549254719*1</f>
        <v>1.6959954925471901</v>
      </c>
      <c r="AH69">
        <v>1</v>
      </c>
      <c r="AI69">
        <v>0</v>
      </c>
    </row>
    <row r="70" spans="1:35" hidden="1" x14ac:dyDescent="0.2">
      <c r="A70" t="s">
        <v>186</v>
      </c>
      <c r="B70" t="s">
        <v>187</v>
      </c>
      <c r="C70" t="s">
        <v>187</v>
      </c>
      <c r="D70" t="s">
        <v>2</v>
      </c>
      <c r="E70">
        <v>1</v>
      </c>
      <c r="F70">
        <v>0</v>
      </c>
      <c r="G70">
        <v>0</v>
      </c>
      <c r="H70">
        <v>0</v>
      </c>
      <c r="I70" t="s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254</v>
      </c>
      <c r="AE70">
        <v>61.53846153846154</v>
      </c>
      <c r="AF70">
        <v>67.857618916196429</v>
      </c>
      <c r="AG70">
        <f>1.80446213976776*1</f>
        <v>1.80446213976776</v>
      </c>
      <c r="AH70">
        <v>1</v>
      </c>
      <c r="AI70">
        <v>0</v>
      </c>
    </row>
    <row r="71" spans="1:35" hidden="1" x14ac:dyDescent="0.2">
      <c r="A71" t="s">
        <v>188</v>
      </c>
      <c r="B71" t="s">
        <v>189</v>
      </c>
      <c r="C71" t="s">
        <v>189</v>
      </c>
      <c r="D71" t="s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256</v>
      </c>
      <c r="AE71">
        <v>34.026666666666699</v>
      </c>
      <c r="AF71">
        <v>32.545785520309778</v>
      </c>
      <c r="AG71">
        <f>1.33019385491424*1</f>
        <v>1.33019385491424</v>
      </c>
      <c r="AH71">
        <v>1</v>
      </c>
      <c r="AI71">
        <v>0</v>
      </c>
    </row>
    <row r="72" spans="1:35" hidden="1" x14ac:dyDescent="0.2">
      <c r="A72" t="s">
        <v>190</v>
      </c>
      <c r="B72" t="s">
        <v>191</v>
      </c>
      <c r="C72" t="s">
        <v>192</v>
      </c>
      <c r="D72" t="s">
        <v>4</v>
      </c>
      <c r="E72">
        <v>0</v>
      </c>
      <c r="F72">
        <v>0</v>
      </c>
      <c r="G72">
        <v>1</v>
      </c>
      <c r="H72">
        <v>0</v>
      </c>
      <c r="I72" t="s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258</v>
      </c>
      <c r="AE72">
        <v>31.671538944329441</v>
      </c>
      <c r="AF72">
        <v>41.430935362439961</v>
      </c>
      <c r="AG72">
        <f>0.767250734104471*1</f>
        <v>0.76725073410447098</v>
      </c>
      <c r="AH72">
        <v>1</v>
      </c>
      <c r="AI72">
        <v>0</v>
      </c>
    </row>
    <row r="73" spans="1:35" hidden="1" x14ac:dyDescent="0.2">
      <c r="A73" t="s">
        <v>193</v>
      </c>
      <c r="B73" t="s">
        <v>194</v>
      </c>
      <c r="C73" t="s">
        <v>194</v>
      </c>
      <c r="D73" t="s">
        <v>5</v>
      </c>
      <c r="E73">
        <v>0</v>
      </c>
      <c r="F73">
        <v>0</v>
      </c>
      <c r="G73">
        <v>0</v>
      </c>
      <c r="H73">
        <v>1</v>
      </c>
      <c r="I73" t="s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259</v>
      </c>
      <c r="AE73">
        <v>80.811834816243646</v>
      </c>
      <c r="AF73">
        <v>50.621896059843237</v>
      </c>
      <c r="AG73">
        <f>2.50151659721387*1</f>
        <v>2.50151659721387</v>
      </c>
      <c r="AH73">
        <v>1</v>
      </c>
      <c r="AI73">
        <v>0</v>
      </c>
    </row>
    <row r="74" spans="1:35" hidden="1" x14ac:dyDescent="0.2">
      <c r="A74" t="s">
        <v>195</v>
      </c>
      <c r="B74" t="s">
        <v>196</v>
      </c>
      <c r="C74" t="s">
        <v>196</v>
      </c>
      <c r="D74" t="s">
        <v>3</v>
      </c>
      <c r="E74">
        <v>0</v>
      </c>
      <c r="F74">
        <v>1</v>
      </c>
      <c r="G74">
        <v>0</v>
      </c>
      <c r="H74">
        <v>0</v>
      </c>
      <c r="I74" t="s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262</v>
      </c>
      <c r="AE74">
        <v>46.767057171015551</v>
      </c>
      <c r="AF74">
        <v>42.105258862124593</v>
      </c>
      <c r="AG74">
        <f>1.76023398987604*1</f>
        <v>1.76023398987604</v>
      </c>
      <c r="AH74">
        <v>1</v>
      </c>
      <c r="AI74">
        <v>0</v>
      </c>
    </row>
    <row r="75" spans="1:35" hidden="1" x14ac:dyDescent="0.2">
      <c r="A75" t="s">
        <v>197</v>
      </c>
      <c r="B75" t="s">
        <v>198</v>
      </c>
      <c r="C75" t="s">
        <v>198</v>
      </c>
      <c r="D75" t="s">
        <v>3</v>
      </c>
      <c r="E75">
        <v>0</v>
      </c>
      <c r="F75">
        <v>1</v>
      </c>
      <c r="G75">
        <v>0</v>
      </c>
      <c r="H75">
        <v>0</v>
      </c>
      <c r="I75" t="s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263</v>
      </c>
      <c r="AE75">
        <v>0</v>
      </c>
      <c r="AF75">
        <v>0</v>
      </c>
      <c r="AG75">
        <f>0*1</f>
        <v>0</v>
      </c>
      <c r="AH75">
        <v>1</v>
      </c>
      <c r="AI75">
        <v>0</v>
      </c>
    </row>
    <row r="76" spans="1:35" hidden="1" x14ac:dyDescent="0.2">
      <c r="A76" t="s">
        <v>199</v>
      </c>
      <c r="B76" t="s">
        <v>200</v>
      </c>
      <c r="C76" t="s">
        <v>201</v>
      </c>
      <c r="D76" t="s">
        <v>4</v>
      </c>
      <c r="E76">
        <v>0</v>
      </c>
      <c r="F76">
        <v>0</v>
      </c>
      <c r="G76">
        <v>1</v>
      </c>
      <c r="H76">
        <v>0</v>
      </c>
      <c r="I76" t="s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270</v>
      </c>
      <c r="AE76">
        <v>57.715817604085579</v>
      </c>
      <c r="AF76">
        <v>41.193572029080833</v>
      </c>
      <c r="AG76">
        <f>1.52516744358044*1</f>
        <v>1.5251674435804401</v>
      </c>
      <c r="AH76">
        <v>1</v>
      </c>
      <c r="AI76">
        <v>0</v>
      </c>
    </row>
    <row r="77" spans="1:35" hidden="1" x14ac:dyDescent="0.2">
      <c r="A77" t="s">
        <v>202</v>
      </c>
      <c r="B77" t="s">
        <v>203</v>
      </c>
      <c r="C77" t="s">
        <v>204</v>
      </c>
      <c r="D77" t="s">
        <v>4</v>
      </c>
      <c r="E77">
        <v>0</v>
      </c>
      <c r="F77">
        <v>0</v>
      </c>
      <c r="G77">
        <v>1</v>
      </c>
      <c r="H77">
        <v>0</v>
      </c>
      <c r="I77" t="s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281</v>
      </c>
      <c r="AE77">
        <v>52.294416243654801</v>
      </c>
      <c r="AF77">
        <v>56.841411166573877</v>
      </c>
      <c r="AG77">
        <f>1.58692373429477*1</f>
        <v>1.58692373429477</v>
      </c>
      <c r="AH77">
        <v>1</v>
      </c>
      <c r="AI77">
        <v>0</v>
      </c>
    </row>
    <row r="78" spans="1:35" hidden="1" x14ac:dyDescent="0.2">
      <c r="A78" t="s">
        <v>205</v>
      </c>
      <c r="B78" t="s">
        <v>206</v>
      </c>
      <c r="C78" t="s">
        <v>206</v>
      </c>
      <c r="D78" t="s">
        <v>5</v>
      </c>
      <c r="E78">
        <v>0</v>
      </c>
      <c r="F78">
        <v>0</v>
      </c>
      <c r="G78">
        <v>0</v>
      </c>
      <c r="H78">
        <v>1</v>
      </c>
      <c r="I78" t="s">
        <v>14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284</v>
      </c>
      <c r="AE78">
        <v>57.51316286218065</v>
      </c>
      <c r="AF78">
        <v>58.954119175224207</v>
      </c>
      <c r="AG78">
        <f>1.84398305657111*1</f>
        <v>1.8439830565711099</v>
      </c>
      <c r="AH78">
        <v>1</v>
      </c>
      <c r="AI78">
        <v>0</v>
      </c>
    </row>
    <row r="79" spans="1:35" hidden="1" x14ac:dyDescent="0.2">
      <c r="A79" t="s">
        <v>207</v>
      </c>
      <c r="B79" t="s">
        <v>208</v>
      </c>
      <c r="C79" t="s">
        <v>209</v>
      </c>
      <c r="D79" t="s">
        <v>4</v>
      </c>
      <c r="E79">
        <v>0</v>
      </c>
      <c r="F79">
        <v>0</v>
      </c>
      <c r="G79">
        <v>1</v>
      </c>
      <c r="H79">
        <v>0</v>
      </c>
      <c r="I79" t="s">
        <v>14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286</v>
      </c>
      <c r="AE79">
        <v>39.458715596330237</v>
      </c>
      <c r="AF79">
        <v>32.864113244635448</v>
      </c>
      <c r="AG79">
        <f>2.12260282859367*1</f>
        <v>2.1226028285936702</v>
      </c>
      <c r="AH79">
        <v>1</v>
      </c>
      <c r="AI79">
        <v>0</v>
      </c>
    </row>
    <row r="80" spans="1:35" hidden="1" x14ac:dyDescent="0.2">
      <c r="A80" t="s">
        <v>210</v>
      </c>
      <c r="B80" t="s">
        <v>211</v>
      </c>
      <c r="C80" t="s">
        <v>211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288</v>
      </c>
      <c r="AE80">
        <v>60.598639455782333</v>
      </c>
      <c r="AF80">
        <v>73.450861896441225</v>
      </c>
      <c r="AG80">
        <f>1.17464979077869*1</f>
        <v>1.1746497907786899</v>
      </c>
      <c r="AH80">
        <v>1</v>
      </c>
      <c r="AI80">
        <v>0</v>
      </c>
    </row>
    <row r="81" spans="1:35" hidden="1" x14ac:dyDescent="0.2">
      <c r="A81" t="s">
        <v>212</v>
      </c>
      <c r="B81" t="s">
        <v>213</v>
      </c>
      <c r="C81" t="s">
        <v>213</v>
      </c>
      <c r="D81" t="s">
        <v>3</v>
      </c>
      <c r="E81">
        <v>0</v>
      </c>
      <c r="F81">
        <v>1</v>
      </c>
      <c r="G81">
        <v>0</v>
      </c>
      <c r="H81">
        <v>0</v>
      </c>
      <c r="I81" t="s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295</v>
      </c>
      <c r="AE81">
        <v>49.177053929384428</v>
      </c>
      <c r="AF81">
        <v>60.269599310387242</v>
      </c>
      <c r="AG81">
        <f>1.27776769196533*1</f>
        <v>1.27776769196533</v>
      </c>
      <c r="AH81">
        <v>1</v>
      </c>
      <c r="AI81">
        <v>0</v>
      </c>
    </row>
    <row r="82" spans="1:35" hidden="1" x14ac:dyDescent="0.2">
      <c r="A82" t="s">
        <v>110</v>
      </c>
      <c r="B82" t="s">
        <v>111</v>
      </c>
      <c r="C82" t="s">
        <v>111</v>
      </c>
      <c r="D82" t="s">
        <v>4</v>
      </c>
      <c r="E82">
        <v>0</v>
      </c>
      <c r="F82">
        <v>0</v>
      </c>
      <c r="G82">
        <v>1</v>
      </c>
      <c r="H82">
        <v>0</v>
      </c>
      <c r="I82" t="s">
        <v>10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119</v>
      </c>
      <c r="AE82">
        <v>58.975560214382007</v>
      </c>
      <c r="AF82">
        <v>26.64377982384746</v>
      </c>
      <c r="AG82">
        <f>5.66388587370712*1</f>
        <v>5.6638858737071196</v>
      </c>
      <c r="AH82">
        <v>1</v>
      </c>
      <c r="AI82">
        <v>0</v>
      </c>
    </row>
    <row r="83" spans="1:35" x14ac:dyDescent="0.2">
      <c r="A83" t="s">
        <v>328</v>
      </c>
      <c r="B83" t="s">
        <v>329</v>
      </c>
      <c r="C83" t="s">
        <v>329</v>
      </c>
      <c r="D83" t="s">
        <v>5</v>
      </c>
      <c r="E83">
        <v>0</v>
      </c>
      <c r="F83">
        <v>0</v>
      </c>
      <c r="G83">
        <v>0</v>
      </c>
      <c r="H83">
        <v>1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534</v>
      </c>
      <c r="AE83">
        <v>92.753623188405783</v>
      </c>
      <c r="AF83">
        <v>83.976087271019765</v>
      </c>
      <c r="AG83">
        <f>5.3899874834567*1</f>
        <v>5.3899874834567001</v>
      </c>
      <c r="AH83">
        <v>1</v>
      </c>
      <c r="AI83">
        <v>1</v>
      </c>
    </row>
    <row r="84" spans="1:35" hidden="1" x14ac:dyDescent="0.2">
      <c r="A84" t="s">
        <v>218</v>
      </c>
      <c r="B84" t="s">
        <v>219</v>
      </c>
      <c r="C84" t="s">
        <v>219</v>
      </c>
      <c r="D84" t="s">
        <v>3</v>
      </c>
      <c r="E84">
        <v>0</v>
      </c>
      <c r="F84">
        <v>1</v>
      </c>
      <c r="G84">
        <v>0</v>
      </c>
      <c r="H84">
        <v>0</v>
      </c>
      <c r="I84" t="s">
        <v>14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301</v>
      </c>
      <c r="AE84">
        <v>44.273381294964011</v>
      </c>
      <c r="AF84">
        <v>38.793594789230397</v>
      </c>
      <c r="AG84">
        <f>2.85413457676969*1</f>
        <v>2.85413457676969</v>
      </c>
      <c r="AH84">
        <v>1</v>
      </c>
      <c r="AI84">
        <v>0</v>
      </c>
    </row>
    <row r="85" spans="1:35" hidden="1" x14ac:dyDescent="0.2">
      <c r="A85" t="s">
        <v>220</v>
      </c>
      <c r="B85" t="s">
        <v>221</v>
      </c>
      <c r="C85" t="s">
        <v>221</v>
      </c>
      <c r="D85" t="s">
        <v>4</v>
      </c>
      <c r="E85">
        <v>0</v>
      </c>
      <c r="F85">
        <v>0</v>
      </c>
      <c r="G85">
        <v>1</v>
      </c>
      <c r="H85">
        <v>0</v>
      </c>
      <c r="I85" t="s">
        <v>14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308</v>
      </c>
      <c r="AE85">
        <v>32.937499999999993</v>
      </c>
      <c r="AF85">
        <v>27.545506758646528</v>
      </c>
      <c r="AG85">
        <f>1.21046388764144*1</f>
        <v>1.21046388764144</v>
      </c>
      <c r="AH85">
        <v>1</v>
      </c>
      <c r="AI85">
        <v>0</v>
      </c>
    </row>
    <row r="86" spans="1:35" hidden="1" x14ac:dyDescent="0.2">
      <c r="A86" t="s">
        <v>222</v>
      </c>
      <c r="B86" t="s">
        <v>223</v>
      </c>
      <c r="C86" t="s">
        <v>223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313</v>
      </c>
      <c r="AE86">
        <v>51.833333333333357</v>
      </c>
      <c r="AF86">
        <v>42.240800865993229</v>
      </c>
      <c r="AG86">
        <f>1.74146443059654*1</f>
        <v>1.7414644305965401</v>
      </c>
      <c r="AH86">
        <v>1</v>
      </c>
      <c r="AI86">
        <v>0</v>
      </c>
    </row>
    <row r="87" spans="1:35" hidden="1" x14ac:dyDescent="0.2">
      <c r="A87" t="s">
        <v>224</v>
      </c>
      <c r="B87" t="s">
        <v>225</v>
      </c>
      <c r="C87" t="s">
        <v>224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15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315</v>
      </c>
      <c r="AE87">
        <v>28.252546753487479</v>
      </c>
      <c r="AF87">
        <v>39.369556556358553</v>
      </c>
      <c r="AG87">
        <f>0.965059453134774*1</f>
        <v>0.96505945313477404</v>
      </c>
      <c r="AH87">
        <v>1</v>
      </c>
      <c r="AI87">
        <v>0</v>
      </c>
    </row>
    <row r="88" spans="1:35" hidden="1" x14ac:dyDescent="0.2">
      <c r="A88" t="s">
        <v>226</v>
      </c>
      <c r="B88" t="s">
        <v>227</v>
      </c>
      <c r="C88" t="s">
        <v>226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15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316</v>
      </c>
      <c r="AE88">
        <v>54.363636363636367</v>
      </c>
      <c r="AF88">
        <v>75.412518708419753</v>
      </c>
      <c r="AG88">
        <f>1.92356060414134*1</f>
        <v>1.92356060414134</v>
      </c>
      <c r="AH88">
        <v>1</v>
      </c>
      <c r="AI88">
        <v>0</v>
      </c>
    </row>
    <row r="89" spans="1:35" hidden="1" x14ac:dyDescent="0.2">
      <c r="A89" t="s">
        <v>228</v>
      </c>
      <c r="B89" t="s">
        <v>229</v>
      </c>
      <c r="C89" t="s">
        <v>229</v>
      </c>
      <c r="D89" t="s">
        <v>3</v>
      </c>
      <c r="E89">
        <v>0</v>
      </c>
      <c r="F89">
        <v>1</v>
      </c>
      <c r="G89">
        <v>0</v>
      </c>
      <c r="H89">
        <v>0</v>
      </c>
      <c r="I89" t="s">
        <v>15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317</v>
      </c>
      <c r="AE89">
        <v>36.179611453950088</v>
      </c>
      <c r="AF89">
        <v>40.055034599398248</v>
      </c>
      <c r="AG89">
        <f>1.87641015364096*1</f>
        <v>1.8764101536409601</v>
      </c>
      <c r="AH89">
        <v>1</v>
      </c>
      <c r="AI89">
        <v>0</v>
      </c>
    </row>
    <row r="90" spans="1:35" hidden="1" x14ac:dyDescent="0.2">
      <c r="A90" t="s">
        <v>230</v>
      </c>
      <c r="B90" t="s">
        <v>231</v>
      </c>
      <c r="C90" t="s">
        <v>231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319</v>
      </c>
      <c r="AE90">
        <v>31.06145046815044</v>
      </c>
      <c r="AF90">
        <v>31.533399743182549</v>
      </c>
      <c r="AG90">
        <f>0.717213111690482*1</f>
        <v>0.71721311169048196</v>
      </c>
      <c r="AH90">
        <v>1</v>
      </c>
      <c r="AI90">
        <v>0</v>
      </c>
    </row>
    <row r="91" spans="1:35" hidden="1" x14ac:dyDescent="0.2">
      <c r="A91" t="s">
        <v>232</v>
      </c>
      <c r="B91" t="s">
        <v>233</v>
      </c>
      <c r="C91" t="s">
        <v>233</v>
      </c>
      <c r="D91" t="s">
        <v>3</v>
      </c>
      <c r="E91">
        <v>0</v>
      </c>
      <c r="F91">
        <v>1</v>
      </c>
      <c r="G91">
        <v>0</v>
      </c>
      <c r="H91">
        <v>0</v>
      </c>
      <c r="I91" t="s">
        <v>15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321</v>
      </c>
      <c r="AE91">
        <v>40.782810531230837</v>
      </c>
      <c r="AF91">
        <v>46.732713448067393</v>
      </c>
      <c r="AG91">
        <f>1.07275405999041*1</f>
        <v>1.07275405999041</v>
      </c>
      <c r="AH91">
        <v>1</v>
      </c>
      <c r="AI91">
        <v>0</v>
      </c>
    </row>
    <row r="92" spans="1:35" hidden="1" x14ac:dyDescent="0.2">
      <c r="A92" t="s">
        <v>234</v>
      </c>
      <c r="B92" t="s">
        <v>235</v>
      </c>
      <c r="C92" t="s">
        <v>235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15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323</v>
      </c>
      <c r="AE92">
        <v>64.693430534600367</v>
      </c>
      <c r="AF92">
        <v>42.869729603595189</v>
      </c>
      <c r="AG92">
        <f>4.30013525786345*1</f>
        <v>4.3001352578634497</v>
      </c>
      <c r="AH92">
        <v>1</v>
      </c>
      <c r="AI92">
        <v>0</v>
      </c>
    </row>
    <row r="93" spans="1:35" hidden="1" x14ac:dyDescent="0.2">
      <c r="A93" t="s">
        <v>236</v>
      </c>
      <c r="B93" t="s">
        <v>237</v>
      </c>
      <c r="C93" t="s">
        <v>237</v>
      </c>
      <c r="D93" t="s">
        <v>2</v>
      </c>
      <c r="E93">
        <v>1</v>
      </c>
      <c r="F93">
        <v>0</v>
      </c>
      <c r="G93">
        <v>0</v>
      </c>
      <c r="H93">
        <v>0</v>
      </c>
      <c r="I93" t="s">
        <v>15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324</v>
      </c>
      <c r="AE93">
        <v>56.454394171261868</v>
      </c>
      <c r="AF93">
        <v>55.954751906779883</v>
      </c>
      <c r="AG93">
        <f>1.80477457438968*1</f>
        <v>1.8047745743896799</v>
      </c>
      <c r="AH93">
        <v>1</v>
      </c>
      <c r="AI93">
        <v>0</v>
      </c>
    </row>
    <row r="94" spans="1:35" hidden="1" x14ac:dyDescent="0.2">
      <c r="A94" t="s">
        <v>238</v>
      </c>
      <c r="B94" t="s">
        <v>239</v>
      </c>
      <c r="C94" t="s">
        <v>239</v>
      </c>
      <c r="D94" t="s">
        <v>4</v>
      </c>
      <c r="E94">
        <v>0</v>
      </c>
      <c r="F94">
        <v>0</v>
      </c>
      <c r="G94">
        <v>1</v>
      </c>
      <c r="H94">
        <v>0</v>
      </c>
      <c r="I94" t="s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325</v>
      </c>
      <c r="AE94">
        <v>0</v>
      </c>
      <c r="AF94">
        <v>0</v>
      </c>
      <c r="AG94">
        <f>0*1</f>
        <v>0</v>
      </c>
      <c r="AH94">
        <v>1</v>
      </c>
      <c r="AI94">
        <v>0</v>
      </c>
    </row>
    <row r="95" spans="1:35" hidden="1" x14ac:dyDescent="0.2">
      <c r="A95" t="s">
        <v>240</v>
      </c>
      <c r="B95" t="s">
        <v>241</v>
      </c>
      <c r="C95" t="s">
        <v>242</v>
      </c>
      <c r="D95" t="s">
        <v>5</v>
      </c>
      <c r="E95">
        <v>0</v>
      </c>
      <c r="F95">
        <v>0</v>
      </c>
      <c r="G95">
        <v>0</v>
      </c>
      <c r="H95">
        <v>1</v>
      </c>
      <c r="I95" t="s">
        <v>15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327</v>
      </c>
      <c r="AE95">
        <v>46.98186301142708</v>
      </c>
      <c r="AF95">
        <v>61.819971944654959</v>
      </c>
      <c r="AG95">
        <f>0.710825310961231*1</f>
        <v>0.71082531096123103</v>
      </c>
      <c r="AH95">
        <v>1</v>
      </c>
      <c r="AI95">
        <v>0</v>
      </c>
    </row>
    <row r="96" spans="1:35" hidden="1" x14ac:dyDescent="0.2">
      <c r="A96" t="s">
        <v>243</v>
      </c>
      <c r="B96" t="s">
        <v>244</v>
      </c>
      <c r="C96" t="s">
        <v>243</v>
      </c>
      <c r="D96" t="s">
        <v>5</v>
      </c>
      <c r="E96">
        <v>0</v>
      </c>
      <c r="F96">
        <v>0</v>
      </c>
      <c r="G96">
        <v>0</v>
      </c>
      <c r="H96">
        <v>1</v>
      </c>
      <c r="I96" t="s">
        <v>15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328</v>
      </c>
      <c r="AE96">
        <v>66.167927358461597</v>
      </c>
      <c r="AF96">
        <v>60.984269888301917</v>
      </c>
      <c r="AG96">
        <f>3.02184308905395*1</f>
        <v>3.02184308905395</v>
      </c>
      <c r="AH96">
        <v>1</v>
      </c>
      <c r="AI96">
        <v>0</v>
      </c>
    </row>
    <row r="97" spans="1:35" hidden="1" x14ac:dyDescent="0.2">
      <c r="A97" t="s">
        <v>245</v>
      </c>
      <c r="B97" t="s">
        <v>246</v>
      </c>
      <c r="C97" t="s">
        <v>246</v>
      </c>
      <c r="D97" t="s">
        <v>3</v>
      </c>
      <c r="E97">
        <v>0</v>
      </c>
      <c r="F97">
        <v>1</v>
      </c>
      <c r="G97">
        <v>0</v>
      </c>
      <c r="H97">
        <v>0</v>
      </c>
      <c r="I97" t="s">
        <v>15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331</v>
      </c>
      <c r="AE97">
        <v>53.530596763884887</v>
      </c>
      <c r="AF97">
        <v>38.43342066542229</v>
      </c>
      <c r="AG97">
        <f>3.79084327914943*1</f>
        <v>3.79084327914943</v>
      </c>
      <c r="AH97">
        <v>1</v>
      </c>
      <c r="AI97">
        <v>0</v>
      </c>
    </row>
    <row r="98" spans="1:35" hidden="1" x14ac:dyDescent="0.2">
      <c r="A98" t="s">
        <v>247</v>
      </c>
      <c r="B98" t="s">
        <v>248</v>
      </c>
      <c r="C98" t="s">
        <v>248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335</v>
      </c>
      <c r="AE98">
        <v>44.540540540540533</v>
      </c>
      <c r="AF98">
        <v>38.061612679869611</v>
      </c>
      <c r="AG98">
        <f>3.05124405000047*1</f>
        <v>3.0512440500004701</v>
      </c>
      <c r="AH98">
        <v>1</v>
      </c>
      <c r="AI98">
        <v>0</v>
      </c>
    </row>
    <row r="99" spans="1:35" hidden="1" x14ac:dyDescent="0.2">
      <c r="A99" t="s">
        <v>249</v>
      </c>
      <c r="B99" t="s">
        <v>250</v>
      </c>
      <c r="C99" t="s">
        <v>250</v>
      </c>
      <c r="D99" t="s">
        <v>2</v>
      </c>
      <c r="E99">
        <v>1</v>
      </c>
      <c r="F99">
        <v>0</v>
      </c>
      <c r="G99">
        <v>0</v>
      </c>
      <c r="H99">
        <v>0</v>
      </c>
      <c r="I99" t="s">
        <v>16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370</v>
      </c>
      <c r="AE99">
        <v>0</v>
      </c>
      <c r="AF99">
        <v>0</v>
      </c>
      <c r="AG99">
        <f>0*1</f>
        <v>0</v>
      </c>
      <c r="AH99">
        <v>1</v>
      </c>
      <c r="AI99">
        <v>0</v>
      </c>
    </row>
    <row r="100" spans="1:35" hidden="1" x14ac:dyDescent="0.2">
      <c r="A100" t="s">
        <v>251</v>
      </c>
      <c r="B100" t="s">
        <v>252</v>
      </c>
      <c r="C100" t="s">
        <v>252</v>
      </c>
      <c r="D100" t="s">
        <v>3</v>
      </c>
      <c r="E100">
        <v>0</v>
      </c>
      <c r="F100">
        <v>1</v>
      </c>
      <c r="G100">
        <v>0</v>
      </c>
      <c r="H100">
        <v>0</v>
      </c>
      <c r="I100" t="s">
        <v>16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375</v>
      </c>
      <c r="AE100">
        <v>26.666666666666671</v>
      </c>
      <c r="AF100">
        <v>29.850528470246658</v>
      </c>
      <c r="AG100">
        <f>1.18260971111653*1</f>
        <v>1.1826097111165299</v>
      </c>
      <c r="AH100">
        <v>1</v>
      </c>
      <c r="AI100">
        <v>0</v>
      </c>
    </row>
    <row r="101" spans="1:35" hidden="1" x14ac:dyDescent="0.2">
      <c r="A101" t="s">
        <v>253</v>
      </c>
      <c r="B101" t="s">
        <v>254</v>
      </c>
      <c r="C101" t="s">
        <v>254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380</v>
      </c>
      <c r="AE101">
        <v>39.854545454545459</v>
      </c>
      <c r="AF101">
        <v>52.60604674986017</v>
      </c>
      <c r="AG101">
        <f>2.07418568419695*1</f>
        <v>2.0741856841969502</v>
      </c>
      <c r="AH101">
        <v>1</v>
      </c>
      <c r="AI101">
        <v>0</v>
      </c>
    </row>
    <row r="102" spans="1:35" hidden="1" x14ac:dyDescent="0.2">
      <c r="A102" t="s">
        <v>214</v>
      </c>
      <c r="B102" t="s">
        <v>255</v>
      </c>
      <c r="C102" t="s">
        <v>256</v>
      </c>
      <c r="D102" t="s">
        <v>4</v>
      </c>
      <c r="E102">
        <v>0</v>
      </c>
      <c r="F102">
        <v>0</v>
      </c>
      <c r="G102">
        <v>1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381</v>
      </c>
      <c r="AE102">
        <v>44.461538461538439</v>
      </c>
      <c r="AF102">
        <v>46.219587191030968</v>
      </c>
      <c r="AG102">
        <f>1.65913478317485*1</f>
        <v>1.65913478317485</v>
      </c>
      <c r="AH102">
        <v>1</v>
      </c>
      <c r="AI102">
        <v>0</v>
      </c>
    </row>
    <row r="103" spans="1:35" hidden="1" x14ac:dyDescent="0.2">
      <c r="A103" t="s">
        <v>257</v>
      </c>
      <c r="B103" t="s">
        <v>258</v>
      </c>
      <c r="C103" t="s">
        <v>258</v>
      </c>
      <c r="D103" t="s">
        <v>3</v>
      </c>
      <c r="E103">
        <v>0</v>
      </c>
      <c r="F103">
        <v>1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389</v>
      </c>
      <c r="AE103">
        <v>34.285714285714278</v>
      </c>
      <c r="AF103">
        <v>21.835960134035801</v>
      </c>
      <c r="AG103">
        <f>1.36664251775063*1</f>
        <v>1.3666425177506301</v>
      </c>
      <c r="AH103">
        <v>1</v>
      </c>
      <c r="AI103">
        <v>0</v>
      </c>
    </row>
    <row r="104" spans="1:35" hidden="1" x14ac:dyDescent="0.2">
      <c r="A104" t="s">
        <v>216</v>
      </c>
      <c r="B104" t="s">
        <v>97</v>
      </c>
      <c r="C104" t="s">
        <v>97</v>
      </c>
      <c r="D104" t="s">
        <v>3</v>
      </c>
      <c r="E104">
        <v>0</v>
      </c>
      <c r="F104">
        <v>1</v>
      </c>
      <c r="G104">
        <v>0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393</v>
      </c>
      <c r="AE104">
        <v>46.843373493975911</v>
      </c>
      <c r="AF104">
        <v>46.289912178233322</v>
      </c>
      <c r="AG104">
        <f>1.16160264156672*1</f>
        <v>1.16160264156672</v>
      </c>
      <c r="AH104">
        <v>1</v>
      </c>
      <c r="AI104">
        <v>0</v>
      </c>
    </row>
    <row r="105" spans="1:35" hidden="1" x14ac:dyDescent="0.2">
      <c r="A105" t="s">
        <v>259</v>
      </c>
      <c r="B105" t="s">
        <v>260</v>
      </c>
      <c r="C105" t="s">
        <v>260</v>
      </c>
      <c r="D105" t="s">
        <v>3</v>
      </c>
      <c r="E105">
        <v>0</v>
      </c>
      <c r="F105">
        <v>1</v>
      </c>
      <c r="G105">
        <v>0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394</v>
      </c>
      <c r="AE105">
        <v>0</v>
      </c>
      <c r="AF105">
        <v>0</v>
      </c>
      <c r="AG105">
        <f>0*1</f>
        <v>0</v>
      </c>
      <c r="AH105">
        <v>1</v>
      </c>
      <c r="AI105">
        <v>0</v>
      </c>
    </row>
    <row r="106" spans="1:35" hidden="1" x14ac:dyDescent="0.2">
      <c r="A106" t="s">
        <v>261</v>
      </c>
      <c r="B106" t="s">
        <v>262</v>
      </c>
      <c r="C106" t="s">
        <v>262</v>
      </c>
      <c r="D106" t="s">
        <v>5</v>
      </c>
      <c r="E106">
        <v>0</v>
      </c>
      <c r="F106">
        <v>0</v>
      </c>
      <c r="G106">
        <v>0</v>
      </c>
      <c r="H106">
        <v>1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404</v>
      </c>
      <c r="AE106">
        <v>55.048575694069321</v>
      </c>
      <c r="AF106">
        <v>81.364234932869209</v>
      </c>
      <c r="AG106">
        <f>1.53419709747621*1</f>
        <v>1.53419709747621</v>
      </c>
      <c r="AH106">
        <v>1</v>
      </c>
      <c r="AI106">
        <v>0</v>
      </c>
    </row>
    <row r="107" spans="1:35" hidden="1" x14ac:dyDescent="0.2">
      <c r="A107" t="s">
        <v>247</v>
      </c>
      <c r="B107" t="s">
        <v>263</v>
      </c>
      <c r="C107" t="s">
        <v>263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407</v>
      </c>
      <c r="AE107">
        <v>28.365986448094791</v>
      </c>
      <c r="AF107">
        <v>27.468124082658491</v>
      </c>
      <c r="AG107">
        <f>1.38600422876061*1</f>
        <v>1.38600422876061</v>
      </c>
      <c r="AH107">
        <v>1</v>
      </c>
      <c r="AI107">
        <v>0</v>
      </c>
    </row>
    <row r="108" spans="1:35" hidden="1" x14ac:dyDescent="0.2">
      <c r="A108" t="s">
        <v>264</v>
      </c>
      <c r="B108" t="s">
        <v>265</v>
      </c>
      <c r="C108" t="s">
        <v>265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18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418</v>
      </c>
      <c r="AE108">
        <v>88.032800649643633</v>
      </c>
      <c r="AF108">
        <v>98.986594928261297</v>
      </c>
      <c r="AG108">
        <f>3.16507724205015*1</f>
        <v>3.1650772420501498</v>
      </c>
      <c r="AH108">
        <v>1</v>
      </c>
      <c r="AI108">
        <v>0</v>
      </c>
    </row>
    <row r="109" spans="1:35" hidden="1" x14ac:dyDescent="0.2">
      <c r="A109" t="s">
        <v>266</v>
      </c>
      <c r="B109" t="s">
        <v>267</v>
      </c>
      <c r="C109" t="s">
        <v>266</v>
      </c>
      <c r="D109" t="s">
        <v>5</v>
      </c>
      <c r="E109">
        <v>0</v>
      </c>
      <c r="F109">
        <v>0</v>
      </c>
      <c r="G109">
        <v>0</v>
      </c>
      <c r="H109">
        <v>1</v>
      </c>
      <c r="I109" t="s">
        <v>18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422</v>
      </c>
      <c r="AE109">
        <v>59.499999999999993</v>
      </c>
      <c r="AF109">
        <v>74.389383486057426</v>
      </c>
      <c r="AG109">
        <f>1.4052313745151*1</f>
        <v>1.4052313745150999</v>
      </c>
      <c r="AH109">
        <v>1</v>
      </c>
      <c r="AI109">
        <v>0</v>
      </c>
    </row>
    <row r="110" spans="1:35" hidden="1" x14ac:dyDescent="0.2">
      <c r="A110" t="s">
        <v>268</v>
      </c>
      <c r="B110" t="s">
        <v>269</v>
      </c>
      <c r="C110" t="s">
        <v>269</v>
      </c>
      <c r="D110" t="s">
        <v>5</v>
      </c>
      <c r="E110">
        <v>0</v>
      </c>
      <c r="F110">
        <v>0</v>
      </c>
      <c r="G110">
        <v>0</v>
      </c>
      <c r="H110">
        <v>1</v>
      </c>
      <c r="I110" t="s">
        <v>18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427</v>
      </c>
      <c r="AE110">
        <v>56.589041095890472</v>
      </c>
      <c r="AF110">
        <v>45.681334831343143</v>
      </c>
      <c r="AG110">
        <f>2.26435680301078*1</f>
        <v>2.2643568030107799</v>
      </c>
      <c r="AH110">
        <v>1</v>
      </c>
      <c r="AI110">
        <v>0</v>
      </c>
    </row>
    <row r="111" spans="1:35" hidden="1" x14ac:dyDescent="0.2">
      <c r="A111" t="s">
        <v>88</v>
      </c>
      <c r="B111" t="s">
        <v>270</v>
      </c>
      <c r="C111" t="s">
        <v>270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429</v>
      </c>
      <c r="AE111">
        <v>35.478260869565197</v>
      </c>
      <c r="AF111">
        <v>43.15980831124039</v>
      </c>
      <c r="AG111">
        <f>2.24045666938912*1</f>
        <v>2.2404566693891201</v>
      </c>
      <c r="AH111">
        <v>1</v>
      </c>
      <c r="AI111">
        <v>0</v>
      </c>
    </row>
    <row r="112" spans="1:35" hidden="1" x14ac:dyDescent="0.2">
      <c r="A112" t="s">
        <v>271</v>
      </c>
      <c r="B112" t="s">
        <v>272</v>
      </c>
      <c r="C112" t="s">
        <v>272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18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430</v>
      </c>
      <c r="AE112">
        <v>39.722772277227733</v>
      </c>
      <c r="AF112">
        <v>32.132098942585642</v>
      </c>
      <c r="AG112">
        <f>1.70161554390502*1</f>
        <v>1.70161554390502</v>
      </c>
      <c r="AH112">
        <v>1</v>
      </c>
      <c r="AI112">
        <v>0</v>
      </c>
    </row>
    <row r="113" spans="1:35" hidden="1" x14ac:dyDescent="0.2">
      <c r="A113" t="s">
        <v>273</v>
      </c>
      <c r="B113" t="s">
        <v>274</v>
      </c>
      <c r="C113" t="s">
        <v>275</v>
      </c>
      <c r="D113" t="s">
        <v>4</v>
      </c>
      <c r="E113">
        <v>0</v>
      </c>
      <c r="F113">
        <v>0</v>
      </c>
      <c r="G113">
        <v>1</v>
      </c>
      <c r="H113">
        <v>0</v>
      </c>
      <c r="I113" t="s">
        <v>18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433</v>
      </c>
      <c r="AE113">
        <v>68</v>
      </c>
      <c r="AF113">
        <v>73.640432834126386</v>
      </c>
      <c r="AG113">
        <f>4.20364924146678*1</f>
        <v>4.2036492414667803</v>
      </c>
      <c r="AH113">
        <v>1</v>
      </c>
      <c r="AI113">
        <v>0</v>
      </c>
    </row>
    <row r="114" spans="1:35" hidden="1" x14ac:dyDescent="0.2">
      <c r="A114" t="s">
        <v>420</v>
      </c>
      <c r="B114" t="s">
        <v>421</v>
      </c>
      <c r="C114" t="s">
        <v>422</v>
      </c>
      <c r="D114" t="s">
        <v>5</v>
      </c>
      <c r="E114">
        <v>0</v>
      </c>
      <c r="F114">
        <v>0</v>
      </c>
      <c r="G114">
        <v>0</v>
      </c>
      <c r="H114">
        <v>1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721</v>
      </c>
      <c r="AE114">
        <v>81.938689589282362</v>
      </c>
      <c r="AF114">
        <v>58.541429971487993</v>
      </c>
      <c r="AG114">
        <f>5.31574125045192*1</f>
        <v>5.3157412504519197</v>
      </c>
      <c r="AH114">
        <v>1</v>
      </c>
      <c r="AI114">
        <v>0</v>
      </c>
    </row>
    <row r="115" spans="1:35" hidden="1" x14ac:dyDescent="0.2">
      <c r="A115" t="s">
        <v>279</v>
      </c>
      <c r="B115" t="s">
        <v>280</v>
      </c>
      <c r="C115" t="s">
        <v>280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18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435</v>
      </c>
      <c r="AE115">
        <v>51.082322459650662</v>
      </c>
      <c r="AF115">
        <v>52.668958335649741</v>
      </c>
      <c r="AG115">
        <f>2.54788316881185*1</f>
        <v>2.54788316881185</v>
      </c>
      <c r="AH115">
        <v>1</v>
      </c>
      <c r="AI115">
        <v>0</v>
      </c>
    </row>
    <row r="116" spans="1:35" hidden="1" x14ac:dyDescent="0.2">
      <c r="A116" t="s">
        <v>281</v>
      </c>
      <c r="B116" t="s">
        <v>282</v>
      </c>
      <c r="C116" t="s">
        <v>282</v>
      </c>
      <c r="D116" t="s">
        <v>3</v>
      </c>
      <c r="E116">
        <v>0</v>
      </c>
      <c r="F116">
        <v>1</v>
      </c>
      <c r="G116">
        <v>0</v>
      </c>
      <c r="H116">
        <v>0</v>
      </c>
      <c r="I116" t="s">
        <v>18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441</v>
      </c>
      <c r="AE116">
        <v>47.594813192317382</v>
      </c>
      <c r="AF116">
        <v>78.812594718397136</v>
      </c>
      <c r="AG116">
        <f>1.5931638050551*1</f>
        <v>1.5931638050551</v>
      </c>
      <c r="AH116">
        <v>1</v>
      </c>
      <c r="AI116">
        <v>0</v>
      </c>
    </row>
    <row r="117" spans="1:35" hidden="1" x14ac:dyDescent="0.2">
      <c r="A117" t="s">
        <v>283</v>
      </c>
      <c r="B117" t="s">
        <v>284</v>
      </c>
      <c r="C117" t="s">
        <v>284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18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442</v>
      </c>
      <c r="AE117">
        <v>53.999999999999972</v>
      </c>
      <c r="AF117">
        <v>50.067603034397607</v>
      </c>
      <c r="AG117">
        <f>1.51897977436903*1</f>
        <v>1.5189797743690301</v>
      </c>
      <c r="AH117">
        <v>1</v>
      </c>
      <c r="AI117">
        <v>0</v>
      </c>
    </row>
    <row r="118" spans="1:35" hidden="1" x14ac:dyDescent="0.2">
      <c r="A118" t="s">
        <v>285</v>
      </c>
      <c r="B118" t="s">
        <v>286</v>
      </c>
      <c r="C118" t="s">
        <v>285</v>
      </c>
      <c r="D118" t="s">
        <v>3</v>
      </c>
      <c r="E118">
        <v>0</v>
      </c>
      <c r="F118">
        <v>1</v>
      </c>
      <c r="G118">
        <v>0</v>
      </c>
      <c r="H118">
        <v>0</v>
      </c>
      <c r="I118" t="s">
        <v>18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444</v>
      </c>
      <c r="AE118">
        <v>64.770992115983901</v>
      </c>
      <c r="AF118">
        <v>81.429155444384108</v>
      </c>
      <c r="AG118">
        <f>2.03760513627742*1</f>
        <v>2.0376051362774201</v>
      </c>
      <c r="AH118">
        <v>1</v>
      </c>
      <c r="AI118">
        <v>0</v>
      </c>
    </row>
    <row r="119" spans="1:35" hidden="1" x14ac:dyDescent="0.2">
      <c r="A119" t="s">
        <v>287</v>
      </c>
      <c r="B119" t="s">
        <v>288</v>
      </c>
      <c r="C119" t="s">
        <v>288</v>
      </c>
      <c r="D119" t="s">
        <v>3</v>
      </c>
      <c r="E119">
        <v>0</v>
      </c>
      <c r="F119">
        <v>1</v>
      </c>
      <c r="G119">
        <v>0</v>
      </c>
      <c r="H119">
        <v>0</v>
      </c>
      <c r="I119" t="s">
        <v>19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452</v>
      </c>
      <c r="AE119">
        <v>50.021628286274961</v>
      </c>
      <c r="AF119">
        <v>58.618117891378347</v>
      </c>
      <c r="AG119">
        <f>1.86921607624534*1</f>
        <v>1.86921607624534</v>
      </c>
      <c r="AH119">
        <v>1</v>
      </c>
      <c r="AI119">
        <v>0</v>
      </c>
    </row>
    <row r="120" spans="1:35" hidden="1" x14ac:dyDescent="0.2">
      <c r="A120" t="s">
        <v>289</v>
      </c>
      <c r="B120" t="s">
        <v>290</v>
      </c>
      <c r="C120" t="s">
        <v>289</v>
      </c>
      <c r="D120" t="s">
        <v>4</v>
      </c>
      <c r="E120">
        <v>0</v>
      </c>
      <c r="F120">
        <v>0</v>
      </c>
      <c r="G120">
        <v>1</v>
      </c>
      <c r="H120">
        <v>0</v>
      </c>
      <c r="I120" t="s">
        <v>19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454</v>
      </c>
      <c r="AE120">
        <v>58.78682305721793</v>
      </c>
      <c r="AF120">
        <v>62.246136797960801</v>
      </c>
      <c r="AG120">
        <f>2.2540754856613*1</f>
        <v>2.2540754856612999</v>
      </c>
      <c r="AH120">
        <v>1</v>
      </c>
      <c r="AI120">
        <v>0</v>
      </c>
    </row>
    <row r="121" spans="1:35" hidden="1" x14ac:dyDescent="0.2">
      <c r="A121" t="s">
        <v>291</v>
      </c>
      <c r="B121" t="s">
        <v>292</v>
      </c>
      <c r="C121" t="s">
        <v>292</v>
      </c>
      <c r="D121" t="s">
        <v>4</v>
      </c>
      <c r="E121">
        <v>0</v>
      </c>
      <c r="F121">
        <v>0</v>
      </c>
      <c r="G121">
        <v>1</v>
      </c>
      <c r="H121">
        <v>0</v>
      </c>
      <c r="I121" t="s">
        <v>19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460</v>
      </c>
      <c r="AE121">
        <v>98.608455457834395</v>
      </c>
      <c r="AF121">
        <v>66.404908181680753</v>
      </c>
      <c r="AG121">
        <f>4.13670271135071*1</f>
        <v>4.1367027113507104</v>
      </c>
      <c r="AH121">
        <v>1</v>
      </c>
      <c r="AI121">
        <v>0</v>
      </c>
    </row>
    <row r="122" spans="1:35" hidden="1" x14ac:dyDescent="0.2">
      <c r="A122" t="s">
        <v>293</v>
      </c>
      <c r="B122" t="s">
        <v>294</v>
      </c>
      <c r="C122" t="s">
        <v>294</v>
      </c>
      <c r="D122" t="s">
        <v>3</v>
      </c>
      <c r="E122">
        <v>0</v>
      </c>
      <c r="F122">
        <v>1</v>
      </c>
      <c r="G122">
        <v>0</v>
      </c>
      <c r="H122">
        <v>0</v>
      </c>
      <c r="I122" t="s">
        <v>19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462</v>
      </c>
      <c r="AE122">
        <v>61.000000000000007</v>
      </c>
      <c r="AF122">
        <v>73.936864354335498</v>
      </c>
      <c r="AG122">
        <f>3.35824535492847*1</f>
        <v>3.3582453549284699</v>
      </c>
      <c r="AH122">
        <v>1</v>
      </c>
      <c r="AI122">
        <v>0</v>
      </c>
    </row>
    <row r="123" spans="1:35" hidden="1" x14ac:dyDescent="0.2">
      <c r="A123" t="s">
        <v>295</v>
      </c>
      <c r="B123" t="s">
        <v>296</v>
      </c>
      <c r="C123" t="s">
        <v>296</v>
      </c>
      <c r="D123" t="s">
        <v>5</v>
      </c>
      <c r="E123">
        <v>0</v>
      </c>
      <c r="F123">
        <v>0</v>
      </c>
      <c r="G123">
        <v>0</v>
      </c>
      <c r="H123">
        <v>1</v>
      </c>
      <c r="I123" t="s">
        <v>19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463</v>
      </c>
      <c r="AE123">
        <v>117.2682926829268</v>
      </c>
      <c r="AF123">
        <v>189.05938967631241</v>
      </c>
      <c r="AG123">
        <f>3.77092049578005*1</f>
        <v>3.7709204957800502</v>
      </c>
      <c r="AH123">
        <v>1</v>
      </c>
      <c r="AI123">
        <v>0</v>
      </c>
    </row>
    <row r="124" spans="1:35" hidden="1" x14ac:dyDescent="0.2">
      <c r="A124" t="s">
        <v>297</v>
      </c>
      <c r="B124" t="s">
        <v>298</v>
      </c>
      <c r="C124" t="s">
        <v>298</v>
      </c>
      <c r="D124" t="s">
        <v>4</v>
      </c>
      <c r="E124">
        <v>0</v>
      </c>
      <c r="F124">
        <v>0</v>
      </c>
      <c r="G124">
        <v>1</v>
      </c>
      <c r="H124">
        <v>0</v>
      </c>
      <c r="I124" t="s">
        <v>19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466</v>
      </c>
      <c r="AE124">
        <v>57.652009543469568</v>
      </c>
      <c r="AF124">
        <v>34.559244027780601</v>
      </c>
      <c r="AG124">
        <f>4.64645129599091*1</f>
        <v>4.6464512959909099</v>
      </c>
      <c r="AH124">
        <v>1</v>
      </c>
      <c r="AI124">
        <v>0</v>
      </c>
    </row>
    <row r="125" spans="1:35" hidden="1" x14ac:dyDescent="0.2">
      <c r="A125" t="s">
        <v>299</v>
      </c>
      <c r="B125" t="s">
        <v>90</v>
      </c>
      <c r="C125" t="s">
        <v>90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19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467</v>
      </c>
      <c r="AE125">
        <v>40.6666666666667</v>
      </c>
      <c r="AF125">
        <v>46.791698286770128</v>
      </c>
      <c r="AG125">
        <f>1.21343783379412*1</f>
        <v>1.2134378337941201</v>
      </c>
      <c r="AH125">
        <v>1</v>
      </c>
      <c r="AI125">
        <v>0</v>
      </c>
    </row>
    <row r="126" spans="1:35" hidden="1" x14ac:dyDescent="0.2">
      <c r="A126" t="s">
        <v>300</v>
      </c>
      <c r="B126" t="s">
        <v>301</v>
      </c>
      <c r="C126" t="s">
        <v>301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477</v>
      </c>
      <c r="AE126">
        <v>56.991210234776098</v>
      </c>
      <c r="AF126">
        <v>69.354288332540619</v>
      </c>
      <c r="AG126">
        <f>1.1507253377689*1</f>
        <v>1.1507253377689</v>
      </c>
      <c r="AH126">
        <v>1</v>
      </c>
      <c r="AI126">
        <v>0</v>
      </c>
    </row>
    <row r="127" spans="1:35" hidden="1" x14ac:dyDescent="0.2">
      <c r="A127" t="s">
        <v>302</v>
      </c>
      <c r="B127" t="s">
        <v>303</v>
      </c>
      <c r="C127" t="s">
        <v>302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489</v>
      </c>
      <c r="AE127">
        <v>0</v>
      </c>
      <c r="AF127">
        <v>0</v>
      </c>
      <c r="AG127">
        <f>0*1</f>
        <v>0</v>
      </c>
      <c r="AH127">
        <v>1</v>
      </c>
      <c r="AI127">
        <v>0</v>
      </c>
    </row>
    <row r="128" spans="1:35" hidden="1" x14ac:dyDescent="0.2">
      <c r="A128" t="s">
        <v>304</v>
      </c>
      <c r="B128" t="s">
        <v>305</v>
      </c>
      <c r="C128" t="s">
        <v>306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491</v>
      </c>
      <c r="AE128">
        <v>74</v>
      </c>
      <c r="AF128">
        <v>68.455883260678348</v>
      </c>
      <c r="AG128">
        <f>3.59973127145412*1</f>
        <v>3.5997312714541199</v>
      </c>
      <c r="AH128">
        <v>1</v>
      </c>
      <c r="AI128">
        <v>0</v>
      </c>
    </row>
    <row r="129" spans="1:35" hidden="1" x14ac:dyDescent="0.2">
      <c r="A129" t="s">
        <v>307</v>
      </c>
      <c r="B129" t="s">
        <v>308</v>
      </c>
      <c r="C129" t="s">
        <v>309</v>
      </c>
      <c r="D129" t="s">
        <v>3</v>
      </c>
      <c r="E129">
        <v>0</v>
      </c>
      <c r="F129">
        <v>1</v>
      </c>
      <c r="G129">
        <v>0</v>
      </c>
      <c r="H129">
        <v>0</v>
      </c>
      <c r="I129" t="s">
        <v>20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494</v>
      </c>
      <c r="AE129">
        <v>52.031544565599198</v>
      </c>
      <c r="AF129">
        <v>47.595508387053833</v>
      </c>
      <c r="AG129">
        <f>1.59080445002947*1</f>
        <v>1.59080445002947</v>
      </c>
      <c r="AH129">
        <v>1</v>
      </c>
      <c r="AI129">
        <v>0</v>
      </c>
    </row>
    <row r="130" spans="1:35" hidden="1" x14ac:dyDescent="0.2">
      <c r="A130" t="s">
        <v>310</v>
      </c>
      <c r="B130" t="s">
        <v>311</v>
      </c>
      <c r="C130" t="s">
        <v>311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20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497</v>
      </c>
      <c r="AE130">
        <v>40.033248619146697</v>
      </c>
      <c r="AF130">
        <v>53.123967845188929</v>
      </c>
      <c r="AG130">
        <f>1.43832615198478*1</f>
        <v>1.4383261519847801</v>
      </c>
      <c r="AH130">
        <v>1</v>
      </c>
      <c r="AI130">
        <v>0</v>
      </c>
    </row>
    <row r="131" spans="1:35" hidden="1" x14ac:dyDescent="0.2">
      <c r="A131" t="s">
        <v>312</v>
      </c>
      <c r="B131" t="s">
        <v>313</v>
      </c>
      <c r="C131" t="s">
        <v>313</v>
      </c>
      <c r="D131" t="s">
        <v>5</v>
      </c>
      <c r="E131">
        <v>0</v>
      </c>
      <c r="F131">
        <v>0</v>
      </c>
      <c r="G131">
        <v>0</v>
      </c>
      <c r="H131">
        <v>1</v>
      </c>
      <c r="I131" t="s">
        <v>20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500</v>
      </c>
      <c r="AE131">
        <v>50.618822585330541</v>
      </c>
      <c r="AF131">
        <v>75.14001771693674</v>
      </c>
      <c r="AG131">
        <f>1.08185844623966*1</f>
        <v>1.0818584462396601</v>
      </c>
      <c r="AH131">
        <v>1</v>
      </c>
      <c r="AI131">
        <v>0</v>
      </c>
    </row>
    <row r="132" spans="1:35" hidden="1" x14ac:dyDescent="0.2">
      <c r="A132" t="s">
        <v>314</v>
      </c>
      <c r="B132" t="s">
        <v>315</v>
      </c>
      <c r="C132" t="s">
        <v>315</v>
      </c>
      <c r="D132" t="s">
        <v>4</v>
      </c>
      <c r="E132">
        <v>0</v>
      </c>
      <c r="F132">
        <v>0</v>
      </c>
      <c r="G132">
        <v>1</v>
      </c>
      <c r="H132">
        <v>0</v>
      </c>
      <c r="I132" t="s">
        <v>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503</v>
      </c>
      <c r="AE132">
        <v>0</v>
      </c>
      <c r="AF132">
        <v>0</v>
      </c>
      <c r="AG132">
        <f>0*1</f>
        <v>0</v>
      </c>
      <c r="AH132">
        <v>1</v>
      </c>
      <c r="AI132">
        <v>0</v>
      </c>
    </row>
    <row r="133" spans="1:35" hidden="1" x14ac:dyDescent="0.2">
      <c r="A133" t="s">
        <v>316</v>
      </c>
      <c r="B133" t="s">
        <v>317</v>
      </c>
      <c r="C133" t="s">
        <v>75</v>
      </c>
      <c r="D133" t="s">
        <v>3</v>
      </c>
      <c r="E133">
        <v>0</v>
      </c>
      <c r="F133">
        <v>1</v>
      </c>
      <c r="G133">
        <v>0</v>
      </c>
      <c r="H133">
        <v>0</v>
      </c>
      <c r="I133" t="s">
        <v>20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505</v>
      </c>
      <c r="AE133">
        <v>42.867924528301877</v>
      </c>
      <c r="AF133">
        <v>45.777976911547327</v>
      </c>
      <c r="AG133">
        <f>1.97679258567915*1</f>
        <v>1.9767925856791499</v>
      </c>
      <c r="AH133">
        <v>1</v>
      </c>
      <c r="AI133">
        <v>0</v>
      </c>
    </row>
    <row r="134" spans="1:35" hidden="1" x14ac:dyDescent="0.2">
      <c r="A134" t="s">
        <v>318</v>
      </c>
      <c r="B134" t="s">
        <v>87</v>
      </c>
      <c r="C134" t="s">
        <v>87</v>
      </c>
      <c r="D134" t="s">
        <v>2</v>
      </c>
      <c r="E134">
        <v>1</v>
      </c>
      <c r="F134">
        <v>0</v>
      </c>
      <c r="G134">
        <v>0</v>
      </c>
      <c r="H134">
        <v>0</v>
      </c>
      <c r="I134" t="s">
        <v>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508</v>
      </c>
      <c r="AE134">
        <v>55.864406779660982</v>
      </c>
      <c r="AF134">
        <v>56.378715200341347</v>
      </c>
      <c r="AG134">
        <f>2.37583505752909*1</f>
        <v>2.3758350575290899</v>
      </c>
      <c r="AH134">
        <v>1</v>
      </c>
      <c r="AI134">
        <v>0</v>
      </c>
    </row>
    <row r="135" spans="1:35" hidden="1" x14ac:dyDescent="0.2">
      <c r="A135" t="s">
        <v>319</v>
      </c>
      <c r="B135" t="s">
        <v>320</v>
      </c>
      <c r="C135" t="s">
        <v>320</v>
      </c>
      <c r="D135" t="s">
        <v>4</v>
      </c>
      <c r="E135">
        <v>0</v>
      </c>
      <c r="F135">
        <v>0</v>
      </c>
      <c r="G135">
        <v>1</v>
      </c>
      <c r="H135">
        <v>0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526</v>
      </c>
      <c r="AE135">
        <v>60.853932584269643</v>
      </c>
      <c r="AF135">
        <v>61.297766068573033</v>
      </c>
      <c r="AG135">
        <f>1.99763035704714*1</f>
        <v>1.9976303570471401</v>
      </c>
      <c r="AH135">
        <v>1</v>
      </c>
      <c r="AI135">
        <v>0</v>
      </c>
    </row>
    <row r="136" spans="1:35" hidden="1" x14ac:dyDescent="0.2">
      <c r="A136" t="s">
        <v>304</v>
      </c>
      <c r="B136" t="s">
        <v>321</v>
      </c>
      <c r="C136" t="s">
        <v>322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21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528</v>
      </c>
      <c r="AE136">
        <v>60.86274509803922</v>
      </c>
      <c r="AF136">
        <v>66.750897615923634</v>
      </c>
      <c r="AG136">
        <f>3.23359764558159*1</f>
        <v>3.23359764558159</v>
      </c>
      <c r="AH136">
        <v>1</v>
      </c>
      <c r="AI136">
        <v>0</v>
      </c>
    </row>
    <row r="137" spans="1:35" hidden="1" x14ac:dyDescent="0.2">
      <c r="A137" t="s">
        <v>323</v>
      </c>
      <c r="B137" t="s">
        <v>324</v>
      </c>
      <c r="C137" t="s">
        <v>324</v>
      </c>
      <c r="D137" t="s">
        <v>3</v>
      </c>
      <c r="E137">
        <v>0</v>
      </c>
      <c r="F137">
        <v>1</v>
      </c>
      <c r="G137">
        <v>0</v>
      </c>
      <c r="H137">
        <v>0</v>
      </c>
      <c r="I137" t="s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529</v>
      </c>
      <c r="AE137">
        <v>47.90533734804005</v>
      </c>
      <c r="AF137">
        <v>48.400396900310973</v>
      </c>
      <c r="AG137">
        <f>2.33323675901458*1</f>
        <v>2.3332367590145799</v>
      </c>
      <c r="AH137">
        <v>1</v>
      </c>
      <c r="AI137">
        <v>0</v>
      </c>
    </row>
    <row r="138" spans="1:35" hidden="1" x14ac:dyDescent="0.2">
      <c r="A138" t="s">
        <v>325</v>
      </c>
      <c r="B138" t="s">
        <v>326</v>
      </c>
      <c r="C138" t="s">
        <v>326</v>
      </c>
      <c r="D138" t="s">
        <v>4</v>
      </c>
      <c r="E138">
        <v>0</v>
      </c>
      <c r="F138">
        <v>0</v>
      </c>
      <c r="G138">
        <v>1</v>
      </c>
      <c r="H138">
        <v>0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531</v>
      </c>
      <c r="AE138">
        <v>97.384412322119204</v>
      </c>
      <c r="AF138">
        <v>49.615966008088847</v>
      </c>
      <c r="AG138">
        <f>3.02918921494082*1</f>
        <v>3.0291892149408199</v>
      </c>
      <c r="AH138">
        <v>1</v>
      </c>
      <c r="AI138">
        <v>0</v>
      </c>
    </row>
    <row r="139" spans="1:35" hidden="1" x14ac:dyDescent="0.2">
      <c r="A139" t="s">
        <v>330</v>
      </c>
      <c r="B139" t="s">
        <v>331</v>
      </c>
      <c r="C139" t="s">
        <v>332</v>
      </c>
      <c r="D139" t="s">
        <v>4</v>
      </c>
      <c r="E139">
        <v>0</v>
      </c>
      <c r="F139">
        <v>0</v>
      </c>
      <c r="G139">
        <v>1</v>
      </c>
      <c r="H139">
        <v>0</v>
      </c>
      <c r="I139" t="s">
        <v>21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535</v>
      </c>
      <c r="AE139">
        <v>65.981788738387635</v>
      </c>
      <c r="AF139">
        <v>30.50826069904576</v>
      </c>
      <c r="AG139">
        <f>5.252291787132*1</f>
        <v>5.2522917871320001</v>
      </c>
      <c r="AH139">
        <v>1</v>
      </c>
      <c r="AI139">
        <v>0</v>
      </c>
    </row>
    <row r="140" spans="1:35" hidden="1" x14ac:dyDescent="0.2">
      <c r="A140" t="s">
        <v>90</v>
      </c>
      <c r="B140" t="s">
        <v>327</v>
      </c>
      <c r="C140" t="s">
        <v>327</v>
      </c>
      <c r="D140" t="s">
        <v>3</v>
      </c>
      <c r="E140">
        <v>0</v>
      </c>
      <c r="F140">
        <v>1</v>
      </c>
      <c r="G140">
        <v>0</v>
      </c>
      <c r="H140">
        <v>0</v>
      </c>
      <c r="I140" t="s">
        <v>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532</v>
      </c>
      <c r="AE140">
        <v>82.719557466321234</v>
      </c>
      <c r="AF140">
        <v>37.020963028653341</v>
      </c>
      <c r="AG140">
        <f>4.74602534938786*1</f>
        <v>4.7460253493878604</v>
      </c>
      <c r="AH140">
        <v>1</v>
      </c>
      <c r="AI140">
        <v>0</v>
      </c>
    </row>
    <row r="141" spans="1:35" hidden="1" x14ac:dyDescent="0.2">
      <c r="A141" t="s">
        <v>129</v>
      </c>
      <c r="B141" t="s">
        <v>130</v>
      </c>
      <c r="C141" t="s">
        <v>130</v>
      </c>
      <c r="D141" t="s">
        <v>5</v>
      </c>
      <c r="E141">
        <v>0</v>
      </c>
      <c r="F141">
        <v>0</v>
      </c>
      <c r="G141">
        <v>0</v>
      </c>
      <c r="H141">
        <v>1</v>
      </c>
      <c r="I141" t="s">
        <v>10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140</v>
      </c>
      <c r="AE141">
        <v>74.281072130685402</v>
      </c>
      <c r="AF141">
        <v>48.162793744658813</v>
      </c>
      <c r="AG141">
        <f>4.50099362906388*1</f>
        <v>4.5009936290638803</v>
      </c>
      <c r="AH141">
        <v>1</v>
      </c>
      <c r="AI141">
        <v>0</v>
      </c>
    </row>
    <row r="142" spans="1:35" hidden="1" x14ac:dyDescent="0.2">
      <c r="A142" t="s">
        <v>333</v>
      </c>
      <c r="B142" t="s">
        <v>334</v>
      </c>
      <c r="C142" t="s">
        <v>335</v>
      </c>
      <c r="D142" t="s">
        <v>4</v>
      </c>
      <c r="E142">
        <v>0</v>
      </c>
      <c r="F142">
        <v>0</v>
      </c>
      <c r="G142">
        <v>1</v>
      </c>
      <c r="H142">
        <v>0</v>
      </c>
      <c r="I142" t="s">
        <v>21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536</v>
      </c>
      <c r="AE142">
        <v>49.199133871880349</v>
      </c>
      <c r="AF142">
        <v>35.789975532073171</v>
      </c>
      <c r="AG142">
        <f>1.42110059900441*1</f>
        <v>1.4211005990044101</v>
      </c>
      <c r="AH142">
        <v>1</v>
      </c>
      <c r="AI142">
        <v>0</v>
      </c>
    </row>
    <row r="143" spans="1:35" hidden="1" x14ac:dyDescent="0.2">
      <c r="A143" t="s">
        <v>336</v>
      </c>
      <c r="B143" t="s">
        <v>337</v>
      </c>
      <c r="C143" t="s">
        <v>337</v>
      </c>
      <c r="D143" t="s">
        <v>3</v>
      </c>
      <c r="E143">
        <v>0</v>
      </c>
      <c r="F143">
        <v>1</v>
      </c>
      <c r="G143">
        <v>0</v>
      </c>
      <c r="H143">
        <v>0</v>
      </c>
      <c r="I143" t="s">
        <v>21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542</v>
      </c>
      <c r="AE143">
        <v>36.378045993469158</v>
      </c>
      <c r="AF143">
        <v>44.661798968439129</v>
      </c>
      <c r="AG143">
        <f>1.33784583487597*1</f>
        <v>1.3378458348759701</v>
      </c>
      <c r="AH143">
        <v>1</v>
      </c>
      <c r="AI143">
        <v>0</v>
      </c>
    </row>
    <row r="144" spans="1:35" hidden="1" x14ac:dyDescent="0.2">
      <c r="A144" t="s">
        <v>338</v>
      </c>
      <c r="B144" t="s">
        <v>339</v>
      </c>
      <c r="C144" t="s">
        <v>339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21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543</v>
      </c>
      <c r="AE144">
        <v>37.500000000000007</v>
      </c>
      <c r="AF144">
        <v>37.377643641924237</v>
      </c>
      <c r="AG144">
        <f>1.25201318904425*1</f>
        <v>1.2520131890442501</v>
      </c>
      <c r="AH144">
        <v>1</v>
      </c>
      <c r="AI144">
        <v>0</v>
      </c>
    </row>
    <row r="145" spans="1:35" hidden="1" x14ac:dyDescent="0.2">
      <c r="A145" t="s">
        <v>340</v>
      </c>
      <c r="B145" t="s">
        <v>341</v>
      </c>
      <c r="C145" t="s">
        <v>341</v>
      </c>
      <c r="D145" t="s">
        <v>3</v>
      </c>
      <c r="E145">
        <v>0</v>
      </c>
      <c r="F145">
        <v>1</v>
      </c>
      <c r="G145">
        <v>0</v>
      </c>
      <c r="H145">
        <v>0</v>
      </c>
      <c r="I145" t="s">
        <v>21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548</v>
      </c>
      <c r="AE145">
        <v>55.184234126442128</v>
      </c>
      <c r="AF145">
        <v>51.038221889733222</v>
      </c>
      <c r="AG145">
        <f>2.46003251146409*1</f>
        <v>2.4600325114640902</v>
      </c>
      <c r="AH145">
        <v>1</v>
      </c>
      <c r="AI145">
        <v>0</v>
      </c>
    </row>
    <row r="146" spans="1:35" hidden="1" x14ac:dyDescent="0.2">
      <c r="A146" t="s">
        <v>342</v>
      </c>
      <c r="B146" t="s">
        <v>343</v>
      </c>
      <c r="C146" t="s">
        <v>343</v>
      </c>
      <c r="D146" t="s">
        <v>4</v>
      </c>
      <c r="E146">
        <v>0</v>
      </c>
      <c r="F146">
        <v>0</v>
      </c>
      <c r="G146">
        <v>1</v>
      </c>
      <c r="H146">
        <v>0</v>
      </c>
      <c r="I146" t="s">
        <v>21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550</v>
      </c>
      <c r="AE146">
        <v>0</v>
      </c>
      <c r="AF146">
        <v>0</v>
      </c>
      <c r="AG146">
        <f>0*1</f>
        <v>0</v>
      </c>
      <c r="AH146">
        <v>1</v>
      </c>
      <c r="AI146">
        <v>0</v>
      </c>
    </row>
    <row r="147" spans="1:35" hidden="1" x14ac:dyDescent="0.2">
      <c r="A147" t="s">
        <v>344</v>
      </c>
      <c r="B147" t="s">
        <v>345</v>
      </c>
      <c r="C147" t="s">
        <v>345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553</v>
      </c>
      <c r="AE147">
        <v>16</v>
      </c>
      <c r="AF147">
        <v>59.616554788821219</v>
      </c>
      <c r="AG147">
        <f>0.253421413909489*1</f>
        <v>0.25342141390948902</v>
      </c>
      <c r="AH147">
        <v>1</v>
      </c>
      <c r="AI147">
        <v>0</v>
      </c>
    </row>
    <row r="148" spans="1:35" hidden="1" x14ac:dyDescent="0.2">
      <c r="A148" t="s">
        <v>346</v>
      </c>
      <c r="B148" t="s">
        <v>347</v>
      </c>
      <c r="C148" t="s">
        <v>347</v>
      </c>
      <c r="D148" t="s">
        <v>3</v>
      </c>
      <c r="E148">
        <v>0</v>
      </c>
      <c r="F148">
        <v>1</v>
      </c>
      <c r="G148">
        <v>0</v>
      </c>
      <c r="H148">
        <v>0</v>
      </c>
      <c r="I148" t="s">
        <v>22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559</v>
      </c>
      <c r="AE148">
        <v>60.480000000000011</v>
      </c>
      <c r="AF148">
        <v>47.397522936254617</v>
      </c>
      <c r="AG148">
        <f>4.40927055555184*1</f>
        <v>4.4092705555518403</v>
      </c>
      <c r="AH148">
        <v>1</v>
      </c>
      <c r="AI148">
        <v>0</v>
      </c>
    </row>
    <row r="149" spans="1:35" hidden="1" x14ac:dyDescent="0.2">
      <c r="A149" t="s">
        <v>348</v>
      </c>
      <c r="B149" t="s">
        <v>349</v>
      </c>
      <c r="C149" t="s">
        <v>349</v>
      </c>
      <c r="D149" t="s">
        <v>4</v>
      </c>
      <c r="E149">
        <v>0</v>
      </c>
      <c r="F149">
        <v>0</v>
      </c>
      <c r="G149">
        <v>1</v>
      </c>
      <c r="H149">
        <v>0</v>
      </c>
      <c r="I149" t="s">
        <v>22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560</v>
      </c>
      <c r="AE149">
        <v>128</v>
      </c>
      <c r="AF149">
        <v>25.004595475427411</v>
      </c>
      <c r="AG149">
        <f>5.50484945316074*1</f>
        <v>5.5048494531607401</v>
      </c>
      <c r="AH149">
        <v>1</v>
      </c>
      <c r="AI149">
        <v>0</v>
      </c>
    </row>
    <row r="150" spans="1:35" hidden="1" x14ac:dyDescent="0.2">
      <c r="A150" t="s">
        <v>350</v>
      </c>
      <c r="B150" t="s">
        <v>351</v>
      </c>
      <c r="C150" t="s">
        <v>351</v>
      </c>
      <c r="D150" t="s">
        <v>5</v>
      </c>
      <c r="E150">
        <v>0</v>
      </c>
      <c r="F150">
        <v>0</v>
      </c>
      <c r="G150">
        <v>0</v>
      </c>
      <c r="H150">
        <v>1</v>
      </c>
      <c r="I150" t="s">
        <v>22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561</v>
      </c>
      <c r="AE150">
        <v>20.68170421923675</v>
      </c>
      <c r="AF150">
        <v>63.877205609278818</v>
      </c>
      <c r="AG150">
        <f>0.410973607339415*1</f>
        <v>0.41097360733941501</v>
      </c>
      <c r="AH150">
        <v>1</v>
      </c>
      <c r="AI150">
        <v>0</v>
      </c>
    </row>
    <row r="151" spans="1:35" hidden="1" x14ac:dyDescent="0.2">
      <c r="A151" t="s">
        <v>352</v>
      </c>
      <c r="B151" t="s">
        <v>353</v>
      </c>
      <c r="C151" t="s">
        <v>354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22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568</v>
      </c>
      <c r="AE151">
        <v>21.791364905417421</v>
      </c>
      <c r="AF151">
        <v>40.824200762395513</v>
      </c>
      <c r="AG151">
        <f>0.412092195022242*1</f>
        <v>0.41209219502224198</v>
      </c>
      <c r="AH151">
        <v>1</v>
      </c>
      <c r="AI151">
        <v>0</v>
      </c>
    </row>
    <row r="152" spans="1:35" hidden="1" x14ac:dyDescent="0.2">
      <c r="A152" t="s">
        <v>325</v>
      </c>
      <c r="B152" t="s">
        <v>355</v>
      </c>
      <c r="C152" t="s">
        <v>355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22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569</v>
      </c>
      <c r="AE152">
        <v>46.230352105756687</v>
      </c>
      <c r="AF152">
        <v>35.765840806414602</v>
      </c>
      <c r="AG152">
        <f>2.2986654717208*1</f>
        <v>2.2986654717207999</v>
      </c>
      <c r="AH152">
        <v>1</v>
      </c>
      <c r="AI152">
        <v>0</v>
      </c>
    </row>
    <row r="153" spans="1:35" hidden="1" x14ac:dyDescent="0.2">
      <c r="A153" t="s">
        <v>80</v>
      </c>
      <c r="B153" t="s">
        <v>356</v>
      </c>
      <c r="C153" t="s">
        <v>356</v>
      </c>
      <c r="D153" t="s">
        <v>4</v>
      </c>
      <c r="E153">
        <v>0</v>
      </c>
      <c r="F153">
        <v>0</v>
      </c>
      <c r="G153">
        <v>1</v>
      </c>
      <c r="H153">
        <v>0</v>
      </c>
      <c r="I153" t="s">
        <v>22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570</v>
      </c>
      <c r="AE153">
        <v>73.779943399030202</v>
      </c>
      <c r="AF153">
        <v>41.806960733685003</v>
      </c>
      <c r="AG153">
        <f>4.21983686449731*1</f>
        <v>4.2198368644973101</v>
      </c>
      <c r="AH153">
        <v>1</v>
      </c>
      <c r="AI153">
        <v>0</v>
      </c>
    </row>
    <row r="154" spans="1:35" hidden="1" x14ac:dyDescent="0.2">
      <c r="A154" t="s">
        <v>357</v>
      </c>
      <c r="B154" t="s">
        <v>358</v>
      </c>
      <c r="C154" t="s">
        <v>358</v>
      </c>
      <c r="D154" t="s">
        <v>4</v>
      </c>
      <c r="E154">
        <v>0</v>
      </c>
      <c r="F154">
        <v>0</v>
      </c>
      <c r="G154">
        <v>1</v>
      </c>
      <c r="H154">
        <v>0</v>
      </c>
      <c r="I154" t="s">
        <v>22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571</v>
      </c>
      <c r="AE154">
        <v>56.790791762080637</v>
      </c>
      <c r="AF154">
        <v>40.461877580274667</v>
      </c>
      <c r="AG154">
        <f>3.21264879856214*1</f>
        <v>3.2126487985621401</v>
      </c>
      <c r="AH154">
        <v>1</v>
      </c>
      <c r="AI154">
        <v>0</v>
      </c>
    </row>
    <row r="155" spans="1:35" x14ac:dyDescent="0.2">
      <c r="A155" t="s">
        <v>214</v>
      </c>
      <c r="B155" t="s">
        <v>215</v>
      </c>
      <c r="C155" t="s">
        <v>215</v>
      </c>
      <c r="D155" t="s">
        <v>2</v>
      </c>
      <c r="E155">
        <v>1</v>
      </c>
      <c r="F155">
        <v>0</v>
      </c>
      <c r="G155">
        <v>0</v>
      </c>
      <c r="H155">
        <v>0</v>
      </c>
      <c r="I155" t="s">
        <v>14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298</v>
      </c>
      <c r="AE155">
        <v>62.23478260869561</v>
      </c>
      <c r="AF155">
        <v>59.919804493007057</v>
      </c>
      <c r="AG155">
        <f>2.99758418957122*1</f>
        <v>2.9975841895712199</v>
      </c>
      <c r="AH155">
        <v>1</v>
      </c>
      <c r="AI155">
        <v>1</v>
      </c>
    </row>
    <row r="156" spans="1:35" hidden="1" x14ac:dyDescent="0.2">
      <c r="A156" t="s">
        <v>361</v>
      </c>
      <c r="B156" t="s">
        <v>362</v>
      </c>
      <c r="C156" t="s">
        <v>363</v>
      </c>
      <c r="D156" t="s">
        <v>3</v>
      </c>
      <c r="E156">
        <v>0</v>
      </c>
      <c r="F156">
        <v>1</v>
      </c>
      <c r="G156">
        <v>0</v>
      </c>
      <c r="H156">
        <v>0</v>
      </c>
      <c r="I156" t="s">
        <v>22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574</v>
      </c>
      <c r="AE156">
        <v>31.63636363636363</v>
      </c>
      <c r="AF156">
        <v>25.00327630602397</v>
      </c>
      <c r="AG156">
        <f>1.83385382234446*1</f>
        <v>1.83385382234446</v>
      </c>
      <c r="AH156">
        <v>1</v>
      </c>
      <c r="AI156">
        <v>0</v>
      </c>
    </row>
    <row r="157" spans="1:35" hidden="1" x14ac:dyDescent="0.2">
      <c r="A157" t="s">
        <v>216</v>
      </c>
      <c r="B157" t="s">
        <v>217</v>
      </c>
      <c r="C157" t="s">
        <v>217</v>
      </c>
      <c r="D157" t="s">
        <v>3</v>
      </c>
      <c r="E157">
        <v>0</v>
      </c>
      <c r="F157">
        <v>1</v>
      </c>
      <c r="G157">
        <v>0</v>
      </c>
      <c r="H157">
        <v>0</v>
      </c>
      <c r="I157" t="s">
        <v>14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299</v>
      </c>
      <c r="AE157">
        <v>51.145115089939857</v>
      </c>
      <c r="AF157">
        <v>50.208649770780788</v>
      </c>
      <c r="AG157">
        <f>2.14964808018999*1</f>
        <v>2.1496480801899902</v>
      </c>
      <c r="AH157">
        <v>1</v>
      </c>
      <c r="AI157">
        <v>0</v>
      </c>
    </row>
    <row r="158" spans="1:35" hidden="1" x14ac:dyDescent="0.2">
      <c r="A158" t="s">
        <v>366</v>
      </c>
      <c r="B158" t="s">
        <v>367</v>
      </c>
      <c r="C158" t="s">
        <v>367</v>
      </c>
      <c r="D158" t="s">
        <v>5</v>
      </c>
      <c r="E158">
        <v>0</v>
      </c>
      <c r="F158">
        <v>0</v>
      </c>
      <c r="G158">
        <v>0</v>
      </c>
      <c r="H158">
        <v>1</v>
      </c>
      <c r="I158" t="s">
        <v>22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583</v>
      </c>
      <c r="AE158">
        <v>63.627485298287723</v>
      </c>
      <c r="AF158">
        <v>48.221060974240153</v>
      </c>
      <c r="AG158">
        <f>5.29680444544765*1</f>
        <v>5.2968044454476502</v>
      </c>
      <c r="AH158">
        <v>1</v>
      </c>
      <c r="AI158">
        <v>0</v>
      </c>
    </row>
    <row r="159" spans="1:35" hidden="1" x14ac:dyDescent="0.2">
      <c r="A159" t="s">
        <v>88</v>
      </c>
      <c r="B159" t="s">
        <v>368</v>
      </c>
      <c r="C159" t="s">
        <v>368</v>
      </c>
      <c r="D159" t="s">
        <v>4</v>
      </c>
      <c r="E159">
        <v>0</v>
      </c>
      <c r="F159">
        <v>0</v>
      </c>
      <c r="G159">
        <v>1</v>
      </c>
      <c r="H159">
        <v>0</v>
      </c>
      <c r="I159" t="s">
        <v>22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585</v>
      </c>
      <c r="AE159">
        <v>30.634146341463421</v>
      </c>
      <c r="AF159">
        <v>23.992115120754558</v>
      </c>
      <c r="AG159">
        <f>1.76040514540719*1</f>
        <v>1.7604051454071901</v>
      </c>
      <c r="AH159">
        <v>1</v>
      </c>
      <c r="AI159">
        <v>0</v>
      </c>
    </row>
    <row r="160" spans="1:35" hidden="1" x14ac:dyDescent="0.2">
      <c r="A160" t="s">
        <v>369</v>
      </c>
      <c r="B160" t="s">
        <v>370</v>
      </c>
      <c r="C160" t="s">
        <v>370</v>
      </c>
      <c r="D160" t="s">
        <v>5</v>
      </c>
      <c r="E160">
        <v>0</v>
      </c>
      <c r="F160">
        <v>0</v>
      </c>
      <c r="G160">
        <v>0</v>
      </c>
      <c r="H160">
        <v>1</v>
      </c>
      <c r="I160" t="s">
        <v>23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595</v>
      </c>
      <c r="AE160">
        <v>35.586206896551737</v>
      </c>
      <c r="AF160">
        <v>49.629055431435418</v>
      </c>
      <c r="AG160">
        <f>1.48260252864429*1</f>
        <v>1.4826025286442901</v>
      </c>
      <c r="AH160">
        <v>1</v>
      </c>
      <c r="AI160">
        <v>0</v>
      </c>
    </row>
    <row r="161" spans="1:35" hidden="1" x14ac:dyDescent="0.2">
      <c r="A161" t="s">
        <v>104</v>
      </c>
      <c r="B161" t="s">
        <v>371</v>
      </c>
      <c r="C161" t="s">
        <v>371</v>
      </c>
      <c r="D161" t="s">
        <v>5</v>
      </c>
      <c r="E161">
        <v>0</v>
      </c>
      <c r="F161">
        <v>0</v>
      </c>
      <c r="G161">
        <v>0</v>
      </c>
      <c r="H161">
        <v>1</v>
      </c>
      <c r="I161" t="s">
        <v>23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601</v>
      </c>
      <c r="AE161">
        <v>34.264375402055798</v>
      </c>
      <c r="AF161">
        <v>31.07365471441949</v>
      </c>
      <c r="AG161">
        <f>1.29332692724197*1</f>
        <v>1.2933269272419701</v>
      </c>
      <c r="AH161">
        <v>1</v>
      </c>
      <c r="AI161">
        <v>0</v>
      </c>
    </row>
    <row r="162" spans="1:35" hidden="1" x14ac:dyDescent="0.2">
      <c r="A162" t="s">
        <v>372</v>
      </c>
      <c r="B162" t="s">
        <v>373</v>
      </c>
      <c r="C162" t="s">
        <v>373</v>
      </c>
      <c r="D162" t="s">
        <v>3</v>
      </c>
      <c r="E162">
        <v>0</v>
      </c>
      <c r="F162">
        <v>1</v>
      </c>
      <c r="G162">
        <v>0</v>
      </c>
      <c r="H162">
        <v>0</v>
      </c>
      <c r="I162" t="s">
        <v>23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603</v>
      </c>
      <c r="AE162">
        <v>37.265351531255007</v>
      </c>
      <c r="AF162">
        <v>38.274156287624052</v>
      </c>
      <c r="AG162">
        <f>0.763089785570955*1</f>
        <v>0.76308978557095497</v>
      </c>
      <c r="AH162">
        <v>1</v>
      </c>
      <c r="AI162">
        <v>0</v>
      </c>
    </row>
    <row r="163" spans="1:35" hidden="1" x14ac:dyDescent="0.2">
      <c r="A163" t="s">
        <v>374</v>
      </c>
      <c r="B163" t="s">
        <v>375</v>
      </c>
      <c r="C163" t="s">
        <v>375</v>
      </c>
      <c r="D163" t="s">
        <v>3</v>
      </c>
      <c r="E163">
        <v>0</v>
      </c>
      <c r="F163">
        <v>1</v>
      </c>
      <c r="G163">
        <v>0</v>
      </c>
      <c r="H163">
        <v>0</v>
      </c>
      <c r="I163" t="s">
        <v>23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624</v>
      </c>
      <c r="AE163">
        <v>24.70904614459468</v>
      </c>
      <c r="AF163">
        <v>48.613836349768967</v>
      </c>
      <c r="AG163">
        <f>0.557195610791851*1</f>
        <v>0.55719561079185098</v>
      </c>
      <c r="AH163">
        <v>1</v>
      </c>
      <c r="AI163">
        <v>0</v>
      </c>
    </row>
    <row r="164" spans="1:35" hidden="1" x14ac:dyDescent="0.2">
      <c r="A164" t="s">
        <v>376</v>
      </c>
      <c r="B164" t="s">
        <v>377</v>
      </c>
      <c r="C164" t="s">
        <v>377</v>
      </c>
      <c r="D164" t="s">
        <v>4</v>
      </c>
      <c r="E164">
        <v>0</v>
      </c>
      <c r="F164">
        <v>0</v>
      </c>
      <c r="G164">
        <v>1</v>
      </c>
      <c r="H164">
        <v>0</v>
      </c>
      <c r="I164" t="s">
        <v>23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627</v>
      </c>
      <c r="AE164">
        <v>0</v>
      </c>
      <c r="AF164">
        <v>0</v>
      </c>
      <c r="AG164">
        <f>0*1</f>
        <v>0</v>
      </c>
      <c r="AH164">
        <v>1</v>
      </c>
      <c r="AI164">
        <v>0</v>
      </c>
    </row>
    <row r="165" spans="1:35" hidden="1" x14ac:dyDescent="0.2">
      <c r="A165" t="s">
        <v>378</v>
      </c>
      <c r="B165" t="s">
        <v>379</v>
      </c>
      <c r="C165" t="s">
        <v>379</v>
      </c>
      <c r="D165" t="s">
        <v>4</v>
      </c>
      <c r="E165">
        <v>0</v>
      </c>
      <c r="F165">
        <v>0</v>
      </c>
      <c r="G165">
        <v>1</v>
      </c>
      <c r="H165">
        <v>0</v>
      </c>
      <c r="I165" t="s">
        <v>24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641</v>
      </c>
      <c r="AE165">
        <v>29.988571428571401</v>
      </c>
      <c r="AF165">
        <v>28.897664019254972</v>
      </c>
      <c r="AG165">
        <f>1.26629485196343*1</f>
        <v>1.2662948519634301</v>
      </c>
      <c r="AH165">
        <v>1</v>
      </c>
      <c r="AI165">
        <v>0</v>
      </c>
    </row>
    <row r="166" spans="1:35" hidden="1" x14ac:dyDescent="0.2">
      <c r="A166" t="s">
        <v>380</v>
      </c>
      <c r="B166" t="s">
        <v>381</v>
      </c>
      <c r="C166" t="s">
        <v>381</v>
      </c>
      <c r="D166" t="s">
        <v>4</v>
      </c>
      <c r="E166">
        <v>0</v>
      </c>
      <c r="F166">
        <v>0</v>
      </c>
      <c r="G166">
        <v>1</v>
      </c>
      <c r="H166">
        <v>0</v>
      </c>
      <c r="I166" t="s">
        <v>24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650</v>
      </c>
      <c r="AE166">
        <v>57.846153846153818</v>
      </c>
      <c r="AF166">
        <v>47.465857428031192</v>
      </c>
      <c r="AG166">
        <f>3.43653223316943*1</f>
        <v>3.4365322331694301</v>
      </c>
      <c r="AH166">
        <v>1</v>
      </c>
      <c r="AI166">
        <v>0</v>
      </c>
    </row>
    <row r="167" spans="1:35" hidden="1" x14ac:dyDescent="0.2">
      <c r="A167" t="s">
        <v>382</v>
      </c>
      <c r="B167" t="s">
        <v>383</v>
      </c>
      <c r="C167" t="s">
        <v>383</v>
      </c>
      <c r="D167" t="s">
        <v>4</v>
      </c>
      <c r="E167">
        <v>0</v>
      </c>
      <c r="F167">
        <v>0</v>
      </c>
      <c r="G167">
        <v>1</v>
      </c>
      <c r="H167">
        <v>0</v>
      </c>
      <c r="I167" t="s">
        <v>24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651</v>
      </c>
      <c r="AE167">
        <v>63.040000000000049</v>
      </c>
      <c r="AF167">
        <v>58.249275849324192</v>
      </c>
      <c r="AG167">
        <f>2.14593739271597*1</f>
        <v>2.1459373927159699</v>
      </c>
      <c r="AH167">
        <v>1</v>
      </c>
      <c r="AI167">
        <v>0</v>
      </c>
    </row>
    <row r="168" spans="1:35" hidden="1" x14ac:dyDescent="0.2">
      <c r="A168" t="s">
        <v>216</v>
      </c>
      <c r="B168" t="s">
        <v>384</v>
      </c>
      <c r="C168" t="s">
        <v>384</v>
      </c>
      <c r="D168" t="s">
        <v>4</v>
      </c>
      <c r="E168">
        <v>0</v>
      </c>
      <c r="F168">
        <v>0</v>
      </c>
      <c r="G168">
        <v>1</v>
      </c>
      <c r="H168">
        <v>0</v>
      </c>
      <c r="I168" t="s">
        <v>24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653</v>
      </c>
      <c r="AE168">
        <v>63.843000731930978</v>
      </c>
      <c r="AF168">
        <v>75.197279072399724</v>
      </c>
      <c r="AG168">
        <f>2.47282439291368*1</f>
        <v>2.4728243929136799</v>
      </c>
      <c r="AH168">
        <v>1</v>
      </c>
      <c r="AI168">
        <v>0</v>
      </c>
    </row>
    <row r="169" spans="1:35" hidden="1" x14ac:dyDescent="0.2">
      <c r="A169" t="s">
        <v>178</v>
      </c>
      <c r="B169" t="s">
        <v>385</v>
      </c>
      <c r="C169" t="s">
        <v>386</v>
      </c>
      <c r="D169" t="s">
        <v>3</v>
      </c>
      <c r="E169">
        <v>0</v>
      </c>
      <c r="F169">
        <v>1</v>
      </c>
      <c r="G169">
        <v>0</v>
      </c>
      <c r="H169">
        <v>0</v>
      </c>
      <c r="I169" t="s">
        <v>24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654</v>
      </c>
      <c r="AE169">
        <v>60.478893265024453</v>
      </c>
      <c r="AF169">
        <v>68.321963795526131</v>
      </c>
      <c r="AG169">
        <f>1.71618216019783*1</f>
        <v>1.71618216019783</v>
      </c>
      <c r="AH169">
        <v>1</v>
      </c>
      <c r="AI169">
        <v>0</v>
      </c>
    </row>
    <row r="170" spans="1:35" hidden="1" x14ac:dyDescent="0.2">
      <c r="A170" t="s">
        <v>387</v>
      </c>
      <c r="B170" t="s">
        <v>200</v>
      </c>
      <c r="C170" t="s">
        <v>388</v>
      </c>
      <c r="D170" t="s">
        <v>4</v>
      </c>
      <c r="E170">
        <v>0</v>
      </c>
      <c r="F170">
        <v>0</v>
      </c>
      <c r="G170">
        <v>1</v>
      </c>
      <c r="H170">
        <v>0</v>
      </c>
      <c r="I170" t="s">
        <v>24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658</v>
      </c>
      <c r="AE170">
        <v>34.461538461538467</v>
      </c>
      <c r="AF170">
        <v>38.437413285246713</v>
      </c>
      <c r="AG170">
        <f>0.899384858749055*1</f>
        <v>0.89938485874905505</v>
      </c>
      <c r="AH170">
        <v>1</v>
      </c>
      <c r="AI170">
        <v>0</v>
      </c>
    </row>
    <row r="171" spans="1:35" hidden="1" x14ac:dyDescent="0.2">
      <c r="A171" t="s">
        <v>389</v>
      </c>
      <c r="B171" t="s">
        <v>390</v>
      </c>
      <c r="C171" t="s">
        <v>389</v>
      </c>
      <c r="D171" t="s">
        <v>4</v>
      </c>
      <c r="E171">
        <v>0</v>
      </c>
      <c r="F171">
        <v>0</v>
      </c>
      <c r="G171">
        <v>1</v>
      </c>
      <c r="H171">
        <v>0</v>
      </c>
      <c r="I171" t="s">
        <v>24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661</v>
      </c>
      <c r="AE171">
        <v>82.560817598916358</v>
      </c>
      <c r="AF171">
        <v>98.094229809010656</v>
      </c>
      <c r="AG171">
        <f>3.82775594566282*1</f>
        <v>3.8277559456628198</v>
      </c>
      <c r="AH171">
        <v>1</v>
      </c>
      <c r="AI171">
        <v>0</v>
      </c>
    </row>
    <row r="172" spans="1:35" hidden="1" x14ac:dyDescent="0.2">
      <c r="A172" t="s">
        <v>391</v>
      </c>
      <c r="B172" t="s">
        <v>392</v>
      </c>
      <c r="C172" t="s">
        <v>392</v>
      </c>
      <c r="D172" t="s">
        <v>3</v>
      </c>
      <c r="E172">
        <v>0</v>
      </c>
      <c r="F172">
        <v>1</v>
      </c>
      <c r="G172">
        <v>0</v>
      </c>
      <c r="H172">
        <v>0</v>
      </c>
      <c r="I172" t="s">
        <v>24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663</v>
      </c>
      <c r="AE172">
        <v>40.347826086956523</v>
      </c>
      <c r="AF172">
        <v>39.558635944248572</v>
      </c>
      <c r="AG172">
        <f>1.08948665871811*1</f>
        <v>1.08948665871811</v>
      </c>
      <c r="AH172">
        <v>1</v>
      </c>
      <c r="AI172">
        <v>0</v>
      </c>
    </row>
    <row r="173" spans="1:35" hidden="1" x14ac:dyDescent="0.2">
      <c r="A173" t="s">
        <v>393</v>
      </c>
      <c r="B173" t="s">
        <v>394</v>
      </c>
      <c r="C173" t="s">
        <v>394</v>
      </c>
      <c r="D173" t="s">
        <v>4</v>
      </c>
      <c r="E173">
        <v>0</v>
      </c>
      <c r="F173">
        <v>0</v>
      </c>
      <c r="G173">
        <v>1</v>
      </c>
      <c r="H173">
        <v>0</v>
      </c>
      <c r="I173" t="s">
        <v>24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667</v>
      </c>
      <c r="AE173">
        <v>51.829800823462413</v>
      </c>
      <c r="AF173">
        <v>64.050952763422771</v>
      </c>
      <c r="AG173">
        <f>0.90719162077701*1</f>
        <v>0.90719162077700999</v>
      </c>
      <c r="AH173">
        <v>1</v>
      </c>
      <c r="AI173">
        <v>0</v>
      </c>
    </row>
    <row r="174" spans="1:35" hidden="1" x14ac:dyDescent="0.2">
      <c r="A174" t="s">
        <v>395</v>
      </c>
      <c r="B174" t="s">
        <v>396</v>
      </c>
      <c r="C174" t="s">
        <v>396</v>
      </c>
      <c r="D174" t="s">
        <v>3</v>
      </c>
      <c r="E174">
        <v>0</v>
      </c>
      <c r="F174">
        <v>1</v>
      </c>
      <c r="G174">
        <v>0</v>
      </c>
      <c r="H174">
        <v>0</v>
      </c>
      <c r="I174" t="s">
        <v>25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681</v>
      </c>
      <c r="AE174">
        <v>51.396648044692817</v>
      </c>
      <c r="AF174">
        <v>51.086219238100867</v>
      </c>
      <c r="AG174">
        <f>1.70477063393425*1</f>
        <v>1.7047706339342501</v>
      </c>
      <c r="AH174">
        <v>1</v>
      </c>
      <c r="AI174">
        <v>0</v>
      </c>
    </row>
    <row r="175" spans="1:35" hidden="1" x14ac:dyDescent="0.2">
      <c r="A175" t="s">
        <v>397</v>
      </c>
      <c r="B175" t="s">
        <v>398</v>
      </c>
      <c r="C175" t="s">
        <v>399</v>
      </c>
      <c r="D175" t="s">
        <v>4</v>
      </c>
      <c r="E175">
        <v>0</v>
      </c>
      <c r="F175">
        <v>0</v>
      </c>
      <c r="G175">
        <v>1</v>
      </c>
      <c r="H175">
        <v>0</v>
      </c>
      <c r="I175" t="s">
        <v>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682</v>
      </c>
      <c r="AE175">
        <v>27.10204081632655</v>
      </c>
      <c r="AF175">
        <v>30.657087729088001</v>
      </c>
      <c r="AG175">
        <f>0.708534546170457*1</f>
        <v>0.70853454617045697</v>
      </c>
      <c r="AH175">
        <v>1</v>
      </c>
      <c r="AI175">
        <v>0</v>
      </c>
    </row>
    <row r="176" spans="1:35" hidden="1" x14ac:dyDescent="0.2">
      <c r="A176" t="s">
        <v>400</v>
      </c>
      <c r="B176" t="s">
        <v>401</v>
      </c>
      <c r="C176" t="s">
        <v>401</v>
      </c>
      <c r="D176" t="s">
        <v>4</v>
      </c>
      <c r="E176">
        <v>0</v>
      </c>
      <c r="F176">
        <v>0</v>
      </c>
      <c r="G176">
        <v>1</v>
      </c>
      <c r="H176">
        <v>0</v>
      </c>
      <c r="I176" t="s">
        <v>25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685</v>
      </c>
      <c r="AE176">
        <v>72.960657900542913</v>
      </c>
      <c r="AF176">
        <v>80.859783727499732</v>
      </c>
      <c r="AG176">
        <f>2.82480153198426*1</f>
        <v>2.8248015319842601</v>
      </c>
      <c r="AH176">
        <v>1</v>
      </c>
      <c r="AI176">
        <v>0</v>
      </c>
    </row>
    <row r="177" spans="1:35" hidden="1" x14ac:dyDescent="0.2">
      <c r="A177" t="s">
        <v>402</v>
      </c>
      <c r="B177" t="s">
        <v>403</v>
      </c>
      <c r="C177" t="s">
        <v>402</v>
      </c>
      <c r="D177" t="s">
        <v>3</v>
      </c>
      <c r="E177">
        <v>0</v>
      </c>
      <c r="F177">
        <v>1</v>
      </c>
      <c r="G177">
        <v>0</v>
      </c>
      <c r="H177">
        <v>0</v>
      </c>
      <c r="I177" t="s">
        <v>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689</v>
      </c>
      <c r="AE177">
        <v>31.87669345515452</v>
      </c>
      <c r="AF177">
        <v>29.244633468666159</v>
      </c>
      <c r="AG177">
        <f>1.04706018498122*1</f>
        <v>1.04706018498122</v>
      </c>
      <c r="AH177">
        <v>1</v>
      </c>
      <c r="AI177">
        <v>0</v>
      </c>
    </row>
    <row r="178" spans="1:35" hidden="1" x14ac:dyDescent="0.2">
      <c r="A178" t="s">
        <v>404</v>
      </c>
      <c r="B178" t="s">
        <v>405</v>
      </c>
      <c r="C178" t="s">
        <v>405</v>
      </c>
      <c r="D178" t="s">
        <v>3</v>
      </c>
      <c r="E178">
        <v>0</v>
      </c>
      <c r="F178">
        <v>1</v>
      </c>
      <c r="G178">
        <v>0</v>
      </c>
      <c r="H178">
        <v>0</v>
      </c>
      <c r="I178" t="s">
        <v>25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693</v>
      </c>
      <c r="AE178">
        <v>34.43340665272126</v>
      </c>
      <c r="AF178">
        <v>47.813016681654418</v>
      </c>
      <c r="AG178">
        <f>0.847323966859419*1</f>
        <v>0.84732396685941902</v>
      </c>
      <c r="AH178">
        <v>1</v>
      </c>
      <c r="AI178">
        <v>0</v>
      </c>
    </row>
    <row r="179" spans="1:35" hidden="1" x14ac:dyDescent="0.2">
      <c r="A179" t="s">
        <v>406</v>
      </c>
      <c r="B179" t="s">
        <v>407</v>
      </c>
      <c r="C179" t="s">
        <v>407</v>
      </c>
      <c r="D179" t="s">
        <v>4</v>
      </c>
      <c r="E179">
        <v>0</v>
      </c>
      <c r="F179">
        <v>0</v>
      </c>
      <c r="G179">
        <v>1</v>
      </c>
      <c r="H179">
        <v>0</v>
      </c>
      <c r="I179" t="s">
        <v>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694</v>
      </c>
      <c r="AE179">
        <v>59.532145282434627</v>
      </c>
      <c r="AF179">
        <v>67.671580494258464</v>
      </c>
      <c r="AG179">
        <f>1.34672005432424*1</f>
        <v>1.3467200543242399</v>
      </c>
      <c r="AH179">
        <v>1</v>
      </c>
      <c r="AI179">
        <v>0</v>
      </c>
    </row>
    <row r="180" spans="1:35" hidden="1" x14ac:dyDescent="0.2">
      <c r="A180" t="s">
        <v>63</v>
      </c>
      <c r="B180" t="s">
        <v>408</v>
      </c>
      <c r="C180" t="s">
        <v>409</v>
      </c>
      <c r="D180" t="s">
        <v>4</v>
      </c>
      <c r="E180">
        <v>0</v>
      </c>
      <c r="F180">
        <v>0</v>
      </c>
      <c r="G180">
        <v>1</v>
      </c>
      <c r="H180">
        <v>0</v>
      </c>
      <c r="I180" t="s">
        <v>25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696</v>
      </c>
      <c r="AE180">
        <v>50.332590025962432</v>
      </c>
      <c r="AF180">
        <v>57.440363626656918</v>
      </c>
      <c r="AG180">
        <f>1.74680399311746*1</f>
        <v>1.7468039931174599</v>
      </c>
      <c r="AH180">
        <v>1</v>
      </c>
      <c r="AI180">
        <v>0</v>
      </c>
    </row>
    <row r="181" spans="1:35" hidden="1" x14ac:dyDescent="0.2">
      <c r="A181" t="s">
        <v>410</v>
      </c>
      <c r="B181" t="s">
        <v>411</v>
      </c>
      <c r="C181" t="s">
        <v>411</v>
      </c>
      <c r="D181" t="s">
        <v>3</v>
      </c>
      <c r="E181">
        <v>0</v>
      </c>
      <c r="F181">
        <v>1</v>
      </c>
      <c r="G181">
        <v>0</v>
      </c>
      <c r="H181">
        <v>0</v>
      </c>
      <c r="I181" t="s">
        <v>25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697</v>
      </c>
      <c r="AE181">
        <v>0</v>
      </c>
      <c r="AF181">
        <v>0</v>
      </c>
      <c r="AG181">
        <f>0*1</f>
        <v>0</v>
      </c>
      <c r="AH181">
        <v>1</v>
      </c>
      <c r="AI181">
        <v>0</v>
      </c>
    </row>
    <row r="182" spans="1:35" hidden="1" x14ac:dyDescent="0.2">
      <c r="A182" t="s">
        <v>412</v>
      </c>
      <c r="B182" t="s">
        <v>413</v>
      </c>
      <c r="C182" t="s">
        <v>413</v>
      </c>
      <c r="D182" t="s">
        <v>4</v>
      </c>
      <c r="E182">
        <v>0</v>
      </c>
      <c r="F182">
        <v>0</v>
      </c>
      <c r="G182">
        <v>1</v>
      </c>
      <c r="H182">
        <v>0</v>
      </c>
      <c r="I182" t="s">
        <v>25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699</v>
      </c>
      <c r="AE182">
        <v>53.052631578947398</v>
      </c>
      <c r="AF182">
        <v>43.820005368726108</v>
      </c>
      <c r="AG182">
        <f>2.73661687088314*1</f>
        <v>2.73661687088314</v>
      </c>
      <c r="AH182">
        <v>1</v>
      </c>
      <c r="AI182">
        <v>0</v>
      </c>
    </row>
    <row r="183" spans="1:35" hidden="1" x14ac:dyDescent="0.2">
      <c r="A183" t="s">
        <v>414</v>
      </c>
      <c r="B183" t="s">
        <v>415</v>
      </c>
      <c r="C183" t="s">
        <v>415</v>
      </c>
      <c r="D183" t="s">
        <v>4</v>
      </c>
      <c r="E183">
        <v>0</v>
      </c>
      <c r="F183">
        <v>0</v>
      </c>
      <c r="G183">
        <v>1</v>
      </c>
      <c r="H183">
        <v>0</v>
      </c>
      <c r="I183" t="s">
        <v>25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702</v>
      </c>
      <c r="AE183">
        <v>34.033213670468228</v>
      </c>
      <c r="AF183">
        <v>55.694762628322721</v>
      </c>
      <c r="AG183">
        <f>0.670120423234317*1</f>
        <v>0.67012042323431698</v>
      </c>
      <c r="AH183">
        <v>1</v>
      </c>
      <c r="AI183">
        <v>0</v>
      </c>
    </row>
    <row r="184" spans="1:35" hidden="1" x14ac:dyDescent="0.2">
      <c r="A184" t="s">
        <v>416</v>
      </c>
      <c r="B184" t="s">
        <v>417</v>
      </c>
      <c r="C184" t="s">
        <v>417</v>
      </c>
      <c r="D184" t="s">
        <v>3</v>
      </c>
      <c r="E184">
        <v>0</v>
      </c>
      <c r="F184">
        <v>1</v>
      </c>
      <c r="G184">
        <v>0</v>
      </c>
      <c r="H184">
        <v>0</v>
      </c>
      <c r="I184" t="s">
        <v>26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713</v>
      </c>
      <c r="AE184">
        <v>0</v>
      </c>
      <c r="AF184">
        <v>0</v>
      </c>
      <c r="AG184">
        <f t="shared" ref="AG184:AG188" si="0">0*1</f>
        <v>0</v>
      </c>
      <c r="AH184">
        <v>1</v>
      </c>
      <c r="AI184">
        <v>0</v>
      </c>
    </row>
    <row r="185" spans="1:35" hidden="1" x14ac:dyDescent="0.2">
      <c r="A185" t="s">
        <v>418</v>
      </c>
      <c r="B185" t="s">
        <v>419</v>
      </c>
      <c r="C185" t="s">
        <v>419</v>
      </c>
      <c r="D185" t="s">
        <v>4</v>
      </c>
      <c r="E185">
        <v>0</v>
      </c>
      <c r="F185">
        <v>0</v>
      </c>
      <c r="G185">
        <v>1</v>
      </c>
      <c r="H185">
        <v>0</v>
      </c>
      <c r="I185" t="s">
        <v>26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715</v>
      </c>
      <c r="AE185">
        <v>0</v>
      </c>
      <c r="AF185">
        <v>0</v>
      </c>
      <c r="AG185">
        <f t="shared" si="0"/>
        <v>0</v>
      </c>
      <c r="AH185">
        <v>1</v>
      </c>
      <c r="AI185">
        <v>0</v>
      </c>
    </row>
    <row r="186" spans="1:35" hidden="1" x14ac:dyDescent="0.2">
      <c r="A186" t="s">
        <v>364</v>
      </c>
      <c r="B186" t="s">
        <v>365</v>
      </c>
      <c r="C186" t="s">
        <v>365</v>
      </c>
      <c r="D186" t="s">
        <v>2</v>
      </c>
      <c r="E186">
        <v>1</v>
      </c>
      <c r="F186">
        <v>0</v>
      </c>
      <c r="G186">
        <v>0</v>
      </c>
      <c r="H186">
        <v>0</v>
      </c>
      <c r="I186" t="s">
        <v>22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580</v>
      </c>
      <c r="AE186">
        <v>0</v>
      </c>
      <c r="AF186">
        <v>0</v>
      </c>
      <c r="AG186">
        <f t="shared" si="0"/>
        <v>0</v>
      </c>
      <c r="AH186">
        <v>1</v>
      </c>
      <c r="AI186">
        <v>0</v>
      </c>
    </row>
    <row r="187" spans="1:35" hidden="1" x14ac:dyDescent="0.2">
      <c r="A187" t="s">
        <v>423</v>
      </c>
      <c r="B187" t="s">
        <v>424</v>
      </c>
      <c r="C187" t="s">
        <v>424</v>
      </c>
      <c r="D187" t="s">
        <v>4</v>
      </c>
      <c r="E187">
        <v>0</v>
      </c>
      <c r="F187">
        <v>0</v>
      </c>
      <c r="G187">
        <v>1</v>
      </c>
      <c r="H187">
        <v>0</v>
      </c>
      <c r="I187" t="s">
        <v>26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724</v>
      </c>
      <c r="AE187">
        <v>0</v>
      </c>
      <c r="AF187">
        <v>0</v>
      </c>
      <c r="AG187">
        <f t="shared" si="0"/>
        <v>0</v>
      </c>
      <c r="AH187">
        <v>1</v>
      </c>
      <c r="AI187">
        <v>0</v>
      </c>
    </row>
    <row r="188" spans="1:35" hidden="1" x14ac:dyDescent="0.2">
      <c r="A188" t="s">
        <v>425</v>
      </c>
      <c r="B188" t="s">
        <v>426</v>
      </c>
      <c r="C188" t="s">
        <v>427</v>
      </c>
      <c r="D188" t="s">
        <v>4</v>
      </c>
      <c r="E188">
        <v>0</v>
      </c>
      <c r="F188">
        <v>0</v>
      </c>
      <c r="G188">
        <v>1</v>
      </c>
      <c r="H188">
        <v>0</v>
      </c>
      <c r="I188" t="s">
        <v>26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728</v>
      </c>
      <c r="AE188">
        <v>0</v>
      </c>
      <c r="AF188">
        <v>0</v>
      </c>
      <c r="AG188">
        <f t="shared" si="0"/>
        <v>0</v>
      </c>
      <c r="AH188">
        <v>1</v>
      </c>
      <c r="AI188">
        <v>0</v>
      </c>
    </row>
    <row r="189" spans="1:35" hidden="1" x14ac:dyDescent="0.2">
      <c r="A189" t="s">
        <v>428</v>
      </c>
      <c r="B189" t="s">
        <v>429</v>
      </c>
      <c r="C189" t="s">
        <v>430</v>
      </c>
      <c r="D189" t="s">
        <v>4</v>
      </c>
      <c r="E189">
        <v>0</v>
      </c>
      <c r="F189">
        <v>0</v>
      </c>
      <c r="G189">
        <v>1</v>
      </c>
      <c r="H189">
        <v>0</v>
      </c>
      <c r="I189" t="s">
        <v>26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733</v>
      </c>
      <c r="AE189">
        <v>37.415384615384639</v>
      </c>
      <c r="AF189">
        <v>28.813928160432599</v>
      </c>
      <c r="AG189">
        <f>1.57338127654771*1</f>
        <v>1.57338127654771</v>
      </c>
      <c r="AH189">
        <v>1</v>
      </c>
      <c r="AI189">
        <v>0</v>
      </c>
    </row>
    <row r="190" spans="1:35" hidden="1" x14ac:dyDescent="0.2">
      <c r="A190" t="s">
        <v>431</v>
      </c>
      <c r="B190" t="s">
        <v>432</v>
      </c>
      <c r="C190" t="s">
        <v>433</v>
      </c>
      <c r="D190" t="s">
        <v>4</v>
      </c>
      <c r="E190">
        <v>0</v>
      </c>
      <c r="F190">
        <v>0</v>
      </c>
      <c r="G190">
        <v>1</v>
      </c>
      <c r="H190">
        <v>0</v>
      </c>
      <c r="I190" t="s">
        <v>26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737</v>
      </c>
      <c r="AE190">
        <v>37.103448275862078</v>
      </c>
      <c r="AF190">
        <v>30.902414740903119</v>
      </c>
      <c r="AG190">
        <f>2.0963517989455*1</f>
        <v>2.0963517989454998</v>
      </c>
      <c r="AH190">
        <v>1</v>
      </c>
      <c r="AI190">
        <v>0</v>
      </c>
    </row>
    <row r="191" spans="1:35" hidden="1" x14ac:dyDescent="0.2">
      <c r="A191" t="s">
        <v>434</v>
      </c>
      <c r="B191" t="s">
        <v>435</v>
      </c>
      <c r="C191" t="s">
        <v>436</v>
      </c>
      <c r="D191" t="s">
        <v>3</v>
      </c>
      <c r="E191">
        <v>0</v>
      </c>
      <c r="F191">
        <v>1</v>
      </c>
      <c r="G191">
        <v>0</v>
      </c>
      <c r="H191">
        <v>0</v>
      </c>
      <c r="I191" t="s">
        <v>26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739</v>
      </c>
      <c r="AE191">
        <v>36.492919046831361</v>
      </c>
      <c r="AF191">
        <v>47.487223482782483</v>
      </c>
      <c r="AG191">
        <f>0.972098976598474*1</f>
        <v>0.972098976598474</v>
      </c>
      <c r="AH191">
        <v>1</v>
      </c>
      <c r="AI191">
        <v>0</v>
      </c>
    </row>
    <row r="192" spans="1:35" hidden="1" x14ac:dyDescent="0.2">
      <c r="A192" t="s">
        <v>437</v>
      </c>
      <c r="B192" t="s">
        <v>438</v>
      </c>
      <c r="C192" t="s">
        <v>439</v>
      </c>
      <c r="D192" t="s">
        <v>3</v>
      </c>
      <c r="E192">
        <v>0</v>
      </c>
      <c r="F192">
        <v>1</v>
      </c>
      <c r="G192">
        <v>0</v>
      </c>
      <c r="H192">
        <v>0</v>
      </c>
      <c r="I192" t="s">
        <v>26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746</v>
      </c>
      <c r="AE192">
        <v>37.183098591549303</v>
      </c>
      <c r="AF192">
        <v>37.326097925099887</v>
      </c>
      <c r="AG192">
        <f>1.43100416284752*1</f>
        <v>1.4310041628475201</v>
      </c>
      <c r="AH192">
        <v>1</v>
      </c>
      <c r="AI19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2025-01-24T23:53:12Z</dcterms:created>
  <dcterms:modified xsi:type="dcterms:W3CDTF">2025-01-25T00:07:32Z</dcterms:modified>
</cp:coreProperties>
</file>