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F35B9C4C-5460-F54A-A342-66C7A5C0DF7A}" xr6:coauthVersionLast="47" xr6:coauthVersionMax="47" xr10:uidLastSave="{00000000-0000-0000-0000-000000000000}"/>
  <bookViews>
    <workbookView xWindow="240" yWindow="760" windowWidth="17660" windowHeight="19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2" i="1" l="1"/>
  <c r="AH192" i="1"/>
  <c r="AI191" i="1"/>
  <c r="AH191" i="1"/>
  <c r="AI190" i="1"/>
  <c r="AH190" i="1"/>
  <c r="AI189" i="1"/>
  <c r="AH189" i="1"/>
  <c r="AI188" i="1"/>
  <c r="AH188" i="1"/>
  <c r="AI187" i="1"/>
  <c r="AH187" i="1"/>
  <c r="AI114" i="1"/>
  <c r="AH114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86" i="1"/>
  <c r="AH186" i="1"/>
  <c r="AI156" i="1"/>
  <c r="AH156" i="1"/>
  <c r="AI29" i="1"/>
  <c r="AH29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39" i="1"/>
  <c r="AH139" i="1"/>
  <c r="AI83" i="1"/>
  <c r="AH83" i="1"/>
  <c r="AI140" i="1"/>
  <c r="AH140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28" i="1"/>
  <c r="AH28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157" i="1"/>
  <c r="AH157" i="1"/>
  <c r="AI155" i="1"/>
  <c r="AH155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141" i="1"/>
  <c r="AH141" i="1"/>
  <c r="AI43" i="1"/>
  <c r="AH43" i="1"/>
  <c r="AI42" i="1"/>
  <c r="AH42" i="1"/>
  <c r="AI41" i="1"/>
  <c r="AH41" i="1"/>
  <c r="AI40" i="1"/>
  <c r="AH40" i="1"/>
  <c r="AI44" i="1"/>
  <c r="AH44" i="1"/>
  <c r="AO38" i="1"/>
  <c r="AI38" i="1"/>
  <c r="AH38" i="1"/>
  <c r="AO37" i="1"/>
  <c r="AI37" i="1"/>
  <c r="AH37" i="1"/>
  <c r="AO36" i="1"/>
  <c r="AI36" i="1"/>
  <c r="AH36" i="1"/>
  <c r="AO35" i="1"/>
  <c r="AI82" i="1"/>
  <c r="AH82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35" i="1"/>
  <c r="AH35" i="1"/>
  <c r="AO28" i="1"/>
  <c r="AI39" i="1"/>
  <c r="AH39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<sst xmlns="http://schemas.openxmlformats.org/spreadsheetml/2006/main" count="1025" uniqueCount="447">
  <si>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</si>
  <si>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</si>
  <si>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</si>
  <si>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</si>
  <si>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</si>
  <si>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</si>
  <si>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</si>
  <si>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</si>
  <si>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</si>
  <si>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</si>
  <si>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</si>
  <si>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</si>
  <si>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</si>
  <si>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</si>
  <si>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</si>
  <si>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</si>
  <si>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</si>
  <si>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</si>
  <si>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</si>
  <si>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</si>
  <si>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</si>
  <si>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</si>
  <si>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</si>
  <si>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</si>
  <si>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</si>
  <si>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</si>
  <si>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</si>
  <si>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</si>
  <si>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</si>
  <si>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</si>
  <si>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</si>
  <si>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</si>
  <si>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</si>
  <si>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</si>
  <si>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</si>
  <si>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</si>
  <si>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</si>
  <si>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</si>
  <si>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</si>
  <si>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</si>
  <si>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</si>
  <si>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</si>
  <si>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</si>
  <si>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</si>
  <si>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</si>
  <si>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</si>
  <si>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</si>
  <si>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</si>
  <si>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</si>
  <si>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</si>
  <si>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</si>
  <si>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</si>
  <si>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</si>
  <si>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</si>
  <si>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</si>
  <si>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</si>
  <si>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</si>
  <si>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</si>
  <si>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</si>
  <si>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</si>
  <si>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</si>
  <si>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</si>
  <si>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</si>
  <si>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</si>
  <si>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</si>
  <si>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</si>
  <si>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</si>
  <si>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</si>
  <si>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Ross</t>
  </si>
  <si>
    <t>Barkley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</si>
  <si>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</si>
  <si>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</si>
  <si>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</si>
  <si>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</si>
  <si>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</si>
  <si>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</si>
  <si>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</si>
  <si>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</si>
  <si>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</si>
  <si>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</si>
  <si>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</si>
  <si>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</si>
  <si>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</si>
  <si>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</si>
  <si>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</si>
  <si>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Pau</t>
  </si>
  <si>
    <t>Torres</t>
  </si>
  <si>
    <t>Morgan</t>
  </si>
  <si>
    <t>Rogers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</si>
  <si>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</si>
  <si>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</si>
  <si>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</si>
  <si>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</si>
  <si>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</si>
  <si>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</si>
  <si>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</si>
  <si>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</si>
  <si>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</si>
  <si>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</si>
  <si>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</si>
  <si>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</si>
  <si>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</si>
  <si>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</si>
  <si>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</si>
  <si>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</si>
  <si>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</si>
  <si>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</si>
  <si>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</si>
  <si>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</si>
  <si>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</si>
  <si>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</si>
  <si>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</si>
  <si>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</si>
  <si>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</si>
  <si>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</si>
  <si>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</si>
  <si>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</si>
  <si>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</si>
  <si>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</si>
  <si>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</si>
  <si>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</si>
  <si>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</si>
  <si>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</si>
  <si>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</si>
  <si>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</si>
  <si>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</si>
  <si>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</si>
  <si>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</si>
  <si>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</si>
  <si>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</si>
  <si>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</si>
  <si>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Mads</t>
  </si>
  <si>
    <t>Roerslev Rasmussen</t>
  </si>
  <si>
    <t>Roerslev</t>
  </si>
  <si>
    <t>Kevin</t>
  </si>
  <si>
    <t>Schade</t>
  </si>
  <si>
    <t>Yoane</t>
  </si>
  <si>
    <t>Wissa</t>
  </si>
  <si>
    <t>Fábio</t>
  </si>
  <si>
    <t>Freitas Gouveia Carvalho</t>
  </si>
  <si>
    <t>Carvalho</t>
  </si>
  <si>
    <t>Carlos</t>
  </si>
  <si>
    <t>Baleba</t>
  </si>
  <si>
    <t>Dunk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</si>
  <si>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</si>
  <si>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</si>
  <si>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</si>
  <si>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</si>
  <si>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</si>
  <si>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</si>
  <si>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</si>
  <si>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</si>
  <si>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</si>
  <si>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</si>
  <si>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</si>
  <si>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</si>
  <si>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</si>
  <si>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</si>
  <si>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</si>
  <si>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</si>
  <si>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</si>
  <si>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</si>
  <si>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</si>
  <si>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</si>
  <si>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</si>
  <si>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</si>
  <si>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</si>
  <si>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</si>
  <si>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</si>
  <si>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</si>
  <si>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</si>
  <si>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</si>
  <si>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</si>
  <si>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</si>
  <si>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</si>
  <si>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</si>
  <si>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</si>
  <si>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</si>
  <si>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</si>
  <si>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</si>
  <si>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</si>
  <si>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</si>
  <si>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</si>
  <si>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</si>
  <si>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</si>
  <si>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</si>
  <si>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</si>
  <si>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</si>
  <si>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</si>
  <si>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</si>
  <si>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</si>
  <si>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</si>
  <si>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</si>
  <si>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</si>
  <si>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</si>
  <si>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</si>
  <si>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</si>
  <si>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</si>
  <si>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</si>
  <si>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</si>
  <si>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</si>
  <si>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</si>
  <si>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</si>
  <si>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</si>
  <si>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</si>
  <si>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</si>
  <si>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</si>
  <si>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</si>
  <si>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</si>
  <si>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</si>
  <si>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</si>
  <si>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</si>
  <si>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</si>
  <si>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</si>
  <si>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</si>
  <si>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</si>
  <si>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</si>
  <si>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</si>
  <si>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</si>
  <si>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</si>
  <si>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</si>
  <si>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</si>
  <si>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</si>
  <si>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</si>
  <si>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</si>
  <si>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</si>
  <si>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</si>
  <si>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</si>
  <si>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</si>
  <si>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</si>
  <si>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</si>
  <si>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Adama</t>
  </si>
  <si>
    <t>Traoré</t>
  </si>
  <si>
    <t>Andreas</t>
  </si>
  <si>
    <t>Hoelgebaum Pereira</t>
  </si>
  <si>
    <t>Calvin</t>
  </si>
  <si>
    <t>Bassey</t>
  </si>
  <si>
    <t>Tom</t>
  </si>
  <si>
    <t>Cairney</t>
  </si>
  <si>
    <t>Issa</t>
  </si>
  <si>
    <t>Diop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</si>
  <si>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</si>
  <si>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</si>
  <si>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</si>
  <si>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</si>
  <si>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</si>
  <si>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</si>
  <si>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</si>
  <si>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</si>
  <si>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</si>
  <si>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</si>
  <si>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</si>
  <si>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</si>
  <si>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</si>
  <si>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</si>
  <si>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</si>
  <si>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Arijanet</t>
  </si>
  <si>
    <t>Muric</t>
  </si>
  <si>
    <t>Dara</t>
  </si>
  <si>
    <t>O'Shea</t>
  </si>
  <si>
    <t>Facundo</t>
  </si>
  <si>
    <t>Buonanotte</t>
  </si>
  <si>
    <t>Ayew</t>
  </si>
  <si>
    <t>J.Ayew</t>
  </si>
  <si>
    <t>Wout</t>
  </si>
  <si>
    <t>Faes</t>
  </si>
  <si>
    <t>Victor</t>
  </si>
  <si>
    <t>Kristiansen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</si>
  <si>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</si>
  <si>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</si>
  <si>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</si>
  <si>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</si>
  <si>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</si>
  <si>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</si>
  <si>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</si>
  <si>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</si>
  <si>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</si>
  <si>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</si>
  <si>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</si>
  <si>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</si>
  <si>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</si>
  <si>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</si>
  <si>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</si>
  <si>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</si>
  <si>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</si>
  <si>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</si>
  <si>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</si>
  <si>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</si>
  <si>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</si>
  <si>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</si>
  <si>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</si>
  <si>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</si>
  <si>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</si>
  <si>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</si>
  <si>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</si>
  <si>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</si>
  <si>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</si>
  <si>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</si>
  <si>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</si>
  <si>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</si>
  <si>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</si>
  <si>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</si>
  <si>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</si>
  <si>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</si>
  <si>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</si>
  <si>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</si>
  <si>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</si>
  <si>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</si>
  <si>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</si>
  <si>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</si>
  <si>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</si>
  <si>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</si>
  <si>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</si>
  <si>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</si>
  <si>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</si>
  <si>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</si>
  <si>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</si>
  <si>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</si>
  <si>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</si>
  <si>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</si>
  <si>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</si>
  <si>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Kobbie</t>
  </si>
  <si>
    <t>Mainoo</t>
  </si>
  <si>
    <t>Lisandro</t>
  </si>
  <si>
    <t>Martínez</t>
  </si>
  <si>
    <t>André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</si>
  <si>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</si>
  <si>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</si>
  <si>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</si>
  <si>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</si>
  <si>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</si>
  <si>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</si>
  <si>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</si>
  <si>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</si>
  <si>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</si>
  <si>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</si>
  <si>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</si>
  <si>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</si>
  <si>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</si>
  <si>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</si>
  <si>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</si>
  <si>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</si>
  <si>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</si>
  <si>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</si>
  <si>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</si>
  <si>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</si>
  <si>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</si>
  <si>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</si>
  <si>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</si>
  <si>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</si>
  <si>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</si>
  <si>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</si>
  <si>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</si>
  <si>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</si>
  <si>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</si>
  <si>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</si>
  <si>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</si>
  <si>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</si>
  <si>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</si>
  <si>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</si>
  <si>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</si>
  <si>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</si>
  <si>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</si>
  <si>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</si>
  <si>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</si>
  <si>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</si>
  <si>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</si>
  <si>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</si>
  <si>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</si>
  <si>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</si>
  <si>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</si>
  <si>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</si>
  <si>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</si>
  <si>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</si>
  <si>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</si>
  <si>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</si>
  <si>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Cameron</t>
  </si>
  <si>
    <t>Archer</t>
  </si>
  <si>
    <t>Armstrong</t>
  </si>
  <si>
    <t>Jan</t>
  </si>
  <si>
    <t>Bednarek</t>
  </si>
  <si>
    <t>Kyle</t>
  </si>
  <si>
    <t>Walker-Peters</t>
  </si>
  <si>
    <t>Flynn</t>
  </si>
  <si>
    <t>Downes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</si>
  <si>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</si>
  <si>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</si>
  <si>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</si>
  <si>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</si>
  <si>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</si>
  <si>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</si>
  <si>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</si>
  <si>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</si>
  <si>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</si>
  <si>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</si>
  <si>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</si>
  <si>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</si>
  <si>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</si>
  <si>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</si>
  <si>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</si>
  <si>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</si>
  <si>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</si>
  <si>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</si>
  <si>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</si>
  <si>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</si>
  <si>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</si>
  <si>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</si>
  <si>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</si>
  <si>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</si>
  <si>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</si>
  <si>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</si>
  <si>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</si>
  <si>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</si>
  <si>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</si>
  <si>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</si>
  <si>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</si>
  <si>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</si>
  <si>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</si>
  <si>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</si>
  <si>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</si>
  <si>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</si>
  <si>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</si>
  <si>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</si>
  <si>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</si>
  <si>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</si>
  <si>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</si>
  <si>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</si>
  <si>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</si>
  <si>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</si>
  <si>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</si>
  <si>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Tommy</t>
  </si>
  <si>
    <t>Doyle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</si>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</sst>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92" totalsRowShown="0">
  <autoFilter ref="A1:AL192" xr:uid="{00000000-0009-0000-0100-000001000000}">
    <filterColumn colId="37">
      <filters>
        <filter val="1"/>
      </filters>
    </filterColumn>
  </autoFilter>
  <sortState xmlns:xlrd2="http://schemas.microsoft.com/office/spreadsheetml/2017/richdata2" ref="A28:AL186">
    <sortCondition descending="1" ref="AI1:AI192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2"/>
  <sheetViews>
    <sheetView tabSelected="1" workbookViewId="0">
      <selection activeCell="C29" sqref="C29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47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6.7</v>
      </c>
      <c r="AE2">
        <v>1</v>
      </c>
      <c r="AF2">
        <v>61.027322404371603</v>
      </c>
      <c r="AG2">
        <v>68.725142264296792</v>
      </c>
      <c r="AH2">
        <f>23.9514080742988*1</f>
        <v>23.951408074298801</v>
      </c>
      <c r="AI2">
        <f>1.48371003707413*1</f>
        <v>1.4837100370741301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1244.5971001231912</v>
      </c>
      <c r="AP2" t="s">
        <v>1</v>
      </c>
    </row>
    <row r="3" spans="1:43" hidden="1" x14ac:dyDescent="0.2">
      <c r="A3" t="s">
        <v>45</v>
      </c>
      <c r="B3" t="s">
        <v>48</v>
      </c>
      <c r="C3" t="s">
        <v>45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6.4</v>
      </c>
      <c r="AE3">
        <v>2</v>
      </c>
      <c r="AF3">
        <v>63.25138024648264</v>
      </c>
      <c r="AG3">
        <v>59.311116156617388</v>
      </c>
      <c r="AH3">
        <f>43.3299029589225*1</f>
        <v>43.329902958922503</v>
      </c>
      <c r="AI3">
        <f>2.82667768742612*1</f>
        <v>2.8266776874261201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7.8</v>
      </c>
      <c r="AE4">
        <v>3</v>
      </c>
      <c r="AF4">
        <v>64.043063658972542</v>
      </c>
      <c r="AG4">
        <v>55.24354622445361</v>
      </c>
      <c r="AH4">
        <f>47.6938066246091*1</f>
        <v>47.693806624609103</v>
      </c>
      <c r="AI4">
        <f>3.21720925349565*1</f>
        <v>3.2172092534956498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94.5</v>
      </c>
      <c r="AP4">
        <v>101.5</v>
      </c>
    </row>
    <row r="5" spans="1:43" hidden="1" x14ac:dyDescent="0.2">
      <c r="A5" t="s">
        <v>45</v>
      </c>
      <c r="B5" t="s">
        <v>51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6.7</v>
      </c>
      <c r="AE5">
        <v>8</v>
      </c>
      <c r="AF5">
        <v>69.63636363636364</v>
      </c>
      <c r="AG5">
        <v>88.140550238632628</v>
      </c>
      <c r="AH5">
        <f>30.2454754472131*1</f>
        <v>30.245475447213099</v>
      </c>
      <c r="AI5">
        <f>1.76060152611639*1</f>
        <v>1.7606015261163901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55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64.849557522123945</v>
      </c>
      <c r="AG6">
        <v>67.626566190801967</v>
      </c>
      <c r="AH6">
        <f>39.5611198614139*1</f>
        <v>39.5611198614139</v>
      </c>
      <c r="AI6">
        <f>2.45895283681427*1</f>
        <v>2.4589528368142699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55.803086396081007</v>
      </c>
      <c r="AG7">
        <v>44.364252837665411</v>
      </c>
      <c r="AH7">
        <f>27.5914672131417*1</f>
        <v>27.591467213141701</v>
      </c>
      <c r="AI7">
        <f>1.7282101585709*1</f>
        <v>1.7282101585709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10.199999999999999</v>
      </c>
      <c r="AE8">
        <v>13</v>
      </c>
      <c r="AF8">
        <v>102.7245873361649</v>
      </c>
      <c r="AG8">
        <v>84.922411671556475</v>
      </c>
      <c r="AH8">
        <f>88.8655269723926*0.6875</f>
        <v>61.095049793519912</v>
      </c>
      <c r="AI8">
        <f>5.43075819692983*0.6875</f>
        <v>3.733646260389258</v>
      </c>
      <c r="AJ8">
        <v>0.6875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6.2</v>
      </c>
      <c r="AE9">
        <v>14</v>
      </c>
      <c r="AF9">
        <v>66.536585365853639</v>
      </c>
      <c r="AG9">
        <v>62.541746072606458</v>
      </c>
      <c r="AH9">
        <f>41.0026491774768*1</f>
        <v>41.002649177476798</v>
      </c>
      <c r="AI9">
        <f>2.51719091947542*1</f>
        <v>2.5171909194754201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62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39.063063063063069</v>
      </c>
      <c r="AG10">
        <v>32.513874935048086</v>
      </c>
      <c r="AH10">
        <f>28.265140190328*1</f>
        <v>28.265140190328001</v>
      </c>
      <c r="AI10">
        <f>1.7331168896521*1</f>
        <v>1.7331168896521001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62.117647058823557</v>
      </c>
      <c r="AG11">
        <v>60.631562908597623</v>
      </c>
      <c r="AH11">
        <f>36.5965170838775*1</f>
        <v>36.596517083877501</v>
      </c>
      <c r="AI11">
        <f>2.18367050893333*1</f>
        <v>2.1836705089333299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6.2</v>
      </c>
      <c r="AE12">
        <v>34</v>
      </c>
      <c r="AF12">
        <v>50.330097087378633</v>
      </c>
      <c r="AG12">
        <v>52.140918467994439</v>
      </c>
      <c r="AH12">
        <f>24.5632076013639*1</f>
        <v>24.563207601363899</v>
      </c>
      <c r="AI12">
        <f>1.55451812991494*1</f>
        <v>1.55451812991494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35</v>
      </c>
      <c r="AF13">
        <v>46.70967741935484</v>
      </c>
      <c r="AG13">
        <v>56.621171136059523</v>
      </c>
      <c r="AH13">
        <f>32.5457118610981*1</f>
        <v>32.545711861098098</v>
      </c>
      <c r="AI13">
        <f>1.94959117944597*1</f>
        <v>1.9495911794459699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70</v>
      </c>
      <c r="B14" t="s">
        <v>71</v>
      </c>
      <c r="C14" t="s">
        <v>71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42</v>
      </c>
      <c r="AF14">
        <v>40.423939022427888</v>
      </c>
      <c r="AG14">
        <v>48.736148594084987</v>
      </c>
      <c r="AH14">
        <f>23.7129386021669*1</f>
        <v>23.712938602166901</v>
      </c>
      <c r="AI14">
        <f>1.3299330397908*1</f>
        <v>1.3299330397908</v>
      </c>
      <c r="AJ14">
        <v>1</v>
      </c>
      <c r="AK14">
        <v>0</v>
      </c>
      <c r="AL14">
        <v>0</v>
      </c>
    </row>
    <row r="15" spans="1:43" hidden="1" x14ac:dyDescent="0.2">
      <c r="A15" t="s">
        <v>72</v>
      </c>
      <c r="B15" t="s">
        <v>73</v>
      </c>
      <c r="C15" t="s">
        <v>74</v>
      </c>
      <c r="D15" t="s">
        <v>6</v>
      </c>
      <c r="E15">
        <v>0</v>
      </c>
      <c r="F15">
        <v>0</v>
      </c>
      <c r="G15">
        <v>0</v>
      </c>
      <c r="H15">
        <v>1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5.8</v>
      </c>
      <c r="AE15">
        <v>44</v>
      </c>
      <c r="AF15">
        <v>33.481481481481467</v>
      </c>
      <c r="AG15">
        <v>37.459559704425253</v>
      </c>
      <c r="AH15">
        <f>49.5769120425005*1</f>
        <v>49.576912042500503</v>
      </c>
      <c r="AI15">
        <f>2.91317505169234*1</f>
        <v>2.91317505169234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75</v>
      </c>
      <c r="B16" t="s">
        <v>76</v>
      </c>
      <c r="C16" t="s">
        <v>77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4.4000000000000004</v>
      </c>
      <c r="AE16">
        <v>50</v>
      </c>
      <c r="AF16">
        <v>44.022598870056491</v>
      </c>
      <c r="AG16">
        <v>45.882810651556952</v>
      </c>
      <c r="AH16">
        <f>24.1507868385404*1</f>
        <v>24.150786838540402</v>
      </c>
      <c r="AI16">
        <f>1.48800681266097*1</f>
        <v>1.48800681266097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79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</v>
      </c>
      <c r="AE17">
        <v>51</v>
      </c>
      <c r="AF17">
        <v>0</v>
      </c>
      <c r="AG17">
        <v>0</v>
      </c>
      <c r="AH17">
        <f>0*1</f>
        <v>0</v>
      </c>
      <c r="AI17">
        <f>0*1</f>
        <v>0</v>
      </c>
      <c r="AJ17">
        <v>1</v>
      </c>
      <c r="AK17">
        <v>0</v>
      </c>
      <c r="AL17">
        <v>0</v>
      </c>
      <c r="AN17" t="s">
        <v>11</v>
      </c>
      <c r="AO17">
        <f>AO2-AO15*16</f>
        <v>1244.5971001231912</v>
      </c>
    </row>
    <row r="18" spans="1:42" hidden="1" x14ac:dyDescent="0.2">
      <c r="A18" t="s">
        <v>80</v>
      </c>
      <c r="B18" t="s">
        <v>81</v>
      </c>
      <c r="C18" t="s">
        <v>82</v>
      </c>
      <c r="D18" t="s">
        <v>3</v>
      </c>
      <c r="E18">
        <v>1</v>
      </c>
      <c r="F18">
        <v>0</v>
      </c>
      <c r="G18">
        <v>0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53</v>
      </c>
      <c r="AF18">
        <v>52.747252747252702</v>
      </c>
      <c r="AG18">
        <v>63.840385174896092</v>
      </c>
      <c r="AH18">
        <f>28.3317693918887*1</f>
        <v>28.331769391888699</v>
      </c>
      <c r="AI18">
        <f>1.65251579744822*1</f>
        <v>1.6525157974482201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84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5.2</v>
      </c>
      <c r="AE19">
        <v>54</v>
      </c>
      <c r="AF19">
        <v>47.37777777777773</v>
      </c>
      <c r="AG19">
        <v>52.260755091156177</v>
      </c>
      <c r="AH19">
        <f>24.6461119322259*1</f>
        <v>24.646111932225899</v>
      </c>
      <c r="AI19">
        <f>1.58049315559718*1</f>
        <v>1.58049315559718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 hidden="1" x14ac:dyDescent="0.2">
      <c r="A20" t="s">
        <v>85</v>
      </c>
      <c r="B20" t="s">
        <v>86</v>
      </c>
      <c r="C20" t="s">
        <v>85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4.2</v>
      </c>
      <c r="AE20">
        <v>58</v>
      </c>
      <c r="AF20">
        <v>39.829787234042541</v>
      </c>
      <c r="AG20">
        <v>38.525686251254029</v>
      </c>
      <c r="AH20">
        <f>12.6779588874196*1</f>
        <v>12.677958887419599</v>
      </c>
      <c r="AI20">
        <f>0.828571841624839*1</f>
        <v>0.82857184162483899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87</v>
      </c>
      <c r="B21" t="s">
        <v>88</v>
      </c>
      <c r="C21" t="s">
        <v>88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60</v>
      </c>
      <c r="AF21">
        <v>0</v>
      </c>
      <c r="AG21">
        <v>0</v>
      </c>
      <c r="AH21">
        <f>0*1</f>
        <v>0</v>
      </c>
      <c r="AI21">
        <f>0*1</f>
        <v>0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2</v>
      </c>
      <c r="AP21">
        <v>3</v>
      </c>
    </row>
    <row r="22" spans="1:42" hidden="1" x14ac:dyDescent="0.2">
      <c r="A22" t="s">
        <v>89</v>
      </c>
      <c r="B22" t="s">
        <v>90</v>
      </c>
      <c r="C22" t="s">
        <v>90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63</v>
      </c>
      <c r="AF22">
        <v>45.017106290399113</v>
      </c>
      <c r="AG22">
        <v>53.833886015342443</v>
      </c>
      <c r="AH22">
        <f>26.3222068075991*1</f>
        <v>26.322206807599098</v>
      </c>
      <c r="AI22">
        <f>1.68818408794227*1</f>
        <v>1.68818408794227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3</v>
      </c>
      <c r="AP22">
        <v>3</v>
      </c>
    </row>
    <row r="23" spans="1:42" hidden="1" x14ac:dyDescent="0.2">
      <c r="A23" t="s">
        <v>91</v>
      </c>
      <c r="B23" t="s">
        <v>92</v>
      </c>
      <c r="C23" t="s">
        <v>92</v>
      </c>
      <c r="D23" t="s">
        <v>6</v>
      </c>
      <c r="E23">
        <v>0</v>
      </c>
      <c r="F23">
        <v>0</v>
      </c>
      <c r="G23">
        <v>0</v>
      </c>
      <c r="H23">
        <v>1</v>
      </c>
      <c r="I23" t="s">
        <v>13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8.9</v>
      </c>
      <c r="AE23">
        <v>64</v>
      </c>
      <c r="AF23">
        <v>76.938271604938336</v>
      </c>
      <c r="AG23">
        <v>79.101174555867999</v>
      </c>
      <c r="AH23">
        <f>54.4386714585223*1</f>
        <v>54.4386714585223</v>
      </c>
      <c r="AI23">
        <f>3.36489943968584*1</f>
        <v>3.36489943968584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93</v>
      </c>
      <c r="B24" t="s">
        <v>94</v>
      </c>
      <c r="C24" t="s">
        <v>94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4.8</v>
      </c>
      <c r="AE24">
        <v>65</v>
      </c>
      <c r="AF24">
        <v>37.576690799261257</v>
      </c>
      <c r="AG24">
        <v>34.496030242821362</v>
      </c>
      <c r="AH24">
        <f>21.7168840628487*1</f>
        <v>21.716884062848699</v>
      </c>
      <c r="AI24">
        <f>1.48652553438882*1</f>
        <v>1.48652553438882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hidden="1" x14ac:dyDescent="0.2">
      <c r="A25" t="s">
        <v>95</v>
      </c>
      <c r="B25" t="s">
        <v>96</v>
      </c>
      <c r="C25" t="s">
        <v>96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4.9000000000000004</v>
      </c>
      <c r="AE25">
        <v>79</v>
      </c>
      <c r="AF25">
        <v>35.494252873563198</v>
      </c>
      <c r="AG25">
        <v>25.126227377434589</v>
      </c>
      <c r="AH25">
        <f>29.1883509066903*1</f>
        <v>29.1883509066903</v>
      </c>
      <c r="AI25">
        <f>1.83547629852188*1</f>
        <v>1.83547629852188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97</v>
      </c>
      <c r="B26" t="s">
        <v>98</v>
      </c>
      <c r="C26" t="s">
        <v>98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80</v>
      </c>
      <c r="AF26">
        <v>37.483881124644938</v>
      </c>
      <c r="AG26">
        <v>28.24449876088746</v>
      </c>
      <c r="AH26">
        <f>37.7785536125254*1</f>
        <v>37.7785536125254</v>
      </c>
      <c r="AI26">
        <f>2.4874203910483*1</f>
        <v>2.4874203910483002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2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101</v>
      </c>
      <c r="D27" t="s">
        <v>6</v>
      </c>
      <c r="E27">
        <v>0</v>
      </c>
      <c r="F27">
        <v>0</v>
      </c>
      <c r="G27">
        <v>0</v>
      </c>
      <c r="H27">
        <v>1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5.4</v>
      </c>
      <c r="AE27">
        <v>81</v>
      </c>
      <c r="AF27">
        <v>0</v>
      </c>
      <c r="AG27">
        <v>0</v>
      </c>
      <c r="AH27">
        <f>0*1</f>
        <v>0</v>
      </c>
      <c r="AI27">
        <f>0*1</f>
        <v>0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x14ac:dyDescent="0.2">
      <c r="A28" t="s">
        <v>283</v>
      </c>
      <c r="B28" t="s">
        <v>284</v>
      </c>
      <c r="C28" t="s">
        <v>285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23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13.7</v>
      </c>
      <c r="AE28">
        <v>434</v>
      </c>
      <c r="AF28">
        <v>121.4285714285714</v>
      </c>
      <c r="AG28">
        <v>123.1909069481691</v>
      </c>
      <c r="AH28">
        <f>125.459078736999*1</f>
        <v>125.459078736999</v>
      </c>
      <c r="AI28">
        <f>7.38674928713482*1</f>
        <v>7.3867492871348199</v>
      </c>
      <c r="AJ28">
        <v>1</v>
      </c>
      <c r="AK28">
        <v>1</v>
      </c>
      <c r="AL28">
        <v>1</v>
      </c>
      <c r="AN28" t="s">
        <v>21</v>
      </c>
      <c r="AO28">
        <f>SUMPRODUCT(Table1[Selected],Table1[IPS])</f>
        <v>0</v>
      </c>
      <c r="AP28">
        <v>3</v>
      </c>
    </row>
    <row r="29" spans="1:42" x14ac:dyDescent="0.2">
      <c r="A29" t="s">
        <v>366</v>
      </c>
      <c r="B29" t="s">
        <v>367</v>
      </c>
      <c r="C29" t="s">
        <v>366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27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4.5999999999999996</v>
      </c>
      <c r="AE29">
        <v>573</v>
      </c>
      <c r="AF29">
        <v>59.465195910704523</v>
      </c>
      <c r="AG29">
        <v>37.161943919972828</v>
      </c>
      <c r="AH29">
        <f>117.537845529757*1</f>
        <v>117.53784552975701</v>
      </c>
      <c r="AI29">
        <f>7.34631204763476*1</f>
        <v>7.3463120476347603</v>
      </c>
      <c r="AJ29">
        <v>1</v>
      </c>
      <c r="AK29">
        <v>1</v>
      </c>
      <c r="AL29">
        <v>1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106</v>
      </c>
      <c r="B30" t="s">
        <v>107</v>
      </c>
      <c r="C30" t="s">
        <v>108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14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89</v>
      </c>
      <c r="AF30">
        <v>49.486617277884712</v>
      </c>
      <c r="AG30">
        <v>27.975539721212431</v>
      </c>
      <c r="AH30">
        <f>53.0110377479925*1</f>
        <v>53.011037747992503</v>
      </c>
      <c r="AI30">
        <f>3.62110220017831*1</f>
        <v>3.62110220017831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109</v>
      </c>
      <c r="B31" t="s">
        <v>110</v>
      </c>
      <c r="C31" t="s">
        <v>110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14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5.6</v>
      </c>
      <c r="AE31">
        <v>93</v>
      </c>
      <c r="AF31">
        <v>69.176398470943695</v>
      </c>
      <c r="AG31">
        <v>39.688937954018989</v>
      </c>
      <c r="AH31">
        <f>40.8155645462512*1</f>
        <v>40.815564546251203</v>
      </c>
      <c r="AI31">
        <f>2.54076537520263*1</f>
        <v>2.5407653752026298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111</v>
      </c>
      <c r="B32" t="s">
        <v>112</v>
      </c>
      <c r="C32" t="s">
        <v>112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14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96</v>
      </c>
      <c r="AF32">
        <v>38.125</v>
      </c>
      <c r="AG32">
        <v>32.535025854435943</v>
      </c>
      <c r="AH32">
        <f>28.7959319726486*1</f>
        <v>28.795931972648599</v>
      </c>
      <c r="AI32">
        <f>1.80549513554287*1</f>
        <v>1.8054951355428699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0</v>
      </c>
      <c r="AP32">
        <v>3</v>
      </c>
    </row>
    <row r="33" spans="1:42" hidden="1" x14ac:dyDescent="0.2">
      <c r="A33" t="s">
        <v>113</v>
      </c>
      <c r="B33" t="s">
        <v>114</v>
      </c>
      <c r="C33" t="s">
        <v>114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99</v>
      </c>
      <c r="AF33">
        <v>38.193548387096747</v>
      </c>
      <c r="AG33">
        <v>33.391239474895798</v>
      </c>
      <c r="AH33">
        <f>29.985661838092*1</f>
        <v>29.985661838092</v>
      </c>
      <c r="AI33">
        <f>1.98585659789634*1</f>
        <v>1.9858565978963401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3</v>
      </c>
      <c r="AP33">
        <v>3</v>
      </c>
    </row>
    <row r="34" spans="1:42" hidden="1" x14ac:dyDescent="0.2">
      <c r="A34" t="s">
        <v>115</v>
      </c>
      <c r="B34" t="s">
        <v>116</v>
      </c>
      <c r="C34" t="s">
        <v>116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118</v>
      </c>
      <c r="AF34">
        <v>40.907216494845343</v>
      </c>
      <c r="AG34">
        <v>38.649860906894332</v>
      </c>
      <c r="AH34">
        <f>32.5408977666503*1</f>
        <v>32.540897766650303</v>
      </c>
      <c r="AI34">
        <f>2.07825010661103*1</f>
        <v>2.0782501066110299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x14ac:dyDescent="0.2">
      <c r="A35" t="s">
        <v>104</v>
      </c>
      <c r="B35" t="s">
        <v>105</v>
      </c>
      <c r="C35" t="s">
        <v>105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5.6</v>
      </c>
      <c r="AE35">
        <v>87</v>
      </c>
      <c r="AF35">
        <v>153.8823126956857</v>
      </c>
      <c r="AG35">
        <v>44.517883263827869</v>
      </c>
      <c r="AH35">
        <f>141.534770065534*1</f>
        <v>141.53477006553399</v>
      </c>
      <c r="AI35">
        <f>6.60153493521614*1</f>
        <v>6.6015349352161401</v>
      </c>
      <c r="AJ35">
        <v>1</v>
      </c>
      <c r="AK35">
        <v>0</v>
      </c>
      <c r="AL35">
        <v>1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119</v>
      </c>
      <c r="B36" t="s">
        <v>120</v>
      </c>
      <c r="C36" t="s">
        <v>120</v>
      </c>
      <c r="D36" t="s">
        <v>3</v>
      </c>
      <c r="E36">
        <v>1</v>
      </c>
      <c r="F36">
        <v>0</v>
      </c>
      <c r="G36">
        <v>0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4.4000000000000004</v>
      </c>
      <c r="AE36">
        <v>121</v>
      </c>
      <c r="AF36">
        <v>51.03448275862069</v>
      </c>
      <c r="AG36">
        <v>53.871995014669537</v>
      </c>
      <c r="AH36">
        <f>15.6717099391198*1</f>
        <v>15.6717099391198</v>
      </c>
      <c r="AI36">
        <f>0.952993557843195*1</f>
        <v>0.95299355784319495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121</v>
      </c>
      <c r="B37" t="s">
        <v>122</v>
      </c>
      <c r="C37" t="s">
        <v>122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124</v>
      </c>
      <c r="AF37">
        <v>42.049586776859442</v>
      </c>
      <c r="AG37">
        <v>37.324952381071768</v>
      </c>
      <c r="AH37">
        <f>27.1234848293604*1</f>
        <v>27.1234848293604</v>
      </c>
      <c r="AI37">
        <f>1.74735293217352*1</f>
        <v>1.7473529321735199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123</v>
      </c>
      <c r="B38" t="s">
        <v>124</v>
      </c>
      <c r="C38" t="s">
        <v>124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128</v>
      </c>
      <c r="AF38">
        <v>38.295081967213143</v>
      </c>
      <c r="AG38">
        <v>32.145305851334669</v>
      </c>
      <c r="AH38">
        <f>36.4027311413792*1</f>
        <v>36.402731141379199</v>
      </c>
      <c r="AI38">
        <f>2.33342102259773*1</f>
        <v>2.3334210225977299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x14ac:dyDescent="0.2">
      <c r="A39" t="s">
        <v>102</v>
      </c>
      <c r="B39" t="s">
        <v>103</v>
      </c>
      <c r="C39" t="s">
        <v>103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14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4.8</v>
      </c>
      <c r="AE39">
        <v>86</v>
      </c>
      <c r="AF39">
        <v>78.014732048002656</v>
      </c>
      <c r="AG39">
        <v>35.804401548531267</v>
      </c>
      <c r="AH39">
        <f>108.588494409566*1</f>
        <v>108.588494409566</v>
      </c>
      <c r="AI39">
        <f>6.09758618524712*1</f>
        <v>6.0975861852471196</v>
      </c>
      <c r="AJ39">
        <v>1</v>
      </c>
      <c r="AK39">
        <v>1</v>
      </c>
      <c r="AL39">
        <v>1</v>
      </c>
    </row>
    <row r="40" spans="1:42" hidden="1" x14ac:dyDescent="0.2">
      <c r="A40" t="s">
        <v>127</v>
      </c>
      <c r="B40" t="s">
        <v>128</v>
      </c>
      <c r="C40" t="s">
        <v>128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4.8</v>
      </c>
      <c r="AE40">
        <v>131</v>
      </c>
      <c r="AF40">
        <v>44.86274509803922</v>
      </c>
      <c r="AG40">
        <v>47.707057324601358</v>
      </c>
      <c r="AH40">
        <f>26.5740744072634*1</f>
        <v>26.574074407263399</v>
      </c>
      <c r="AI40">
        <f>1.6341943238995*1</f>
        <v>1.6341943238995</v>
      </c>
      <c r="AJ40">
        <v>1</v>
      </c>
      <c r="AK40">
        <v>0</v>
      </c>
      <c r="AL40">
        <v>0</v>
      </c>
    </row>
    <row r="41" spans="1:42" hidden="1" x14ac:dyDescent="0.2">
      <c r="A41" t="s">
        <v>129</v>
      </c>
      <c r="B41" t="s">
        <v>130</v>
      </c>
      <c r="C41" t="s">
        <v>130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4.4000000000000004</v>
      </c>
      <c r="AE41">
        <v>134</v>
      </c>
      <c r="AF41">
        <v>46.601941747572823</v>
      </c>
      <c r="AG41">
        <v>55.257115400000373</v>
      </c>
      <c r="AH41">
        <f>23.6203540855883*1</f>
        <v>23.6203540855883</v>
      </c>
      <c r="AI41">
        <f>1.54920614751894*1</f>
        <v>1.54920614751894</v>
      </c>
      <c r="AJ41">
        <v>1</v>
      </c>
      <c r="AK41">
        <v>0</v>
      </c>
      <c r="AL41">
        <v>0</v>
      </c>
    </row>
    <row r="42" spans="1:42" hidden="1" x14ac:dyDescent="0.2">
      <c r="A42" t="s">
        <v>131</v>
      </c>
      <c r="B42" t="s">
        <v>132</v>
      </c>
      <c r="C42" t="s">
        <v>133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4.3</v>
      </c>
      <c r="AE42">
        <v>135</v>
      </c>
      <c r="AF42">
        <v>33.377097720506683</v>
      </c>
      <c r="AG42">
        <v>33.804862891922546</v>
      </c>
      <c r="AH42">
        <f>20.3145749788526*1</f>
        <v>20.314574978852601</v>
      </c>
      <c r="AI42">
        <f>1.79612148350417*1</f>
        <v>1.7961214835041699</v>
      </c>
      <c r="AJ42">
        <v>1</v>
      </c>
      <c r="AK42">
        <v>0</v>
      </c>
      <c r="AL42">
        <v>0</v>
      </c>
    </row>
    <row r="43" spans="1:42" hidden="1" x14ac:dyDescent="0.2">
      <c r="A43" t="s">
        <v>134</v>
      </c>
      <c r="B43" t="s">
        <v>135</v>
      </c>
      <c r="C43" t="s">
        <v>135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5.0999999999999996</v>
      </c>
      <c r="AE43">
        <v>136</v>
      </c>
      <c r="AF43">
        <v>42.560000000000016</v>
      </c>
      <c r="AG43">
        <v>28.693712248791321</v>
      </c>
      <c r="AH43">
        <f>25.6322021942205*1</f>
        <v>25.632202194220501</v>
      </c>
      <c r="AI43">
        <f>1.52106262814335*1</f>
        <v>1.5210626281433499</v>
      </c>
      <c r="AJ43">
        <v>1</v>
      </c>
      <c r="AK43">
        <v>0</v>
      </c>
      <c r="AL43">
        <v>0</v>
      </c>
    </row>
    <row r="44" spans="1:42" x14ac:dyDescent="0.2">
      <c r="A44" t="s">
        <v>125</v>
      </c>
      <c r="B44" t="s">
        <v>126</v>
      </c>
      <c r="C44" t="s">
        <v>126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7.8</v>
      </c>
      <c r="AE44">
        <v>129</v>
      </c>
      <c r="AF44">
        <v>91.164394334260507</v>
      </c>
      <c r="AG44">
        <v>58.081847545533172</v>
      </c>
      <c r="AH44">
        <f>100.549875952561*1</f>
        <v>100.549875952561</v>
      </c>
      <c r="AI44">
        <f>6.08918027517014*1</f>
        <v>6.0891802751701398</v>
      </c>
      <c r="AJ44">
        <v>1</v>
      </c>
      <c r="AK44">
        <v>1</v>
      </c>
      <c r="AL44">
        <v>1</v>
      </c>
    </row>
    <row r="45" spans="1:42" hidden="1" x14ac:dyDescent="0.2">
      <c r="A45" t="s">
        <v>138</v>
      </c>
      <c r="B45" t="s">
        <v>139</v>
      </c>
      <c r="C45" t="s">
        <v>140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4.5999999999999996</v>
      </c>
      <c r="AE45">
        <v>143</v>
      </c>
      <c r="AF45">
        <v>0</v>
      </c>
      <c r="AG45">
        <v>0</v>
      </c>
      <c r="AH45">
        <f>0*1</f>
        <v>0</v>
      </c>
      <c r="AI45">
        <f>0*1</f>
        <v>0</v>
      </c>
      <c r="AJ45">
        <v>1</v>
      </c>
      <c r="AK45">
        <v>0</v>
      </c>
      <c r="AL45">
        <v>0</v>
      </c>
    </row>
    <row r="46" spans="1:42" hidden="1" x14ac:dyDescent="0.2">
      <c r="A46" t="s">
        <v>141</v>
      </c>
      <c r="B46" t="s">
        <v>142</v>
      </c>
      <c r="C46" t="s">
        <v>142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154</v>
      </c>
      <c r="AF46">
        <v>29.155555555555559</v>
      </c>
      <c r="AG46">
        <v>22.38322411211438</v>
      </c>
      <c r="AH46">
        <f>27.2179125621324*1</f>
        <v>27.217912562132401</v>
      </c>
      <c r="AI46">
        <f>1.64984924635105*1</f>
        <v>1.6498492463510499</v>
      </c>
      <c r="AJ46">
        <v>1</v>
      </c>
      <c r="AK46">
        <v>0</v>
      </c>
      <c r="AL46">
        <v>0</v>
      </c>
    </row>
    <row r="47" spans="1:42" hidden="1" x14ac:dyDescent="0.2">
      <c r="A47" t="s">
        <v>97</v>
      </c>
      <c r="B47" t="s">
        <v>143</v>
      </c>
      <c r="C47" t="s">
        <v>143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4.3</v>
      </c>
      <c r="AE47">
        <v>158</v>
      </c>
      <c r="AF47">
        <v>49.45454545454546</v>
      </c>
      <c r="AG47">
        <v>51.330060932660587</v>
      </c>
      <c r="AH47">
        <f>22.6236864570716*1</f>
        <v>22.623686457071599</v>
      </c>
      <c r="AI47">
        <f>1.35049235736133*1</f>
        <v>1.3504923573613301</v>
      </c>
      <c r="AJ47">
        <v>1</v>
      </c>
      <c r="AK47">
        <v>0</v>
      </c>
      <c r="AL47">
        <v>0</v>
      </c>
    </row>
    <row r="48" spans="1:42" hidden="1" x14ac:dyDescent="0.2">
      <c r="A48" t="s">
        <v>144</v>
      </c>
      <c r="B48" t="s">
        <v>145</v>
      </c>
      <c r="C48" t="s">
        <v>146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</v>
      </c>
      <c r="AE48">
        <v>159</v>
      </c>
      <c r="AF48">
        <v>45.90932093438439</v>
      </c>
      <c r="AG48">
        <v>56.747514942886262</v>
      </c>
      <c r="AH48">
        <f>16.7246228799328*1</f>
        <v>16.724622879932799</v>
      </c>
      <c r="AI48">
        <f>0.763013549164974*1</f>
        <v>0.76301354916497399</v>
      </c>
      <c r="AJ48">
        <v>1</v>
      </c>
      <c r="AK48">
        <v>0</v>
      </c>
      <c r="AL48">
        <v>0</v>
      </c>
    </row>
    <row r="49" spans="1:38" hidden="1" x14ac:dyDescent="0.2">
      <c r="A49" t="s">
        <v>147</v>
      </c>
      <c r="B49" t="s">
        <v>148</v>
      </c>
      <c r="C49" t="s">
        <v>147</v>
      </c>
      <c r="D49" t="s">
        <v>6</v>
      </c>
      <c r="E49">
        <v>0</v>
      </c>
      <c r="F49">
        <v>0</v>
      </c>
      <c r="G49">
        <v>0</v>
      </c>
      <c r="H49">
        <v>1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5.6</v>
      </c>
      <c r="AE49">
        <v>166</v>
      </c>
      <c r="AF49">
        <v>71.03284761960532</v>
      </c>
      <c r="AG49">
        <v>42.437461923357063</v>
      </c>
      <c r="AH49">
        <f>71.3314717030663*1</f>
        <v>71.331471703066299</v>
      </c>
      <c r="AI49">
        <f>4.90449916835179*1</f>
        <v>4.9044991683517898</v>
      </c>
      <c r="AJ49">
        <v>1</v>
      </c>
      <c r="AK49">
        <v>0</v>
      </c>
      <c r="AL49">
        <v>0</v>
      </c>
    </row>
    <row r="50" spans="1:38" hidden="1" x14ac:dyDescent="0.2">
      <c r="A50" t="s">
        <v>149</v>
      </c>
      <c r="B50" t="s">
        <v>150</v>
      </c>
      <c r="C50" t="s">
        <v>151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181</v>
      </c>
      <c r="AF50">
        <v>34.327272727272721</v>
      </c>
      <c r="AG50">
        <v>28.12972171624002</v>
      </c>
      <c r="AH50">
        <f>24.7893751893517*1</f>
        <v>24.789375189351698</v>
      </c>
      <c r="AI50">
        <f>1.50500737389008*1</f>
        <v>1.50500737389008</v>
      </c>
      <c r="AJ50">
        <v>1</v>
      </c>
      <c r="AK50">
        <v>0</v>
      </c>
      <c r="AL50">
        <v>0</v>
      </c>
    </row>
    <row r="51" spans="1:38" hidden="1" x14ac:dyDescent="0.2">
      <c r="A51" t="s">
        <v>152</v>
      </c>
      <c r="B51" t="s">
        <v>153</v>
      </c>
      <c r="C51" t="s">
        <v>153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4.4000000000000004</v>
      </c>
      <c r="AE51">
        <v>182</v>
      </c>
      <c r="AF51">
        <v>45.519379844961243</v>
      </c>
      <c r="AG51">
        <v>46.462216925398621</v>
      </c>
      <c r="AH51">
        <f>28.0709535461522*1</f>
        <v>28.0709535461522</v>
      </c>
      <c r="AI51">
        <f>1.65379205555215*1</f>
        <v>1.6537920555521499</v>
      </c>
      <c r="AJ51">
        <v>1</v>
      </c>
      <c r="AK51">
        <v>0</v>
      </c>
      <c r="AL51">
        <v>0</v>
      </c>
    </row>
    <row r="52" spans="1:38" hidden="1" x14ac:dyDescent="0.2">
      <c r="A52" t="s">
        <v>154</v>
      </c>
      <c r="B52" t="s">
        <v>155</v>
      </c>
      <c r="C52" t="s">
        <v>155</v>
      </c>
      <c r="D52" t="s">
        <v>3</v>
      </c>
      <c r="E52">
        <v>1</v>
      </c>
      <c r="F52">
        <v>0</v>
      </c>
      <c r="G52">
        <v>0</v>
      </c>
      <c r="H52">
        <v>0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</v>
      </c>
      <c r="AE52">
        <v>183</v>
      </c>
      <c r="AF52">
        <v>0</v>
      </c>
      <c r="AG52">
        <v>0</v>
      </c>
      <c r="AH52">
        <f>0*1</f>
        <v>0</v>
      </c>
      <c r="AI52">
        <f>0*1</f>
        <v>0</v>
      </c>
      <c r="AJ52">
        <v>1</v>
      </c>
      <c r="AK52">
        <v>0</v>
      </c>
      <c r="AL52">
        <v>0</v>
      </c>
    </row>
    <row r="53" spans="1:38" hidden="1" x14ac:dyDescent="0.2">
      <c r="A53" t="s">
        <v>156</v>
      </c>
      <c r="B53" t="s">
        <v>157</v>
      </c>
      <c r="C53" t="s">
        <v>157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5.5</v>
      </c>
      <c r="AE53">
        <v>185</v>
      </c>
      <c r="AF53">
        <v>50.320402641779573</v>
      </c>
      <c r="AG53">
        <v>43.710289310714408</v>
      </c>
      <c r="AH53">
        <f>40.0239759050234*1</f>
        <v>40.023975905023399</v>
      </c>
      <c r="AI53">
        <f>2.33049711343834*1</f>
        <v>2.3304971134383399</v>
      </c>
      <c r="AJ53">
        <v>1</v>
      </c>
      <c r="AK53">
        <v>0</v>
      </c>
      <c r="AL53">
        <v>0</v>
      </c>
    </row>
    <row r="54" spans="1:38" hidden="1" x14ac:dyDescent="0.2">
      <c r="A54" t="s">
        <v>158</v>
      </c>
      <c r="B54" t="s">
        <v>159</v>
      </c>
      <c r="C54" t="s">
        <v>158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5.0999999999999996</v>
      </c>
      <c r="AE54">
        <v>191</v>
      </c>
      <c r="AF54">
        <v>0</v>
      </c>
      <c r="AG54">
        <v>0</v>
      </c>
      <c r="AH54">
        <f>0*1</f>
        <v>0</v>
      </c>
      <c r="AI54">
        <f>0*1</f>
        <v>0</v>
      </c>
      <c r="AJ54">
        <v>1</v>
      </c>
      <c r="AK54">
        <v>0</v>
      </c>
      <c r="AL54">
        <v>0</v>
      </c>
    </row>
    <row r="55" spans="1:38" hidden="1" x14ac:dyDescent="0.2">
      <c r="A55" t="s">
        <v>160</v>
      </c>
      <c r="B55" t="s">
        <v>161</v>
      </c>
      <c r="C55" t="s">
        <v>162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4.9000000000000004</v>
      </c>
      <c r="AE55">
        <v>205</v>
      </c>
      <c r="AF55">
        <v>37.471430174760137</v>
      </c>
      <c r="AG55">
        <v>27.81740938618519</v>
      </c>
      <c r="AH55">
        <f>35.5139448189322*1</f>
        <v>35.513944818932202</v>
      </c>
      <c r="AI55">
        <f>2.30730769004912*1</f>
        <v>2.3073076900491198</v>
      </c>
      <c r="AJ55">
        <v>1</v>
      </c>
      <c r="AK55">
        <v>0</v>
      </c>
      <c r="AL55">
        <v>0</v>
      </c>
    </row>
    <row r="56" spans="1:38" hidden="1" x14ac:dyDescent="0.2">
      <c r="A56" t="s">
        <v>163</v>
      </c>
      <c r="B56" t="s">
        <v>164</v>
      </c>
      <c r="C56" t="s">
        <v>164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4.5</v>
      </c>
      <c r="AE56">
        <v>210</v>
      </c>
      <c r="AF56">
        <v>41.220338983050837</v>
      </c>
      <c r="AG56">
        <v>50.179473145816871</v>
      </c>
      <c r="AH56">
        <f>21.2068558399387*1</f>
        <v>21.206855839938701</v>
      </c>
      <c r="AI56">
        <f>1.30319345273621*1</f>
        <v>1.3031934527362099</v>
      </c>
      <c r="AJ56">
        <v>1</v>
      </c>
      <c r="AK56">
        <v>0</v>
      </c>
      <c r="AL56">
        <v>0</v>
      </c>
    </row>
    <row r="57" spans="1:38" hidden="1" x14ac:dyDescent="0.2">
      <c r="A57" t="s">
        <v>165</v>
      </c>
      <c r="B57" t="s">
        <v>166</v>
      </c>
      <c r="C57" t="s">
        <v>167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5.2</v>
      </c>
      <c r="AE57">
        <v>211</v>
      </c>
      <c r="AF57">
        <v>42.491803278688522</v>
      </c>
      <c r="AG57">
        <v>40.805202607000282</v>
      </c>
      <c r="AH57">
        <f>30.3238902546953*1</f>
        <v>30.3238902546953</v>
      </c>
      <c r="AI57">
        <f>1.92896028107202*1</f>
        <v>1.9289602810720199</v>
      </c>
      <c r="AJ57">
        <v>1</v>
      </c>
      <c r="AK57">
        <v>0</v>
      </c>
      <c r="AL57">
        <v>0</v>
      </c>
    </row>
    <row r="58" spans="1:38" hidden="1" x14ac:dyDescent="0.2">
      <c r="A58" t="s">
        <v>168</v>
      </c>
      <c r="B58" t="s">
        <v>169</v>
      </c>
      <c r="C58" t="s">
        <v>168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4.9000000000000004</v>
      </c>
      <c r="AE58">
        <v>216</v>
      </c>
      <c r="AF58">
        <v>45.839164344793453</v>
      </c>
      <c r="AG58">
        <v>33.787690739759441</v>
      </c>
      <c r="AH58">
        <f>43.3113749240261*1</f>
        <v>43.311374924026097</v>
      </c>
      <c r="AI58">
        <f>2.55891698178219*1</f>
        <v>2.5589169817821902</v>
      </c>
      <c r="AJ58">
        <v>1</v>
      </c>
      <c r="AK58">
        <v>0</v>
      </c>
      <c r="AL58">
        <v>0</v>
      </c>
    </row>
    <row r="59" spans="1:38" hidden="1" x14ac:dyDescent="0.2">
      <c r="A59" t="s">
        <v>170</v>
      </c>
      <c r="B59" t="s">
        <v>171</v>
      </c>
      <c r="C59" t="s">
        <v>171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4.9000000000000004</v>
      </c>
      <c r="AE59">
        <v>219</v>
      </c>
      <c r="AF59">
        <v>0</v>
      </c>
      <c r="AG59">
        <v>0</v>
      </c>
      <c r="AH59">
        <f>0*1</f>
        <v>0</v>
      </c>
      <c r="AI59">
        <f>0*1</f>
        <v>0</v>
      </c>
      <c r="AJ59">
        <v>1</v>
      </c>
      <c r="AK59">
        <v>0</v>
      </c>
      <c r="AL59">
        <v>0</v>
      </c>
    </row>
    <row r="60" spans="1:38" hidden="1" x14ac:dyDescent="0.2">
      <c r="A60" t="s">
        <v>172</v>
      </c>
      <c r="B60" t="s">
        <v>173</v>
      </c>
      <c r="C60" t="s">
        <v>173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6.1</v>
      </c>
      <c r="AE60">
        <v>225</v>
      </c>
      <c r="AF60">
        <v>54.15384615384616</v>
      </c>
      <c r="AG60">
        <v>52.664111284820343</v>
      </c>
      <c r="AH60">
        <f>61.0220182469811*1</f>
        <v>61.022018246981098</v>
      </c>
      <c r="AI60">
        <f>3.67981045062682*1</f>
        <v>3.6798104506268201</v>
      </c>
      <c r="AJ60">
        <v>1</v>
      </c>
      <c r="AK60">
        <v>0</v>
      </c>
      <c r="AL60">
        <v>0</v>
      </c>
    </row>
    <row r="61" spans="1:38" hidden="1" x14ac:dyDescent="0.2">
      <c r="A61" t="s">
        <v>174</v>
      </c>
      <c r="B61" t="s">
        <v>175</v>
      </c>
      <c r="C61" t="s">
        <v>176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7.9</v>
      </c>
      <c r="AE61">
        <v>228</v>
      </c>
      <c r="AF61">
        <v>72.444290662740357</v>
      </c>
      <c r="AG61">
        <v>83.622161301733712</v>
      </c>
      <c r="AH61">
        <f>59.370767497343*1</f>
        <v>59.370767497343003</v>
      </c>
      <c r="AI61">
        <f>4.11663775481314*1</f>
        <v>4.1166377548131399</v>
      </c>
      <c r="AJ61">
        <v>1</v>
      </c>
      <c r="AK61">
        <v>0</v>
      </c>
      <c r="AL61">
        <v>0</v>
      </c>
    </row>
    <row r="62" spans="1:38" hidden="1" x14ac:dyDescent="0.2">
      <c r="A62" t="s">
        <v>177</v>
      </c>
      <c r="B62" t="s">
        <v>178</v>
      </c>
      <c r="C62" t="s">
        <v>178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5.8</v>
      </c>
      <c r="AE62">
        <v>229</v>
      </c>
      <c r="AF62">
        <v>0</v>
      </c>
      <c r="AG62">
        <v>0</v>
      </c>
      <c r="AH62">
        <f>0*1</f>
        <v>0</v>
      </c>
      <c r="AI62">
        <f>0*1</f>
        <v>0</v>
      </c>
      <c r="AJ62">
        <v>1</v>
      </c>
      <c r="AK62">
        <v>0</v>
      </c>
      <c r="AL62">
        <v>0</v>
      </c>
    </row>
    <row r="63" spans="1:38" hidden="1" x14ac:dyDescent="0.2">
      <c r="A63" t="s">
        <v>179</v>
      </c>
      <c r="B63" t="s">
        <v>180</v>
      </c>
      <c r="C63" t="s">
        <v>180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11.3</v>
      </c>
      <c r="AE63">
        <v>230</v>
      </c>
      <c r="AF63">
        <v>111.58739512502029</v>
      </c>
      <c r="AG63">
        <v>120.7444255137784</v>
      </c>
      <c r="AH63">
        <f>87.9990759419904*1</f>
        <v>87.999075941990398</v>
      </c>
      <c r="AI63">
        <f>5.48306933445689*1</f>
        <v>5.4830693344568902</v>
      </c>
      <c r="AJ63">
        <v>1</v>
      </c>
      <c r="AK63">
        <v>0</v>
      </c>
      <c r="AL63">
        <v>0</v>
      </c>
    </row>
    <row r="64" spans="1:38" hidden="1" x14ac:dyDescent="0.2">
      <c r="A64" t="s">
        <v>181</v>
      </c>
      <c r="B64" t="s">
        <v>182</v>
      </c>
      <c r="C64" t="s">
        <v>182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4.8</v>
      </c>
      <c r="AE64">
        <v>233</v>
      </c>
      <c r="AF64">
        <v>56.873949579831908</v>
      </c>
      <c r="AG64">
        <v>55.21891200247412</v>
      </c>
      <c r="AH64">
        <f>36.3632364337186*1</f>
        <v>36.363236433718598</v>
      </c>
      <c r="AI64">
        <f>2.27947215877932*1</f>
        <v>2.2794721587793201</v>
      </c>
      <c r="AJ64">
        <v>1</v>
      </c>
      <c r="AK64">
        <v>0</v>
      </c>
      <c r="AL64">
        <v>0</v>
      </c>
    </row>
    <row r="65" spans="1:38" hidden="1" x14ac:dyDescent="0.2">
      <c r="A65" t="s">
        <v>183</v>
      </c>
      <c r="B65" t="s">
        <v>184</v>
      </c>
      <c r="C65" t="s">
        <v>184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6.2</v>
      </c>
      <c r="AE65">
        <v>236</v>
      </c>
      <c r="AF65">
        <v>54.492753623188378</v>
      </c>
      <c r="AG65">
        <v>62.408158646292719</v>
      </c>
      <c r="AH65">
        <f>46.8436789055813*1</f>
        <v>46.843678905581299</v>
      </c>
      <c r="AI65">
        <f>2.96212332481023*1</f>
        <v>2.9621233248102299</v>
      </c>
      <c r="AJ65">
        <v>1</v>
      </c>
      <c r="AK65">
        <v>0</v>
      </c>
      <c r="AL65">
        <v>0</v>
      </c>
    </row>
    <row r="66" spans="1:38" hidden="1" x14ac:dyDescent="0.2">
      <c r="A66" t="s">
        <v>185</v>
      </c>
      <c r="B66" t="s">
        <v>186</v>
      </c>
      <c r="C66" t="s">
        <v>187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6.2</v>
      </c>
      <c r="AE66">
        <v>237</v>
      </c>
      <c r="AF66">
        <v>41.784703993278619</v>
      </c>
      <c r="AG66">
        <v>42.364513106099608</v>
      </c>
      <c r="AH66">
        <f>20.4432492840942*1</f>
        <v>20.4432492840942</v>
      </c>
      <c r="AI66">
        <f>1.27489431704917*1</f>
        <v>1.27489431704917</v>
      </c>
      <c r="AJ66">
        <v>1</v>
      </c>
      <c r="AK66">
        <v>0</v>
      </c>
      <c r="AL66">
        <v>0</v>
      </c>
    </row>
    <row r="67" spans="1:38" hidden="1" x14ac:dyDescent="0.2">
      <c r="A67" t="s">
        <v>188</v>
      </c>
      <c r="B67" t="s">
        <v>189</v>
      </c>
      <c r="C67" t="s">
        <v>189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5.9</v>
      </c>
      <c r="AE67">
        <v>245</v>
      </c>
      <c r="AF67">
        <v>35.154929577464777</v>
      </c>
      <c r="AG67">
        <v>46.055371624959683</v>
      </c>
      <c r="AH67">
        <f>12.2282557413092*1</f>
        <v>12.2282557413092</v>
      </c>
      <c r="AI67">
        <f>0.713132000357037*1</f>
        <v>0.71313200035703705</v>
      </c>
      <c r="AJ67">
        <v>1</v>
      </c>
      <c r="AK67">
        <v>0</v>
      </c>
      <c r="AL67">
        <v>0</v>
      </c>
    </row>
    <row r="68" spans="1:38" hidden="1" x14ac:dyDescent="0.2">
      <c r="A68" t="s">
        <v>190</v>
      </c>
      <c r="B68" t="s">
        <v>191</v>
      </c>
      <c r="C68" t="s">
        <v>191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6.7</v>
      </c>
      <c r="AE68">
        <v>252</v>
      </c>
      <c r="AF68">
        <v>63.225806451612897</v>
      </c>
      <c r="AG68">
        <v>53.186715025548217</v>
      </c>
      <c r="AH68">
        <f>53.7095624534686*1</f>
        <v>53.7095624534686</v>
      </c>
      <c r="AI68">
        <f>3.18040230736088*1</f>
        <v>3.1804023073608798</v>
      </c>
      <c r="AJ68">
        <v>1</v>
      </c>
      <c r="AK68">
        <v>0</v>
      </c>
      <c r="AL68">
        <v>0</v>
      </c>
    </row>
    <row r="69" spans="1:38" hidden="1" x14ac:dyDescent="0.2">
      <c r="A69" t="s">
        <v>165</v>
      </c>
      <c r="B69" t="s">
        <v>192</v>
      </c>
      <c r="C69" t="s">
        <v>192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</v>
      </c>
      <c r="AE69">
        <v>253</v>
      </c>
      <c r="AF69">
        <v>48.55652173913041</v>
      </c>
      <c r="AG69">
        <v>41.90965129430586</v>
      </c>
      <c r="AH69">
        <f>30.6357370869354*1</f>
        <v>30.6357370869354</v>
      </c>
      <c r="AI69">
        <f>1.69599549254719*1</f>
        <v>1.6959954925471901</v>
      </c>
      <c r="AJ69">
        <v>1</v>
      </c>
      <c r="AK69">
        <v>0</v>
      </c>
      <c r="AL69">
        <v>0</v>
      </c>
    </row>
    <row r="70" spans="1:38" hidden="1" x14ac:dyDescent="0.2">
      <c r="A70" t="s">
        <v>193</v>
      </c>
      <c r="B70" t="s">
        <v>194</v>
      </c>
      <c r="C70" t="s">
        <v>194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254</v>
      </c>
      <c r="AF70">
        <v>61.53846153846154</v>
      </c>
      <c r="AG70">
        <v>67.857618916196429</v>
      </c>
      <c r="AH70">
        <f>28.8641766923905*1</f>
        <v>28.864176692390501</v>
      </c>
      <c r="AI70">
        <f>1.80446213976776*1</f>
        <v>1.80446213976776</v>
      </c>
      <c r="AJ70">
        <v>1</v>
      </c>
      <c r="AK70">
        <v>0</v>
      </c>
      <c r="AL70">
        <v>0</v>
      </c>
    </row>
    <row r="71" spans="1:38" hidden="1" x14ac:dyDescent="0.2">
      <c r="A71" t="s">
        <v>195</v>
      </c>
      <c r="B71" t="s">
        <v>196</v>
      </c>
      <c r="C71" t="s">
        <v>196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4.9000000000000004</v>
      </c>
      <c r="AE71">
        <v>256</v>
      </c>
      <c r="AF71">
        <v>34.026666666666699</v>
      </c>
      <c r="AG71">
        <v>32.545785520309778</v>
      </c>
      <c r="AH71">
        <f>21.4882990326897*1</f>
        <v>21.488299032689699</v>
      </c>
      <c r="AI71">
        <f>1.33019385491424*1</f>
        <v>1.33019385491424</v>
      </c>
      <c r="AJ71">
        <v>1</v>
      </c>
      <c r="AK71">
        <v>0</v>
      </c>
      <c r="AL71">
        <v>0</v>
      </c>
    </row>
    <row r="72" spans="1:38" hidden="1" x14ac:dyDescent="0.2">
      <c r="A72" t="s">
        <v>197</v>
      </c>
      <c r="B72" t="s">
        <v>198</v>
      </c>
      <c r="C72" t="s">
        <v>199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258</v>
      </c>
      <c r="AF72">
        <v>31.671538944329441</v>
      </c>
      <c r="AG72">
        <v>41.430935362439961</v>
      </c>
      <c r="AH72">
        <f>13.2956364583984*1</f>
        <v>13.2956364583984</v>
      </c>
      <c r="AI72">
        <f>0.767250734104471*1</f>
        <v>0.76725073410447098</v>
      </c>
      <c r="AJ72">
        <v>1</v>
      </c>
      <c r="AK72">
        <v>0</v>
      </c>
      <c r="AL72">
        <v>0</v>
      </c>
    </row>
    <row r="73" spans="1:38" hidden="1" x14ac:dyDescent="0.2">
      <c r="A73" t="s">
        <v>200</v>
      </c>
      <c r="B73" t="s">
        <v>201</v>
      </c>
      <c r="C73" t="s">
        <v>201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7.4</v>
      </c>
      <c r="AE73">
        <v>259</v>
      </c>
      <c r="AF73">
        <v>80.811834816243646</v>
      </c>
      <c r="AG73">
        <v>50.621896059843237</v>
      </c>
      <c r="AH73">
        <f>39.6335020161315*1</f>
        <v>39.633502016131501</v>
      </c>
      <c r="AI73">
        <f>2.50151659721387*1</f>
        <v>2.50151659721387</v>
      </c>
      <c r="AJ73">
        <v>1</v>
      </c>
      <c r="AK73">
        <v>0</v>
      </c>
      <c r="AL73">
        <v>0</v>
      </c>
    </row>
    <row r="74" spans="1:38" hidden="1" x14ac:dyDescent="0.2">
      <c r="A74" t="s">
        <v>202</v>
      </c>
      <c r="B74" t="s">
        <v>203</v>
      </c>
      <c r="C74" t="s">
        <v>203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262</v>
      </c>
      <c r="AF74">
        <v>46.767057171015551</v>
      </c>
      <c r="AG74">
        <v>42.105258862124593</v>
      </c>
      <c r="AH74">
        <f>33.4272043390468*1</f>
        <v>33.427204339046803</v>
      </c>
      <c r="AI74">
        <f>1.76023398987604*1</f>
        <v>1.76023398987604</v>
      </c>
      <c r="AJ74">
        <v>1</v>
      </c>
      <c r="AK74">
        <v>0</v>
      </c>
      <c r="AL74">
        <v>0</v>
      </c>
    </row>
    <row r="75" spans="1:38" hidden="1" x14ac:dyDescent="0.2">
      <c r="A75" t="s">
        <v>204</v>
      </c>
      <c r="B75" t="s">
        <v>205</v>
      </c>
      <c r="C75" t="s">
        <v>205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4.8</v>
      </c>
      <c r="AE75">
        <v>263</v>
      </c>
      <c r="AF75">
        <v>0</v>
      </c>
      <c r="AG75">
        <v>0</v>
      </c>
      <c r="AH75">
        <f>0*1</f>
        <v>0</v>
      </c>
      <c r="AI75">
        <f>0*1</f>
        <v>0</v>
      </c>
      <c r="AJ75">
        <v>1</v>
      </c>
      <c r="AK75">
        <v>0</v>
      </c>
      <c r="AL75">
        <v>0</v>
      </c>
    </row>
    <row r="76" spans="1:38" hidden="1" x14ac:dyDescent="0.2">
      <c r="A76" t="s">
        <v>206</v>
      </c>
      <c r="B76" t="s">
        <v>207</v>
      </c>
      <c r="C76" t="s">
        <v>208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5.8</v>
      </c>
      <c r="AE76">
        <v>270</v>
      </c>
      <c r="AF76">
        <v>57.715817604085579</v>
      </c>
      <c r="AG76">
        <v>41.193572029080833</v>
      </c>
      <c r="AH76">
        <f>27.3942015780364*1</f>
        <v>27.394201578036402</v>
      </c>
      <c r="AI76">
        <f>1.52516744358044*1</f>
        <v>1.5251674435804401</v>
      </c>
      <c r="AJ76">
        <v>1</v>
      </c>
      <c r="AK76">
        <v>0</v>
      </c>
      <c r="AL76">
        <v>0</v>
      </c>
    </row>
    <row r="77" spans="1:38" hidden="1" x14ac:dyDescent="0.2">
      <c r="A77" t="s">
        <v>209</v>
      </c>
      <c r="B77" t="s">
        <v>210</v>
      </c>
      <c r="C77" t="s">
        <v>211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5.0999999999999996</v>
      </c>
      <c r="AE77">
        <v>281</v>
      </c>
      <c r="AF77">
        <v>52.294416243654801</v>
      </c>
      <c r="AG77">
        <v>56.841411166573877</v>
      </c>
      <c r="AH77">
        <f>27.4543031322318*1</f>
        <v>27.4543031322318</v>
      </c>
      <c r="AI77">
        <f>1.58692373429477*1</f>
        <v>1.58692373429477</v>
      </c>
      <c r="AJ77">
        <v>1</v>
      </c>
      <c r="AK77">
        <v>0</v>
      </c>
      <c r="AL77">
        <v>0</v>
      </c>
    </row>
    <row r="78" spans="1:38" hidden="1" x14ac:dyDescent="0.2">
      <c r="A78" t="s">
        <v>212</v>
      </c>
      <c r="B78" t="s">
        <v>213</v>
      </c>
      <c r="C78" t="s">
        <v>213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5.4</v>
      </c>
      <c r="AE78">
        <v>284</v>
      </c>
      <c r="AF78">
        <v>57.51316286218065</v>
      </c>
      <c r="AG78">
        <v>58.954119175224207</v>
      </c>
      <c r="AH78">
        <f>30.1378647565664*1</f>
        <v>30.137864756566401</v>
      </c>
      <c r="AI78">
        <f>1.84398305657111*1</f>
        <v>1.8439830565711099</v>
      </c>
      <c r="AJ78">
        <v>1</v>
      </c>
      <c r="AK78">
        <v>0</v>
      </c>
      <c r="AL78">
        <v>0</v>
      </c>
    </row>
    <row r="79" spans="1:38" hidden="1" x14ac:dyDescent="0.2">
      <c r="A79" t="s">
        <v>214</v>
      </c>
      <c r="B79" t="s">
        <v>215</v>
      </c>
      <c r="C79" t="s">
        <v>216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4.8</v>
      </c>
      <c r="AE79">
        <v>286</v>
      </c>
      <c r="AF79">
        <v>39.458715596330237</v>
      </c>
      <c r="AG79">
        <v>32.864113244635448</v>
      </c>
      <c r="AH79">
        <f>34.0574729080725*1</f>
        <v>34.057472908072498</v>
      </c>
      <c r="AI79">
        <f>2.12260282859367*1</f>
        <v>2.1226028285936702</v>
      </c>
      <c r="AJ79">
        <v>1</v>
      </c>
      <c r="AK79">
        <v>0</v>
      </c>
      <c r="AL79">
        <v>0</v>
      </c>
    </row>
    <row r="80" spans="1:38" hidden="1" x14ac:dyDescent="0.2">
      <c r="A80" t="s">
        <v>217</v>
      </c>
      <c r="B80" t="s">
        <v>218</v>
      </c>
      <c r="C80" t="s">
        <v>218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5.2</v>
      </c>
      <c r="AE80">
        <v>288</v>
      </c>
      <c r="AF80">
        <v>60.598639455782333</v>
      </c>
      <c r="AG80">
        <v>73.450861896441225</v>
      </c>
      <c r="AH80">
        <f>20.4497266835608*1</f>
        <v>20.449726683560801</v>
      </c>
      <c r="AI80">
        <f>1.17464979077869*1</f>
        <v>1.1746497907786899</v>
      </c>
      <c r="AJ80">
        <v>1</v>
      </c>
      <c r="AK80">
        <v>0</v>
      </c>
      <c r="AL80">
        <v>0</v>
      </c>
    </row>
    <row r="81" spans="1:38" hidden="1" x14ac:dyDescent="0.2">
      <c r="A81" t="s">
        <v>219</v>
      </c>
      <c r="B81" t="s">
        <v>220</v>
      </c>
      <c r="C81" t="s">
        <v>220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4.3</v>
      </c>
      <c r="AE81">
        <v>295</v>
      </c>
      <c r="AF81">
        <v>49.177053929384428</v>
      </c>
      <c r="AG81">
        <v>60.269599310387242</v>
      </c>
      <c r="AH81">
        <f>26.4616575724388*1</f>
        <v>26.461657572438799</v>
      </c>
      <c r="AI81">
        <f>1.27776769196533*1</f>
        <v>1.27776769196533</v>
      </c>
      <c r="AJ81">
        <v>1</v>
      </c>
      <c r="AK81">
        <v>0</v>
      </c>
      <c r="AL81">
        <v>0</v>
      </c>
    </row>
    <row r="82" spans="1:38" x14ac:dyDescent="0.2">
      <c r="A82" t="s">
        <v>117</v>
      </c>
      <c r="B82" t="s">
        <v>118</v>
      </c>
      <c r="C82" t="s">
        <v>118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15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119</v>
      </c>
      <c r="AF82">
        <v>58.975560214382007</v>
      </c>
      <c r="AG82">
        <v>26.64377982384746</v>
      </c>
      <c r="AH82">
        <f>79.7242210871337*1</f>
        <v>79.724221087133699</v>
      </c>
      <c r="AI82">
        <f>5.66388587370712*1</f>
        <v>5.6638858737071196</v>
      </c>
      <c r="AJ82">
        <v>1</v>
      </c>
      <c r="AK82">
        <v>1</v>
      </c>
      <c r="AL82">
        <v>1</v>
      </c>
    </row>
    <row r="83" spans="1:38" x14ac:dyDescent="0.2">
      <c r="A83" t="s">
        <v>335</v>
      </c>
      <c r="B83" t="s">
        <v>336</v>
      </c>
      <c r="C83" t="s">
        <v>336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26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9.5</v>
      </c>
      <c r="AE83">
        <v>534</v>
      </c>
      <c r="AF83">
        <v>92.753623188405783</v>
      </c>
      <c r="AG83">
        <v>83.976087271019765</v>
      </c>
      <c r="AH83">
        <f>91.6824774153793*1</f>
        <v>91.682477415379296</v>
      </c>
      <c r="AI83">
        <f>5.3899874834567*1</f>
        <v>5.3899874834567001</v>
      </c>
      <c r="AJ83">
        <v>1</v>
      </c>
      <c r="AK83">
        <v>1</v>
      </c>
      <c r="AL83">
        <v>1</v>
      </c>
    </row>
    <row r="84" spans="1:38" hidden="1" x14ac:dyDescent="0.2">
      <c r="A84" t="s">
        <v>225</v>
      </c>
      <c r="B84" t="s">
        <v>226</v>
      </c>
      <c r="C84" t="s">
        <v>226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4.5999999999999996</v>
      </c>
      <c r="AE84">
        <v>301</v>
      </c>
      <c r="AF84">
        <v>44.273381294964011</v>
      </c>
      <c r="AG84">
        <v>38.793594789230397</v>
      </c>
      <c r="AH84">
        <f>46.7970480264364*1</f>
        <v>46.7970480264364</v>
      </c>
      <c r="AI84">
        <f>2.85413457676969*1</f>
        <v>2.85413457676969</v>
      </c>
      <c r="AJ84">
        <v>1</v>
      </c>
      <c r="AK84">
        <v>0</v>
      </c>
      <c r="AL84">
        <v>0</v>
      </c>
    </row>
    <row r="85" spans="1:38" hidden="1" x14ac:dyDescent="0.2">
      <c r="A85" t="s">
        <v>227</v>
      </c>
      <c r="B85" t="s">
        <v>228</v>
      </c>
      <c r="C85" t="s">
        <v>228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</v>
      </c>
      <c r="AE85">
        <v>308</v>
      </c>
      <c r="AF85">
        <v>32.937499999999993</v>
      </c>
      <c r="AG85">
        <v>27.545506758646528</v>
      </c>
      <c r="AH85">
        <f>20.7877174721*1</f>
        <v>20.787717472099999</v>
      </c>
      <c r="AI85">
        <f>1.21046388764144*1</f>
        <v>1.21046388764144</v>
      </c>
      <c r="AJ85">
        <v>1</v>
      </c>
      <c r="AK85">
        <v>0</v>
      </c>
      <c r="AL85">
        <v>0</v>
      </c>
    </row>
    <row r="86" spans="1:38" hidden="1" x14ac:dyDescent="0.2">
      <c r="A86" t="s">
        <v>229</v>
      </c>
      <c r="B86" t="s">
        <v>230</v>
      </c>
      <c r="C86" t="s">
        <v>230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5.2</v>
      </c>
      <c r="AE86">
        <v>313</v>
      </c>
      <c r="AF86">
        <v>51.833333333333357</v>
      </c>
      <c r="AG86">
        <v>42.240800865993229</v>
      </c>
      <c r="AH86">
        <f>28.9526612597649*1</f>
        <v>28.952661259764898</v>
      </c>
      <c r="AI86">
        <f>1.74146443059654*1</f>
        <v>1.7414644305965401</v>
      </c>
      <c r="AJ86">
        <v>1</v>
      </c>
      <c r="AK86">
        <v>0</v>
      </c>
      <c r="AL86">
        <v>0</v>
      </c>
    </row>
    <row r="87" spans="1:38" hidden="1" x14ac:dyDescent="0.2">
      <c r="A87" t="s">
        <v>231</v>
      </c>
      <c r="B87" t="s">
        <v>232</v>
      </c>
      <c r="C87" t="s">
        <v>231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4.7</v>
      </c>
      <c r="AE87">
        <v>315</v>
      </c>
      <c r="AF87">
        <v>28.252546753487479</v>
      </c>
      <c r="AG87">
        <v>39.369556556358553</v>
      </c>
      <c r="AH87">
        <f>21.3579386470257*1</f>
        <v>21.357938647025701</v>
      </c>
      <c r="AI87">
        <f>0.965059453134774*1</f>
        <v>0.96505945313477404</v>
      </c>
      <c r="AJ87">
        <v>1</v>
      </c>
      <c r="AK87">
        <v>0</v>
      </c>
      <c r="AL87">
        <v>0</v>
      </c>
    </row>
    <row r="88" spans="1:38" hidden="1" x14ac:dyDescent="0.2">
      <c r="A88" t="s">
        <v>233</v>
      </c>
      <c r="B88" t="s">
        <v>234</v>
      </c>
      <c r="C88" t="s">
        <v>233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</v>
      </c>
      <c r="AE88">
        <v>316</v>
      </c>
      <c r="AF88">
        <v>54.363636363636367</v>
      </c>
      <c r="AG88">
        <v>75.412518708419753</v>
      </c>
      <c r="AH88">
        <f>32.023226056713*1</f>
        <v>32.023226056713</v>
      </c>
      <c r="AI88">
        <f>1.92356060414134*1</f>
        <v>1.92356060414134</v>
      </c>
      <c r="AJ88">
        <v>1</v>
      </c>
      <c r="AK88">
        <v>0</v>
      </c>
      <c r="AL88">
        <v>0</v>
      </c>
    </row>
    <row r="89" spans="1:38" hidden="1" x14ac:dyDescent="0.2">
      <c r="A89" t="s">
        <v>235</v>
      </c>
      <c r="B89" t="s">
        <v>236</v>
      </c>
      <c r="C89" t="s">
        <v>236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</v>
      </c>
      <c r="AE89">
        <v>317</v>
      </c>
      <c r="AF89">
        <v>36.179611453950088</v>
      </c>
      <c r="AG89">
        <v>40.055034599398248</v>
      </c>
      <c r="AH89">
        <f>25.2462790859138*1</f>
        <v>25.246279085913802</v>
      </c>
      <c r="AI89">
        <f>1.87641015364096*1</f>
        <v>1.8764101536409601</v>
      </c>
      <c r="AJ89">
        <v>1</v>
      </c>
      <c r="AK89">
        <v>0</v>
      </c>
      <c r="AL89">
        <v>0</v>
      </c>
    </row>
    <row r="90" spans="1:38" hidden="1" x14ac:dyDescent="0.2">
      <c r="A90" t="s">
        <v>237</v>
      </c>
      <c r="B90" t="s">
        <v>238</v>
      </c>
      <c r="C90" t="s">
        <v>238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4.8</v>
      </c>
      <c r="AE90">
        <v>319</v>
      </c>
      <c r="AF90">
        <v>31.06145046815044</v>
      </c>
      <c r="AG90">
        <v>31.533399743182549</v>
      </c>
      <c r="AH90">
        <f>12.6989392547264*1</f>
        <v>12.698939254726399</v>
      </c>
      <c r="AI90">
        <f>0.717213111690482*1</f>
        <v>0.71721311169048196</v>
      </c>
      <c r="AJ90">
        <v>1</v>
      </c>
      <c r="AK90">
        <v>0</v>
      </c>
      <c r="AL90">
        <v>0</v>
      </c>
    </row>
    <row r="91" spans="1:38" hidden="1" x14ac:dyDescent="0.2">
      <c r="A91" t="s">
        <v>239</v>
      </c>
      <c r="B91" t="s">
        <v>240</v>
      </c>
      <c r="C91" t="s">
        <v>240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4.4000000000000004</v>
      </c>
      <c r="AE91">
        <v>321</v>
      </c>
      <c r="AF91">
        <v>40.782810531230837</v>
      </c>
      <c r="AG91">
        <v>46.732713448067393</v>
      </c>
      <c r="AH91">
        <f>16.6074793792367*1</f>
        <v>16.6074793792367</v>
      </c>
      <c r="AI91">
        <f>1.07275405999041*1</f>
        <v>1.07275405999041</v>
      </c>
      <c r="AJ91">
        <v>1</v>
      </c>
      <c r="AK91">
        <v>0</v>
      </c>
      <c r="AL91">
        <v>0</v>
      </c>
    </row>
    <row r="92" spans="1:38" hidden="1" x14ac:dyDescent="0.2">
      <c r="A92" t="s">
        <v>241</v>
      </c>
      <c r="B92" t="s">
        <v>242</v>
      </c>
      <c r="C92" t="s">
        <v>242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5.9</v>
      </c>
      <c r="AE92">
        <v>323</v>
      </c>
      <c r="AF92">
        <v>64.693430534600367</v>
      </c>
      <c r="AG92">
        <v>42.869729603595189</v>
      </c>
      <c r="AH92">
        <f>69.3690814631957*1</f>
        <v>69.369081463195698</v>
      </c>
      <c r="AI92">
        <f>4.30013525786345*1</f>
        <v>4.3001352578634497</v>
      </c>
      <c r="AJ92">
        <v>1</v>
      </c>
      <c r="AK92">
        <v>0</v>
      </c>
      <c r="AL92">
        <v>0</v>
      </c>
    </row>
    <row r="93" spans="1:38" hidden="1" x14ac:dyDescent="0.2">
      <c r="A93" t="s">
        <v>243</v>
      </c>
      <c r="B93" t="s">
        <v>244</v>
      </c>
      <c r="C93" t="s">
        <v>244</v>
      </c>
      <c r="D93" t="s">
        <v>3</v>
      </c>
      <c r="E93">
        <v>1</v>
      </c>
      <c r="F93">
        <v>0</v>
      </c>
      <c r="G93">
        <v>0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324</v>
      </c>
      <c r="AF93">
        <v>56.454394171261868</v>
      </c>
      <c r="AG93">
        <v>55.954751906779883</v>
      </c>
      <c r="AH93">
        <f>30.9522532897469*1</f>
        <v>30.952253289746899</v>
      </c>
      <c r="AI93">
        <f>1.80477457438968*1</f>
        <v>1.8047745743896799</v>
      </c>
      <c r="AJ93">
        <v>1</v>
      </c>
      <c r="AK93">
        <v>0</v>
      </c>
      <c r="AL93">
        <v>0</v>
      </c>
    </row>
    <row r="94" spans="1:38" hidden="1" x14ac:dyDescent="0.2">
      <c r="A94" t="s">
        <v>245</v>
      </c>
      <c r="B94" t="s">
        <v>246</v>
      </c>
      <c r="C94" t="s">
        <v>246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325</v>
      </c>
      <c r="AF94">
        <v>0</v>
      </c>
      <c r="AG94">
        <v>0</v>
      </c>
      <c r="AH94">
        <f>0*1</f>
        <v>0</v>
      </c>
      <c r="AI94">
        <f>0*1</f>
        <v>0</v>
      </c>
      <c r="AJ94">
        <v>1</v>
      </c>
      <c r="AK94">
        <v>0</v>
      </c>
      <c r="AL94">
        <v>0</v>
      </c>
    </row>
    <row r="95" spans="1:38" hidden="1" x14ac:dyDescent="0.2">
      <c r="A95" t="s">
        <v>247</v>
      </c>
      <c r="B95" t="s">
        <v>248</v>
      </c>
      <c r="C95" t="s">
        <v>249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5.5</v>
      </c>
      <c r="AE95">
        <v>327</v>
      </c>
      <c r="AF95">
        <v>46.98186301142708</v>
      </c>
      <c r="AG95">
        <v>61.819971944654959</v>
      </c>
      <c r="AH95">
        <f>13.8631339530144*1</f>
        <v>13.863133953014399</v>
      </c>
      <c r="AI95">
        <f>0.710825310961231*1</f>
        <v>0.71082531096123103</v>
      </c>
      <c r="AJ95">
        <v>1</v>
      </c>
      <c r="AK95">
        <v>0</v>
      </c>
      <c r="AL95">
        <v>0</v>
      </c>
    </row>
    <row r="96" spans="1:38" hidden="1" x14ac:dyDescent="0.2">
      <c r="A96" t="s">
        <v>250</v>
      </c>
      <c r="B96" t="s">
        <v>251</v>
      </c>
      <c r="C96" t="s">
        <v>250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5.7</v>
      </c>
      <c r="AE96">
        <v>328</v>
      </c>
      <c r="AF96">
        <v>66.167927358461597</v>
      </c>
      <c r="AG96">
        <v>60.984269888301917</v>
      </c>
      <c r="AH96">
        <f>48.0528894617664*1</f>
        <v>48.052889461766398</v>
      </c>
      <c r="AI96">
        <f>3.02184308905395*1</f>
        <v>3.02184308905395</v>
      </c>
      <c r="AJ96">
        <v>1</v>
      </c>
      <c r="AK96">
        <v>0</v>
      </c>
      <c r="AL96">
        <v>0</v>
      </c>
    </row>
    <row r="97" spans="1:38" hidden="1" x14ac:dyDescent="0.2">
      <c r="A97" t="s">
        <v>252</v>
      </c>
      <c r="B97" t="s">
        <v>253</v>
      </c>
      <c r="C97" t="s">
        <v>253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5.0999999999999996</v>
      </c>
      <c r="AE97">
        <v>331</v>
      </c>
      <c r="AF97">
        <v>53.530596763884887</v>
      </c>
      <c r="AG97">
        <v>38.43342066542229</v>
      </c>
      <c r="AH97">
        <f>61.0181933766489*1</f>
        <v>61.018193376648902</v>
      </c>
      <c r="AI97">
        <f>3.79084327914943*1</f>
        <v>3.79084327914943</v>
      </c>
      <c r="AJ97">
        <v>1</v>
      </c>
      <c r="AK97">
        <v>0</v>
      </c>
      <c r="AL97">
        <v>0</v>
      </c>
    </row>
    <row r="98" spans="1:38" hidden="1" x14ac:dyDescent="0.2">
      <c r="A98" t="s">
        <v>254</v>
      </c>
      <c r="B98" t="s">
        <v>255</v>
      </c>
      <c r="C98" t="s">
        <v>255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5.2</v>
      </c>
      <c r="AE98">
        <v>335</v>
      </c>
      <c r="AF98">
        <v>44.540540540540533</v>
      </c>
      <c r="AG98">
        <v>38.061612679869611</v>
      </c>
      <c r="AH98">
        <f>50.0383325208473*1</f>
        <v>50.038332520847298</v>
      </c>
      <c r="AI98">
        <f>3.05124405000047*1</f>
        <v>3.0512440500004701</v>
      </c>
      <c r="AJ98">
        <v>1</v>
      </c>
      <c r="AK98">
        <v>0</v>
      </c>
      <c r="AL98">
        <v>0</v>
      </c>
    </row>
    <row r="99" spans="1:38" hidden="1" x14ac:dyDescent="0.2">
      <c r="A99" t="s">
        <v>256</v>
      </c>
      <c r="B99" t="s">
        <v>257</v>
      </c>
      <c r="C99" t="s">
        <v>257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4.4000000000000004</v>
      </c>
      <c r="AE99">
        <v>370</v>
      </c>
      <c r="AF99">
        <v>0</v>
      </c>
      <c r="AG99">
        <v>0</v>
      </c>
      <c r="AH99">
        <f>0*1</f>
        <v>0</v>
      </c>
      <c r="AI99">
        <f>0*1</f>
        <v>0</v>
      </c>
      <c r="AJ99">
        <v>1</v>
      </c>
      <c r="AK99">
        <v>0</v>
      </c>
      <c r="AL99">
        <v>0</v>
      </c>
    </row>
    <row r="100" spans="1:38" hidden="1" x14ac:dyDescent="0.2">
      <c r="A100" t="s">
        <v>258</v>
      </c>
      <c r="B100" t="s">
        <v>259</v>
      </c>
      <c r="C100" t="s">
        <v>259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</v>
      </c>
      <c r="AE100">
        <v>375</v>
      </c>
      <c r="AF100">
        <v>26.666666666666671</v>
      </c>
      <c r="AG100">
        <v>29.850528470246658</v>
      </c>
      <c r="AH100">
        <f>17.9242793501566*1</f>
        <v>17.924279350156599</v>
      </c>
      <c r="AI100">
        <f>1.18260971111653*1</f>
        <v>1.1826097111165299</v>
      </c>
      <c r="AJ100">
        <v>1</v>
      </c>
      <c r="AK100">
        <v>0</v>
      </c>
      <c r="AL100">
        <v>0</v>
      </c>
    </row>
    <row r="101" spans="1:38" hidden="1" x14ac:dyDescent="0.2">
      <c r="A101" t="s">
        <v>260</v>
      </c>
      <c r="B101" t="s">
        <v>261</v>
      </c>
      <c r="C101" t="s">
        <v>261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4.7</v>
      </c>
      <c r="AE101">
        <v>380</v>
      </c>
      <c r="AF101">
        <v>39.854545454545459</v>
      </c>
      <c r="AG101">
        <v>52.60604674986017</v>
      </c>
      <c r="AH101">
        <f>31.3758202929974*1</f>
        <v>31.3758202929974</v>
      </c>
      <c r="AI101">
        <f>2.07418568419695*1</f>
        <v>2.0741856841969502</v>
      </c>
      <c r="AJ101">
        <v>1</v>
      </c>
      <c r="AK101">
        <v>0</v>
      </c>
      <c r="AL101">
        <v>0</v>
      </c>
    </row>
    <row r="102" spans="1:38" hidden="1" x14ac:dyDescent="0.2">
      <c r="A102" t="s">
        <v>221</v>
      </c>
      <c r="B102" t="s">
        <v>262</v>
      </c>
      <c r="C102" t="s">
        <v>263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5.2</v>
      </c>
      <c r="AE102">
        <v>381</v>
      </c>
      <c r="AF102">
        <v>44.461538461538439</v>
      </c>
      <c r="AG102">
        <v>46.219587191030968</v>
      </c>
      <c r="AH102">
        <f>26.4538292719892*1</f>
        <v>26.4538292719892</v>
      </c>
      <c r="AI102">
        <f>1.65913478317485*1</f>
        <v>1.65913478317485</v>
      </c>
      <c r="AJ102">
        <v>1</v>
      </c>
      <c r="AK102">
        <v>0</v>
      </c>
      <c r="AL102">
        <v>0</v>
      </c>
    </row>
    <row r="103" spans="1:38" hidden="1" x14ac:dyDescent="0.2">
      <c r="A103" t="s">
        <v>264</v>
      </c>
      <c r="B103" t="s">
        <v>265</v>
      </c>
      <c r="C103" t="s">
        <v>265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</v>
      </c>
      <c r="AE103">
        <v>389</v>
      </c>
      <c r="AF103">
        <v>34.285714285714278</v>
      </c>
      <c r="AG103">
        <v>21.835960134035801</v>
      </c>
      <c r="AH103">
        <f>21.9850023883513*1</f>
        <v>21.985002388351301</v>
      </c>
      <c r="AI103">
        <f>1.36664251775063*1</f>
        <v>1.3666425177506301</v>
      </c>
      <c r="AJ103">
        <v>1</v>
      </c>
      <c r="AK103">
        <v>0</v>
      </c>
      <c r="AL103">
        <v>0</v>
      </c>
    </row>
    <row r="104" spans="1:38" hidden="1" x14ac:dyDescent="0.2">
      <c r="A104" t="s">
        <v>223</v>
      </c>
      <c r="B104" t="s">
        <v>104</v>
      </c>
      <c r="C104" t="s">
        <v>104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4.2</v>
      </c>
      <c r="AE104">
        <v>393</v>
      </c>
      <c r="AF104">
        <v>46.843373493975911</v>
      </c>
      <c r="AG104">
        <v>46.289912178233322</v>
      </c>
      <c r="AH104">
        <f>19.4385328180398*1</f>
        <v>19.4385328180398</v>
      </c>
      <c r="AI104">
        <f>1.16160264156672*1</f>
        <v>1.16160264156672</v>
      </c>
      <c r="AJ104">
        <v>1</v>
      </c>
      <c r="AK104">
        <v>0</v>
      </c>
      <c r="AL104">
        <v>0</v>
      </c>
    </row>
    <row r="105" spans="1:38" hidden="1" x14ac:dyDescent="0.2">
      <c r="A105" t="s">
        <v>266</v>
      </c>
      <c r="B105" t="s">
        <v>267</v>
      </c>
      <c r="C105" t="s">
        <v>267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4.5</v>
      </c>
      <c r="AE105">
        <v>394</v>
      </c>
      <c r="AF105">
        <v>0</v>
      </c>
      <c r="AG105">
        <v>0</v>
      </c>
      <c r="AH105">
        <f>0*1</f>
        <v>0</v>
      </c>
      <c r="AI105">
        <f>0*1</f>
        <v>0</v>
      </c>
      <c r="AJ105">
        <v>1</v>
      </c>
      <c r="AK105">
        <v>0</v>
      </c>
      <c r="AL105">
        <v>0</v>
      </c>
    </row>
    <row r="106" spans="1:38" hidden="1" x14ac:dyDescent="0.2">
      <c r="A106" t="s">
        <v>268</v>
      </c>
      <c r="B106" t="s">
        <v>269</v>
      </c>
      <c r="C106" t="s">
        <v>269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404</v>
      </c>
      <c r="AF106">
        <v>55.048575694069321</v>
      </c>
      <c r="AG106">
        <v>81.364234932869209</v>
      </c>
      <c r="AH106">
        <f>27.9935160522135*1</f>
        <v>27.993516052213501</v>
      </c>
      <c r="AI106">
        <f>1.53419709747621*1</f>
        <v>1.53419709747621</v>
      </c>
      <c r="AJ106">
        <v>1</v>
      </c>
      <c r="AK106">
        <v>0</v>
      </c>
      <c r="AL106">
        <v>0</v>
      </c>
    </row>
    <row r="107" spans="1:38" hidden="1" x14ac:dyDescent="0.2">
      <c r="A107" t="s">
        <v>254</v>
      </c>
      <c r="B107" t="s">
        <v>270</v>
      </c>
      <c r="C107" t="s">
        <v>270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4.4000000000000004</v>
      </c>
      <c r="AE107">
        <v>407</v>
      </c>
      <c r="AF107">
        <v>28.365986448094791</v>
      </c>
      <c r="AG107">
        <v>27.468124082658491</v>
      </c>
      <c r="AH107">
        <f>21.5954947567476*1</f>
        <v>21.595494756747598</v>
      </c>
      <c r="AI107">
        <f>1.38600422876061*1</f>
        <v>1.38600422876061</v>
      </c>
      <c r="AJ107">
        <v>1</v>
      </c>
      <c r="AK107">
        <v>0</v>
      </c>
      <c r="AL107">
        <v>0</v>
      </c>
    </row>
    <row r="108" spans="1:38" hidden="1" x14ac:dyDescent="0.2">
      <c r="A108" t="s">
        <v>271</v>
      </c>
      <c r="B108" t="s">
        <v>272</v>
      </c>
      <c r="C108" t="s">
        <v>272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7.3</v>
      </c>
      <c r="AE108">
        <v>418</v>
      </c>
      <c r="AF108">
        <v>88.032800649643633</v>
      </c>
      <c r="AG108">
        <v>98.986594928261297</v>
      </c>
      <c r="AH108">
        <f>48.7123061823574*1</f>
        <v>48.712306182357402</v>
      </c>
      <c r="AI108">
        <f>3.16507724205015*1</f>
        <v>3.1650772420501498</v>
      </c>
      <c r="AJ108">
        <v>1</v>
      </c>
      <c r="AK108">
        <v>0</v>
      </c>
      <c r="AL108">
        <v>0</v>
      </c>
    </row>
    <row r="109" spans="1:38" hidden="1" x14ac:dyDescent="0.2">
      <c r="A109" t="s">
        <v>273</v>
      </c>
      <c r="B109" t="s">
        <v>274</v>
      </c>
      <c r="C109" t="s">
        <v>273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</v>
      </c>
      <c r="AE109">
        <v>422</v>
      </c>
      <c r="AF109">
        <v>59.499999999999993</v>
      </c>
      <c r="AG109">
        <v>74.389383486057426</v>
      </c>
      <c r="AH109">
        <f>26.7376240087079*1</f>
        <v>26.7376240087079</v>
      </c>
      <c r="AI109">
        <f>1.4052313745151*1</f>
        <v>1.4052313745150999</v>
      </c>
      <c r="AJ109">
        <v>1</v>
      </c>
      <c r="AK109">
        <v>0</v>
      </c>
      <c r="AL109">
        <v>0</v>
      </c>
    </row>
    <row r="110" spans="1:38" hidden="1" x14ac:dyDescent="0.2">
      <c r="A110" t="s">
        <v>275</v>
      </c>
      <c r="B110" t="s">
        <v>276</v>
      </c>
      <c r="C110" t="s">
        <v>276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7.5</v>
      </c>
      <c r="AE110">
        <v>427</v>
      </c>
      <c r="AF110">
        <v>56.589041095890472</v>
      </c>
      <c r="AG110">
        <v>45.681334831343143</v>
      </c>
      <c r="AH110">
        <f>40.0160220807838*1</f>
        <v>40.016022080783799</v>
      </c>
      <c r="AI110">
        <f>2.26435680301078*1</f>
        <v>2.2643568030107799</v>
      </c>
      <c r="AJ110">
        <v>1</v>
      </c>
      <c r="AK110">
        <v>0</v>
      </c>
      <c r="AL110">
        <v>0</v>
      </c>
    </row>
    <row r="111" spans="1:38" hidden="1" x14ac:dyDescent="0.2">
      <c r="A111" t="s">
        <v>95</v>
      </c>
      <c r="B111" t="s">
        <v>277</v>
      </c>
      <c r="C111" t="s">
        <v>277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429</v>
      </c>
      <c r="AF111">
        <v>35.478260869565197</v>
      </c>
      <c r="AG111">
        <v>43.15980831124039</v>
      </c>
      <c r="AH111">
        <f>38.5274161335071*1</f>
        <v>38.527416133507103</v>
      </c>
      <c r="AI111">
        <f>2.24045666938912*1</f>
        <v>2.2404566693891201</v>
      </c>
      <c r="AJ111">
        <v>1</v>
      </c>
      <c r="AK111">
        <v>0</v>
      </c>
      <c r="AL111">
        <v>0</v>
      </c>
    </row>
    <row r="112" spans="1:38" hidden="1" x14ac:dyDescent="0.2">
      <c r="A112" t="s">
        <v>278</v>
      </c>
      <c r="B112" t="s">
        <v>279</v>
      </c>
      <c r="C112" t="s">
        <v>279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5.3</v>
      </c>
      <c r="AE112">
        <v>430</v>
      </c>
      <c r="AF112">
        <v>39.722772277227733</v>
      </c>
      <c r="AG112">
        <v>32.132098942585642</v>
      </c>
      <c r="AH112">
        <f>29.998676423642*1</f>
        <v>29.998676423641999</v>
      </c>
      <c r="AI112">
        <f>1.70161554390502*1</f>
        <v>1.70161554390502</v>
      </c>
      <c r="AJ112">
        <v>1</v>
      </c>
      <c r="AK112">
        <v>0</v>
      </c>
      <c r="AL112">
        <v>0</v>
      </c>
    </row>
    <row r="113" spans="1:38" hidden="1" x14ac:dyDescent="0.2">
      <c r="A113" t="s">
        <v>280</v>
      </c>
      <c r="B113" t="s">
        <v>281</v>
      </c>
      <c r="C113" t="s">
        <v>282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7.5</v>
      </c>
      <c r="AE113">
        <v>433</v>
      </c>
      <c r="AF113">
        <v>68</v>
      </c>
      <c r="AG113">
        <v>73.640432834126386</v>
      </c>
      <c r="AH113">
        <f>68.5349461796343*1</f>
        <v>68.534946179634304</v>
      </c>
      <c r="AI113">
        <f>4.20364924146678*1</f>
        <v>4.2036492414667803</v>
      </c>
      <c r="AJ113">
        <v>1</v>
      </c>
      <c r="AK113">
        <v>0</v>
      </c>
      <c r="AL113">
        <v>0</v>
      </c>
    </row>
    <row r="114" spans="1:38" x14ac:dyDescent="0.2">
      <c r="A114" t="s">
        <v>427</v>
      </c>
      <c r="B114" t="s">
        <v>428</v>
      </c>
      <c r="C114" t="s">
        <v>429</v>
      </c>
      <c r="D114" t="s">
        <v>6</v>
      </c>
      <c r="E114">
        <v>0</v>
      </c>
      <c r="F114">
        <v>0</v>
      </c>
      <c r="G114">
        <v>0</v>
      </c>
      <c r="H114">
        <v>1</v>
      </c>
      <c r="I114" t="s">
        <v>31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6.9</v>
      </c>
      <c r="AE114">
        <v>721</v>
      </c>
      <c r="AF114">
        <v>81.938689589282362</v>
      </c>
      <c r="AG114">
        <v>58.541429971487993</v>
      </c>
      <c r="AH114">
        <f>84.9735640181877*1</f>
        <v>84.973564018187702</v>
      </c>
      <c r="AI114">
        <f>5.31574125045192*1</f>
        <v>5.3157412504519197</v>
      </c>
      <c r="AJ114">
        <v>1</v>
      </c>
      <c r="AK114">
        <v>1</v>
      </c>
      <c r="AL114">
        <v>1</v>
      </c>
    </row>
    <row r="115" spans="1:38" hidden="1" x14ac:dyDescent="0.2">
      <c r="A115" t="s">
        <v>286</v>
      </c>
      <c r="B115" t="s">
        <v>287</v>
      </c>
      <c r="C115" t="s">
        <v>287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6.2</v>
      </c>
      <c r="AE115">
        <v>435</v>
      </c>
      <c r="AF115">
        <v>51.082322459650662</v>
      </c>
      <c r="AG115">
        <v>52.668958335649741</v>
      </c>
      <c r="AH115">
        <f>40.6972252085991*1</f>
        <v>40.6972252085991</v>
      </c>
      <c r="AI115">
        <f>2.54788316881185*1</f>
        <v>2.54788316881185</v>
      </c>
      <c r="AJ115">
        <v>1</v>
      </c>
      <c r="AK115">
        <v>0</v>
      </c>
      <c r="AL115">
        <v>0</v>
      </c>
    </row>
    <row r="116" spans="1:38" hidden="1" x14ac:dyDescent="0.2">
      <c r="A116" t="s">
        <v>288</v>
      </c>
      <c r="B116" t="s">
        <v>289</v>
      </c>
      <c r="C116" t="s">
        <v>289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5.9</v>
      </c>
      <c r="AE116">
        <v>441</v>
      </c>
      <c r="AF116">
        <v>47.594813192317382</v>
      </c>
      <c r="AG116">
        <v>78.812594718397136</v>
      </c>
      <c r="AH116">
        <f>26.9465284233439*1</f>
        <v>26.946528423343899</v>
      </c>
      <c r="AI116">
        <f>1.5931638050551*1</f>
        <v>1.5931638050551</v>
      </c>
      <c r="AJ116">
        <v>1</v>
      </c>
      <c r="AK116">
        <v>0</v>
      </c>
      <c r="AL116">
        <v>0</v>
      </c>
    </row>
    <row r="117" spans="1:38" hidden="1" x14ac:dyDescent="0.2">
      <c r="A117" t="s">
        <v>290</v>
      </c>
      <c r="B117" t="s">
        <v>291</v>
      </c>
      <c r="C117" t="s">
        <v>291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6.3</v>
      </c>
      <c r="AE117">
        <v>442</v>
      </c>
      <c r="AF117">
        <v>53.999999999999972</v>
      </c>
      <c r="AG117">
        <v>50.067603034397607</v>
      </c>
      <c r="AH117">
        <f>27.0238005422627*1</f>
        <v>27.023800542262698</v>
      </c>
      <c r="AI117">
        <f>1.51897977436903*1</f>
        <v>1.5189797743690301</v>
      </c>
      <c r="AJ117">
        <v>1</v>
      </c>
      <c r="AK117">
        <v>0</v>
      </c>
      <c r="AL117">
        <v>0</v>
      </c>
    </row>
    <row r="118" spans="1:38" hidden="1" x14ac:dyDescent="0.2">
      <c r="A118" t="s">
        <v>292</v>
      </c>
      <c r="B118" t="s">
        <v>293</v>
      </c>
      <c r="C118" t="s">
        <v>292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6.4</v>
      </c>
      <c r="AE118">
        <v>444</v>
      </c>
      <c r="AF118">
        <v>64.770992115983901</v>
      </c>
      <c r="AG118">
        <v>81.429155444384108</v>
      </c>
      <c r="AH118">
        <f>31.5996005241144*1</f>
        <v>31.5996005241144</v>
      </c>
      <c r="AI118">
        <f>2.03760513627742*1</f>
        <v>2.0376051362774201</v>
      </c>
      <c r="AJ118">
        <v>1</v>
      </c>
      <c r="AK118">
        <v>0</v>
      </c>
      <c r="AL118">
        <v>0</v>
      </c>
    </row>
    <row r="119" spans="1:38" hidden="1" x14ac:dyDescent="0.2">
      <c r="A119" t="s">
        <v>294</v>
      </c>
      <c r="B119" t="s">
        <v>295</v>
      </c>
      <c r="C119" t="s">
        <v>295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5.3</v>
      </c>
      <c r="AE119">
        <v>452</v>
      </c>
      <c r="AF119">
        <v>50.021628286274961</v>
      </c>
      <c r="AG119">
        <v>58.618117891378347</v>
      </c>
      <c r="AH119">
        <f>29.3127491345491*1</f>
        <v>29.312749134549101</v>
      </c>
      <c r="AI119">
        <f>1.86921607624534*1</f>
        <v>1.86921607624534</v>
      </c>
      <c r="AJ119">
        <v>1</v>
      </c>
      <c r="AK119">
        <v>0</v>
      </c>
      <c r="AL119">
        <v>0</v>
      </c>
    </row>
    <row r="120" spans="1:38" hidden="1" x14ac:dyDescent="0.2">
      <c r="A120" t="s">
        <v>296</v>
      </c>
      <c r="B120" t="s">
        <v>297</v>
      </c>
      <c r="C120" t="s">
        <v>296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6.2</v>
      </c>
      <c r="AE120">
        <v>454</v>
      </c>
      <c r="AF120">
        <v>58.78682305721793</v>
      </c>
      <c r="AG120">
        <v>62.246136797960801</v>
      </c>
      <c r="AH120">
        <f>29.0785769956852*1</f>
        <v>29.0785769956852</v>
      </c>
      <c r="AI120">
        <f>2.2540754856613*1</f>
        <v>2.2540754856612999</v>
      </c>
      <c r="AJ120">
        <v>1</v>
      </c>
      <c r="AK120">
        <v>0</v>
      </c>
      <c r="AL120">
        <v>0</v>
      </c>
    </row>
    <row r="121" spans="1:38" hidden="1" x14ac:dyDescent="0.2">
      <c r="A121" t="s">
        <v>298</v>
      </c>
      <c r="B121" t="s">
        <v>299</v>
      </c>
      <c r="C121" t="s">
        <v>299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9.3000000000000007</v>
      </c>
      <c r="AE121">
        <v>460</v>
      </c>
      <c r="AF121">
        <v>98.608455457834395</v>
      </c>
      <c r="AG121">
        <v>66.404908181680753</v>
      </c>
      <c r="AH121">
        <f>63.8623740829594*1</f>
        <v>63.862374082959398</v>
      </c>
      <c r="AI121">
        <f>4.13670271135071*1</f>
        <v>4.1367027113507104</v>
      </c>
      <c r="AJ121">
        <v>1</v>
      </c>
      <c r="AK121">
        <v>0</v>
      </c>
      <c r="AL121">
        <v>0</v>
      </c>
    </row>
    <row r="122" spans="1:38" hidden="1" x14ac:dyDescent="0.2">
      <c r="A122" t="s">
        <v>300</v>
      </c>
      <c r="B122" t="s">
        <v>301</v>
      </c>
      <c r="C122" t="s">
        <v>301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</v>
      </c>
      <c r="AE122">
        <v>462</v>
      </c>
      <c r="AF122">
        <v>61.000000000000007</v>
      </c>
      <c r="AG122">
        <v>73.936864354335498</v>
      </c>
      <c r="AH122">
        <f>51.2791186784169*1</f>
        <v>51.2791186784169</v>
      </c>
      <c r="AI122">
        <f>3.35824535492847*1</f>
        <v>3.3582453549284699</v>
      </c>
      <c r="AJ122">
        <v>1</v>
      </c>
      <c r="AK122">
        <v>0</v>
      </c>
      <c r="AL122">
        <v>0</v>
      </c>
    </row>
    <row r="123" spans="1:38" hidden="1" x14ac:dyDescent="0.2">
      <c r="A123" t="s">
        <v>302</v>
      </c>
      <c r="B123" t="s">
        <v>303</v>
      </c>
      <c r="C123" t="s">
        <v>303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14.7</v>
      </c>
      <c r="AE123">
        <v>463</v>
      </c>
      <c r="AF123">
        <v>117.2682926829268</v>
      </c>
      <c r="AG123">
        <v>189.05938967631241</v>
      </c>
      <c r="AH123">
        <f>59.5475362494457*1</f>
        <v>59.547536249445699</v>
      </c>
      <c r="AI123">
        <f>3.77092049578005*1</f>
        <v>3.7709204957800502</v>
      </c>
      <c r="AJ123">
        <v>1</v>
      </c>
      <c r="AK123">
        <v>0</v>
      </c>
      <c r="AL123">
        <v>0</v>
      </c>
    </row>
    <row r="124" spans="1:38" hidden="1" x14ac:dyDescent="0.2">
      <c r="A124" t="s">
        <v>304</v>
      </c>
      <c r="B124" t="s">
        <v>305</v>
      </c>
      <c r="C124" t="s">
        <v>305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5.4</v>
      </c>
      <c r="AE124">
        <v>466</v>
      </c>
      <c r="AF124">
        <v>57.652009543469568</v>
      </c>
      <c r="AG124">
        <v>34.559244027780601</v>
      </c>
      <c r="AH124">
        <f>73.9436139237561*1</f>
        <v>73.943613923756104</v>
      </c>
      <c r="AI124">
        <f>4.64645129599091*1</f>
        <v>4.6464512959909099</v>
      </c>
      <c r="AJ124">
        <v>1</v>
      </c>
      <c r="AK124">
        <v>0</v>
      </c>
      <c r="AL124">
        <v>0</v>
      </c>
    </row>
    <row r="125" spans="1:38" hidden="1" x14ac:dyDescent="0.2">
      <c r="A125" t="s">
        <v>306</v>
      </c>
      <c r="B125" t="s">
        <v>97</v>
      </c>
      <c r="C125" t="s">
        <v>97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4.5</v>
      </c>
      <c r="AE125">
        <v>467</v>
      </c>
      <c r="AF125">
        <v>40.6666666666667</v>
      </c>
      <c r="AG125">
        <v>46.791698286770128</v>
      </c>
      <c r="AH125">
        <f>18.0060616221406*1</f>
        <v>18.006061622140599</v>
      </c>
      <c r="AI125">
        <f>1.21343783379412*1</f>
        <v>1.2134378337941201</v>
      </c>
      <c r="AJ125">
        <v>1</v>
      </c>
      <c r="AK125">
        <v>0</v>
      </c>
      <c r="AL125">
        <v>0</v>
      </c>
    </row>
    <row r="126" spans="1:38" hidden="1" x14ac:dyDescent="0.2">
      <c r="A126" t="s">
        <v>307</v>
      </c>
      <c r="B126" t="s">
        <v>308</v>
      </c>
      <c r="C126" t="s">
        <v>308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6.4</v>
      </c>
      <c r="AE126">
        <v>477</v>
      </c>
      <c r="AF126">
        <v>56.991210234776098</v>
      </c>
      <c r="AG126">
        <v>69.354288332540619</v>
      </c>
      <c r="AH126">
        <f>20.0550275476543*1</f>
        <v>20.055027547654301</v>
      </c>
      <c r="AI126">
        <f>1.1507253377689*1</f>
        <v>1.1507253377689</v>
      </c>
      <c r="AJ126">
        <v>1</v>
      </c>
      <c r="AK126">
        <v>0</v>
      </c>
      <c r="AL126">
        <v>0</v>
      </c>
    </row>
    <row r="127" spans="1:38" hidden="1" x14ac:dyDescent="0.2">
      <c r="A127" t="s">
        <v>309</v>
      </c>
      <c r="B127" t="s">
        <v>310</v>
      </c>
      <c r="C127" t="s">
        <v>309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5.6</v>
      </c>
      <c r="AE127">
        <v>489</v>
      </c>
      <c r="AF127">
        <v>0</v>
      </c>
      <c r="AG127">
        <v>0</v>
      </c>
      <c r="AH127">
        <f>0*1</f>
        <v>0</v>
      </c>
      <c r="AI127">
        <f>0*1</f>
        <v>0</v>
      </c>
      <c r="AJ127">
        <v>1</v>
      </c>
      <c r="AK127">
        <v>0</v>
      </c>
      <c r="AL127">
        <v>0</v>
      </c>
    </row>
    <row r="128" spans="1:38" hidden="1" x14ac:dyDescent="0.2">
      <c r="A128" t="s">
        <v>311</v>
      </c>
      <c r="B128" t="s">
        <v>312</v>
      </c>
      <c r="C128" t="s">
        <v>313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8.4</v>
      </c>
      <c r="AE128">
        <v>491</v>
      </c>
      <c r="AF128">
        <v>74</v>
      </c>
      <c r="AG128">
        <v>68.455883260678348</v>
      </c>
      <c r="AH128">
        <f>59.4010840092548*1</f>
        <v>59.401084009254802</v>
      </c>
      <c r="AI128">
        <f>3.59973127145412*1</f>
        <v>3.5997312714541199</v>
      </c>
      <c r="AJ128">
        <v>1</v>
      </c>
      <c r="AK128">
        <v>0</v>
      </c>
      <c r="AL128">
        <v>0</v>
      </c>
    </row>
    <row r="129" spans="1:38" hidden="1" x14ac:dyDescent="0.2">
      <c r="A129" t="s">
        <v>314</v>
      </c>
      <c r="B129" t="s">
        <v>315</v>
      </c>
      <c r="C129" t="s">
        <v>316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</v>
      </c>
      <c r="AE129">
        <v>494</v>
      </c>
      <c r="AF129">
        <v>52.031544565599198</v>
      </c>
      <c r="AG129">
        <v>47.595508387053833</v>
      </c>
      <c r="AH129">
        <f>21.5006394369045*1</f>
        <v>21.5006394369045</v>
      </c>
      <c r="AI129">
        <f>1.59080445002947*1</f>
        <v>1.59080445002947</v>
      </c>
      <c r="AJ129">
        <v>1</v>
      </c>
      <c r="AK129">
        <v>0</v>
      </c>
      <c r="AL129">
        <v>0</v>
      </c>
    </row>
    <row r="130" spans="1:38" hidden="1" x14ac:dyDescent="0.2">
      <c r="A130" t="s">
        <v>317</v>
      </c>
      <c r="B130" t="s">
        <v>318</v>
      </c>
      <c r="C130" t="s">
        <v>318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5.9</v>
      </c>
      <c r="AE130">
        <v>497</v>
      </c>
      <c r="AF130">
        <v>40.033248619146697</v>
      </c>
      <c r="AG130">
        <v>53.123967845188929</v>
      </c>
      <c r="AH130">
        <f>24.9126949484992*1</f>
        <v>24.912694948499201</v>
      </c>
      <c r="AI130">
        <f>1.43832615198478*1</f>
        <v>1.4383261519847801</v>
      </c>
      <c r="AJ130">
        <v>1</v>
      </c>
      <c r="AK130">
        <v>0</v>
      </c>
      <c r="AL130">
        <v>0</v>
      </c>
    </row>
    <row r="131" spans="1:38" hidden="1" x14ac:dyDescent="0.2">
      <c r="A131" t="s">
        <v>319</v>
      </c>
      <c r="B131" t="s">
        <v>320</v>
      </c>
      <c r="C131" t="s">
        <v>320</v>
      </c>
      <c r="D131" t="s">
        <v>6</v>
      </c>
      <c r="E131">
        <v>0</v>
      </c>
      <c r="F131">
        <v>0</v>
      </c>
      <c r="G131">
        <v>0</v>
      </c>
      <c r="H131">
        <v>1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6.9</v>
      </c>
      <c r="AE131">
        <v>500</v>
      </c>
      <c r="AF131">
        <v>50.618822585330541</v>
      </c>
      <c r="AG131">
        <v>75.14001771693674</v>
      </c>
      <c r="AH131">
        <f>22.6992187016547*1</f>
        <v>22.699218701654701</v>
      </c>
      <c r="AI131">
        <f>1.08185844623966*1</f>
        <v>1.0818584462396601</v>
      </c>
      <c r="AJ131">
        <v>1</v>
      </c>
      <c r="AK131">
        <v>0</v>
      </c>
      <c r="AL131">
        <v>0</v>
      </c>
    </row>
    <row r="132" spans="1:38" hidden="1" x14ac:dyDescent="0.2">
      <c r="A132" t="s">
        <v>321</v>
      </c>
      <c r="B132" t="s">
        <v>322</v>
      </c>
      <c r="C132" t="s">
        <v>322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5.2</v>
      </c>
      <c r="AE132">
        <v>503</v>
      </c>
      <c r="AF132">
        <v>0</v>
      </c>
      <c r="AG132">
        <v>0</v>
      </c>
      <c r="AH132">
        <f>0*1</f>
        <v>0</v>
      </c>
      <c r="AI132">
        <f>0*1</f>
        <v>0</v>
      </c>
      <c r="AJ132">
        <v>1</v>
      </c>
      <c r="AK132">
        <v>0</v>
      </c>
      <c r="AL132">
        <v>0</v>
      </c>
    </row>
    <row r="133" spans="1:38" hidden="1" x14ac:dyDescent="0.2">
      <c r="A133" t="s">
        <v>323</v>
      </c>
      <c r="B133" t="s">
        <v>324</v>
      </c>
      <c r="C133" t="s">
        <v>82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4.4000000000000004</v>
      </c>
      <c r="AE133">
        <v>505</v>
      </c>
      <c r="AF133">
        <v>42.867924528301877</v>
      </c>
      <c r="AG133">
        <v>45.777976911547327</v>
      </c>
      <c r="AH133">
        <f>32.1228013294935*1</f>
        <v>32.122801329493498</v>
      </c>
      <c r="AI133">
        <f>1.97679258567915*1</f>
        <v>1.9767925856791499</v>
      </c>
      <c r="AJ133">
        <v>1</v>
      </c>
      <c r="AK133">
        <v>0</v>
      </c>
      <c r="AL133">
        <v>0</v>
      </c>
    </row>
    <row r="134" spans="1:38" hidden="1" x14ac:dyDescent="0.2">
      <c r="A134" t="s">
        <v>325</v>
      </c>
      <c r="B134" t="s">
        <v>94</v>
      </c>
      <c r="C134" t="s">
        <v>94</v>
      </c>
      <c r="D134" t="s">
        <v>3</v>
      </c>
      <c r="E134">
        <v>1</v>
      </c>
      <c r="F134">
        <v>0</v>
      </c>
      <c r="G134">
        <v>0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5.0999999999999996</v>
      </c>
      <c r="AE134">
        <v>508</v>
      </c>
      <c r="AF134">
        <v>55.864406779660982</v>
      </c>
      <c r="AG134">
        <v>56.378715200341347</v>
      </c>
      <c r="AH134">
        <f>40.779811054039*1</f>
        <v>40.779811054039001</v>
      </c>
      <c r="AI134">
        <f>2.37583505752909*1</f>
        <v>2.3758350575290899</v>
      </c>
      <c r="AJ134">
        <v>1</v>
      </c>
      <c r="AK134">
        <v>0</v>
      </c>
      <c r="AL134">
        <v>0</v>
      </c>
    </row>
    <row r="135" spans="1:38" hidden="1" x14ac:dyDescent="0.2">
      <c r="A135" t="s">
        <v>326</v>
      </c>
      <c r="B135" t="s">
        <v>327</v>
      </c>
      <c r="C135" t="s">
        <v>327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5.9</v>
      </c>
      <c r="AE135">
        <v>526</v>
      </c>
      <c r="AF135">
        <v>60.853932584269643</v>
      </c>
      <c r="AG135">
        <v>61.297766068573033</v>
      </c>
      <c r="AH135">
        <f>33.8886155086721*1</f>
        <v>33.888615508672103</v>
      </c>
      <c r="AI135">
        <f>1.99763035704714*1</f>
        <v>1.9976303570471401</v>
      </c>
      <c r="AJ135">
        <v>1</v>
      </c>
      <c r="AK135">
        <v>0</v>
      </c>
      <c r="AL135">
        <v>0</v>
      </c>
    </row>
    <row r="136" spans="1:38" hidden="1" x14ac:dyDescent="0.2">
      <c r="A136" t="s">
        <v>311</v>
      </c>
      <c r="B136" t="s">
        <v>328</v>
      </c>
      <c r="C136" t="s">
        <v>329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6.1</v>
      </c>
      <c r="AE136">
        <v>528</v>
      </c>
      <c r="AF136">
        <v>60.86274509803922</v>
      </c>
      <c r="AG136">
        <v>66.750897615923634</v>
      </c>
      <c r="AH136">
        <f>51.6312048071339*1</f>
        <v>51.631204807133898</v>
      </c>
      <c r="AI136">
        <f>3.23359764558159*1</f>
        <v>3.23359764558159</v>
      </c>
      <c r="AJ136">
        <v>1</v>
      </c>
      <c r="AK136">
        <v>0</v>
      </c>
      <c r="AL136">
        <v>0</v>
      </c>
    </row>
    <row r="137" spans="1:38" hidden="1" x14ac:dyDescent="0.2">
      <c r="A137" t="s">
        <v>330</v>
      </c>
      <c r="B137" t="s">
        <v>331</v>
      </c>
      <c r="C137" t="s">
        <v>331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4.4000000000000004</v>
      </c>
      <c r="AE137">
        <v>529</v>
      </c>
      <c r="AF137">
        <v>47.90533734804005</v>
      </c>
      <c r="AG137">
        <v>48.400396900310973</v>
      </c>
      <c r="AH137">
        <f>37.1634684848898*1</f>
        <v>37.163468484889798</v>
      </c>
      <c r="AI137">
        <f>2.33323675901458*1</f>
        <v>2.3332367590145799</v>
      </c>
      <c r="AJ137">
        <v>1</v>
      </c>
      <c r="AK137">
        <v>0</v>
      </c>
      <c r="AL137">
        <v>0</v>
      </c>
    </row>
    <row r="138" spans="1:38" hidden="1" x14ac:dyDescent="0.2">
      <c r="A138" t="s">
        <v>332</v>
      </c>
      <c r="B138" t="s">
        <v>333</v>
      </c>
      <c r="C138" t="s">
        <v>333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7.7</v>
      </c>
      <c r="AE138">
        <v>531</v>
      </c>
      <c r="AF138">
        <v>97.384412322119204</v>
      </c>
      <c r="AG138">
        <v>49.615966008088847</v>
      </c>
      <c r="AH138">
        <f>48.3997417633655*1</f>
        <v>48.399741763365498</v>
      </c>
      <c r="AI138">
        <f>3.02918921494082*1</f>
        <v>3.0291892149408199</v>
      </c>
      <c r="AJ138">
        <v>1</v>
      </c>
      <c r="AK138">
        <v>0</v>
      </c>
      <c r="AL138">
        <v>0</v>
      </c>
    </row>
    <row r="139" spans="1:38" x14ac:dyDescent="0.2">
      <c r="A139" t="s">
        <v>337</v>
      </c>
      <c r="B139" t="s">
        <v>338</v>
      </c>
      <c r="C139" t="s">
        <v>339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5.0999999999999996</v>
      </c>
      <c r="AE139">
        <v>535</v>
      </c>
      <c r="AF139">
        <v>65.981788738387635</v>
      </c>
      <c r="AG139">
        <v>30.50826069904576</v>
      </c>
      <c r="AH139">
        <f>84.2578136878647*1</f>
        <v>84.257813687864697</v>
      </c>
      <c r="AI139">
        <f>5.252291787132*1</f>
        <v>5.2522917871320001</v>
      </c>
      <c r="AJ139">
        <v>1</v>
      </c>
      <c r="AK139">
        <v>1</v>
      </c>
      <c r="AL139">
        <v>1</v>
      </c>
    </row>
    <row r="140" spans="1:38" x14ac:dyDescent="0.2">
      <c r="A140" t="s">
        <v>97</v>
      </c>
      <c r="B140" t="s">
        <v>334</v>
      </c>
      <c r="C140" t="s">
        <v>334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5.0999999999999996</v>
      </c>
      <c r="AE140">
        <v>532</v>
      </c>
      <c r="AF140">
        <v>82.719557466321234</v>
      </c>
      <c r="AG140">
        <v>37.020963028653341</v>
      </c>
      <c r="AH140">
        <f>78.6195133181983*1</f>
        <v>78.619513318198301</v>
      </c>
      <c r="AI140">
        <f>4.74602534938786*1</f>
        <v>4.7460253493878604</v>
      </c>
      <c r="AJ140">
        <v>1</v>
      </c>
      <c r="AK140">
        <v>1</v>
      </c>
      <c r="AL140">
        <v>1</v>
      </c>
    </row>
    <row r="141" spans="1:38" x14ac:dyDescent="0.2">
      <c r="A141" t="s">
        <v>136</v>
      </c>
      <c r="B141" t="s">
        <v>137</v>
      </c>
      <c r="C141" t="s">
        <v>137</v>
      </c>
      <c r="D141" t="s">
        <v>6</v>
      </c>
      <c r="E141">
        <v>0</v>
      </c>
      <c r="F141">
        <v>0</v>
      </c>
      <c r="G141">
        <v>0</v>
      </c>
      <c r="H141">
        <v>1</v>
      </c>
      <c r="I141" t="s">
        <v>15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6.2</v>
      </c>
      <c r="AE141">
        <v>140</v>
      </c>
      <c r="AF141">
        <v>74.281072130685402</v>
      </c>
      <c r="AG141">
        <v>48.162793744658813</v>
      </c>
      <c r="AH141">
        <f>73.3633492644574*1</f>
        <v>73.363349264457398</v>
      </c>
      <c r="AI141">
        <f>4.50099362906388*1</f>
        <v>4.5009936290638803</v>
      </c>
      <c r="AJ141">
        <v>1</v>
      </c>
      <c r="AK141">
        <v>1</v>
      </c>
      <c r="AL141">
        <v>1</v>
      </c>
    </row>
    <row r="142" spans="1:38" hidden="1" x14ac:dyDescent="0.2">
      <c r="A142" t="s">
        <v>340</v>
      </c>
      <c r="B142" t="s">
        <v>341</v>
      </c>
      <c r="C142" t="s">
        <v>342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6</v>
      </c>
      <c r="AE142">
        <v>536</v>
      </c>
      <c r="AF142">
        <v>49.199133871880349</v>
      </c>
      <c r="AG142">
        <v>35.789975532073171</v>
      </c>
      <c r="AH142">
        <f>44.5558236232058*1</f>
        <v>44.555823623205796</v>
      </c>
      <c r="AI142">
        <f>1.42110059900441*1</f>
        <v>1.4211005990044101</v>
      </c>
      <c r="AJ142">
        <v>1</v>
      </c>
      <c r="AK142">
        <v>0</v>
      </c>
      <c r="AL142">
        <v>0</v>
      </c>
    </row>
    <row r="143" spans="1:38" hidden="1" x14ac:dyDescent="0.2">
      <c r="A143" t="s">
        <v>343</v>
      </c>
      <c r="B143" t="s">
        <v>344</v>
      </c>
      <c r="C143" t="s">
        <v>344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4.5</v>
      </c>
      <c r="AE143">
        <v>542</v>
      </c>
      <c r="AF143">
        <v>36.378045993469158</v>
      </c>
      <c r="AG143">
        <v>44.661798968439129</v>
      </c>
      <c r="AH143">
        <f>24.3031665576254*1</f>
        <v>24.303166557625399</v>
      </c>
      <c r="AI143">
        <f>1.33784583487597*1</f>
        <v>1.3378458348759701</v>
      </c>
      <c r="AJ143">
        <v>1</v>
      </c>
      <c r="AK143">
        <v>0</v>
      </c>
      <c r="AL143">
        <v>0</v>
      </c>
    </row>
    <row r="144" spans="1:38" hidden="1" x14ac:dyDescent="0.2">
      <c r="A144" t="s">
        <v>345</v>
      </c>
      <c r="B144" t="s">
        <v>346</v>
      </c>
      <c r="C144" t="s">
        <v>346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4.5999999999999996</v>
      </c>
      <c r="AE144">
        <v>543</v>
      </c>
      <c r="AF144">
        <v>37.500000000000007</v>
      </c>
      <c r="AG144">
        <v>37.377643641924237</v>
      </c>
      <c r="AH144">
        <f>19.7141950244202*1</f>
        <v>19.714195024420199</v>
      </c>
      <c r="AI144">
        <f>1.25201318904425*1</f>
        <v>1.2520131890442501</v>
      </c>
      <c r="AJ144">
        <v>1</v>
      </c>
      <c r="AK144">
        <v>0</v>
      </c>
      <c r="AL144">
        <v>0</v>
      </c>
    </row>
    <row r="145" spans="1:38" hidden="1" x14ac:dyDescent="0.2">
      <c r="A145" t="s">
        <v>347</v>
      </c>
      <c r="B145" t="s">
        <v>348</v>
      </c>
      <c r="C145" t="s">
        <v>348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5.4</v>
      </c>
      <c r="AE145">
        <v>548</v>
      </c>
      <c r="AF145">
        <v>55.184234126442128</v>
      </c>
      <c r="AG145">
        <v>51.038221889733222</v>
      </c>
      <c r="AH145">
        <f>30.1511082375282*1</f>
        <v>30.151108237528199</v>
      </c>
      <c r="AI145">
        <f>2.46003251146409*1</f>
        <v>2.4600325114640902</v>
      </c>
      <c r="AJ145">
        <v>1</v>
      </c>
      <c r="AK145">
        <v>0</v>
      </c>
      <c r="AL145">
        <v>0</v>
      </c>
    </row>
    <row r="146" spans="1:38" hidden="1" x14ac:dyDescent="0.2">
      <c r="A146" t="s">
        <v>349</v>
      </c>
      <c r="B146" t="s">
        <v>350</v>
      </c>
      <c r="C146" t="s">
        <v>350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5.5</v>
      </c>
      <c r="AE146">
        <v>550</v>
      </c>
      <c r="AF146">
        <v>0</v>
      </c>
      <c r="AG146">
        <v>0</v>
      </c>
      <c r="AH146">
        <f>0*1</f>
        <v>0</v>
      </c>
      <c r="AI146">
        <f>0*1</f>
        <v>0</v>
      </c>
      <c r="AJ146">
        <v>1</v>
      </c>
      <c r="AK146">
        <v>0</v>
      </c>
      <c r="AL146">
        <v>0</v>
      </c>
    </row>
    <row r="147" spans="1:38" hidden="1" x14ac:dyDescent="0.2">
      <c r="A147" t="s">
        <v>351</v>
      </c>
      <c r="B147" t="s">
        <v>352</v>
      </c>
      <c r="C147" t="s">
        <v>352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4.7</v>
      </c>
      <c r="AE147">
        <v>553</v>
      </c>
      <c r="AF147">
        <v>16</v>
      </c>
      <c r="AG147">
        <v>59.616554788821219</v>
      </c>
      <c r="AH147">
        <f>5.46418116495857*1</f>
        <v>5.4641811649585703</v>
      </c>
      <c r="AI147">
        <f>0.253421413909489*1</f>
        <v>0.25342141390948902</v>
      </c>
      <c r="AJ147">
        <v>1</v>
      </c>
      <c r="AK147">
        <v>0</v>
      </c>
      <c r="AL147">
        <v>0</v>
      </c>
    </row>
    <row r="148" spans="1:38" x14ac:dyDescent="0.2">
      <c r="A148" t="s">
        <v>353</v>
      </c>
      <c r="B148" t="s">
        <v>354</v>
      </c>
      <c r="C148" t="s">
        <v>354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5.4</v>
      </c>
      <c r="AE148">
        <v>559</v>
      </c>
      <c r="AF148">
        <v>60.480000000000011</v>
      </c>
      <c r="AG148">
        <v>47.397522936254617</v>
      </c>
      <c r="AH148">
        <f>71.9132772608976*1</f>
        <v>71.913277260897601</v>
      </c>
      <c r="AI148">
        <f>4.40927055555184*1</f>
        <v>4.4092705555518403</v>
      </c>
      <c r="AJ148">
        <v>1</v>
      </c>
      <c r="AK148">
        <v>1</v>
      </c>
      <c r="AL148">
        <v>1</v>
      </c>
    </row>
    <row r="149" spans="1:38" hidden="1" x14ac:dyDescent="0.2">
      <c r="A149" t="s">
        <v>355</v>
      </c>
      <c r="B149" t="s">
        <v>356</v>
      </c>
      <c r="C149" t="s">
        <v>356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5</v>
      </c>
      <c r="AE149">
        <v>560</v>
      </c>
      <c r="AF149">
        <v>128</v>
      </c>
      <c r="AG149">
        <v>25.004595475427411</v>
      </c>
      <c r="AH149">
        <f>87.6808027565792*1</f>
        <v>87.680802756579197</v>
      </c>
      <c r="AI149">
        <f>5.50484945316074*1</f>
        <v>5.5048494531607401</v>
      </c>
      <c r="AJ149">
        <v>1</v>
      </c>
      <c r="AK149">
        <v>0</v>
      </c>
      <c r="AL149">
        <v>0</v>
      </c>
    </row>
    <row r="150" spans="1:38" hidden="1" x14ac:dyDescent="0.2">
      <c r="A150" t="s">
        <v>357</v>
      </c>
      <c r="B150" t="s">
        <v>358</v>
      </c>
      <c r="C150" t="s">
        <v>358</v>
      </c>
      <c r="D150" t="s">
        <v>6</v>
      </c>
      <c r="E150">
        <v>0</v>
      </c>
      <c r="F150">
        <v>0</v>
      </c>
      <c r="G150">
        <v>0</v>
      </c>
      <c r="H150">
        <v>1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5.5</v>
      </c>
      <c r="AE150">
        <v>561</v>
      </c>
      <c r="AF150">
        <v>20.68170421923675</v>
      </c>
      <c r="AG150">
        <v>63.877205609278818</v>
      </c>
      <c r="AH150">
        <f>5.70958008814975*1</f>
        <v>5.7095800881497496</v>
      </c>
      <c r="AI150">
        <f>0.410973607339415*1</f>
        <v>0.41097360733941501</v>
      </c>
      <c r="AJ150">
        <v>1</v>
      </c>
      <c r="AK150">
        <v>0</v>
      </c>
      <c r="AL150">
        <v>0</v>
      </c>
    </row>
    <row r="151" spans="1:38" hidden="1" x14ac:dyDescent="0.2">
      <c r="A151" t="s">
        <v>359</v>
      </c>
      <c r="B151" t="s">
        <v>360</v>
      </c>
      <c r="C151" t="s">
        <v>361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4.8</v>
      </c>
      <c r="AE151">
        <v>568</v>
      </c>
      <c r="AF151">
        <v>21.791364905417421</v>
      </c>
      <c r="AG151">
        <v>40.824200762395513</v>
      </c>
      <c r="AH151">
        <f>6.70566726509196*1</f>
        <v>6.70566726509196</v>
      </c>
      <c r="AI151">
        <f>0.412092195022242*1</f>
        <v>0.41209219502224198</v>
      </c>
      <c r="AJ151">
        <v>1</v>
      </c>
      <c r="AK151">
        <v>0</v>
      </c>
      <c r="AL151">
        <v>0</v>
      </c>
    </row>
    <row r="152" spans="1:38" hidden="1" x14ac:dyDescent="0.2">
      <c r="A152" t="s">
        <v>332</v>
      </c>
      <c r="B152" t="s">
        <v>362</v>
      </c>
      <c r="C152" t="s">
        <v>362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5.3</v>
      </c>
      <c r="AE152">
        <v>569</v>
      </c>
      <c r="AF152">
        <v>46.230352105756687</v>
      </c>
      <c r="AG152">
        <v>35.765840806414602</v>
      </c>
      <c r="AH152">
        <f>43.7244039657886*1</f>
        <v>43.724403965788603</v>
      </c>
      <c r="AI152">
        <f>2.2986654717208*1</f>
        <v>2.2986654717207999</v>
      </c>
      <c r="AJ152">
        <v>1</v>
      </c>
      <c r="AK152">
        <v>0</v>
      </c>
      <c r="AL152">
        <v>0</v>
      </c>
    </row>
    <row r="153" spans="1:38" hidden="1" x14ac:dyDescent="0.2">
      <c r="A153" t="s">
        <v>87</v>
      </c>
      <c r="B153" t="s">
        <v>363</v>
      </c>
      <c r="C153" t="s">
        <v>363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6.4</v>
      </c>
      <c r="AE153">
        <v>570</v>
      </c>
      <c r="AF153">
        <v>73.779943399030202</v>
      </c>
      <c r="AG153">
        <v>41.806960733685003</v>
      </c>
      <c r="AH153">
        <f>67.7583987088615*1</f>
        <v>67.758398708861506</v>
      </c>
      <c r="AI153">
        <f>4.21983686449731*1</f>
        <v>4.2198368644973101</v>
      </c>
      <c r="AJ153">
        <v>1</v>
      </c>
      <c r="AK153">
        <v>0</v>
      </c>
      <c r="AL153">
        <v>0</v>
      </c>
    </row>
    <row r="154" spans="1:38" hidden="1" x14ac:dyDescent="0.2">
      <c r="A154" t="s">
        <v>364</v>
      </c>
      <c r="B154" t="s">
        <v>365</v>
      </c>
      <c r="C154" t="s">
        <v>365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5.2</v>
      </c>
      <c r="AE154">
        <v>571</v>
      </c>
      <c r="AF154">
        <v>56.790791762080637</v>
      </c>
      <c r="AG154">
        <v>40.461877580274667</v>
      </c>
      <c r="AH154">
        <f>51.6747158444236*1</f>
        <v>51.674715844423602</v>
      </c>
      <c r="AI154">
        <f>3.21264879856214*1</f>
        <v>3.2126487985621401</v>
      </c>
      <c r="AJ154">
        <v>1</v>
      </c>
      <c r="AK154">
        <v>0</v>
      </c>
      <c r="AL154">
        <v>0</v>
      </c>
    </row>
    <row r="155" spans="1:38" x14ac:dyDescent="0.2">
      <c r="A155" t="s">
        <v>221</v>
      </c>
      <c r="B155" t="s">
        <v>222</v>
      </c>
      <c r="C155" t="s">
        <v>222</v>
      </c>
      <c r="D155" t="s">
        <v>3</v>
      </c>
      <c r="E155">
        <v>1</v>
      </c>
      <c r="F155">
        <v>0</v>
      </c>
      <c r="G155">
        <v>0</v>
      </c>
      <c r="H155">
        <v>0</v>
      </c>
      <c r="I155" t="s">
        <v>19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</v>
      </c>
      <c r="AE155">
        <v>298</v>
      </c>
      <c r="AF155">
        <v>62.23478260869561</v>
      </c>
      <c r="AG155">
        <v>59.919804493007057</v>
      </c>
      <c r="AH155">
        <f>51.5287784311968*1</f>
        <v>51.528778431196798</v>
      </c>
      <c r="AI155">
        <f>2.99758418957122*1</f>
        <v>2.9975841895712199</v>
      </c>
      <c r="AJ155">
        <v>1</v>
      </c>
      <c r="AK155">
        <v>1</v>
      </c>
      <c r="AL155">
        <v>1</v>
      </c>
    </row>
    <row r="156" spans="1:38" hidden="1" x14ac:dyDescent="0.2">
      <c r="A156" t="s">
        <v>368</v>
      </c>
      <c r="B156" t="s">
        <v>369</v>
      </c>
      <c r="C156" t="s">
        <v>370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4.4000000000000004</v>
      </c>
      <c r="AE156">
        <v>574</v>
      </c>
      <c r="AF156">
        <v>31.63636363636363</v>
      </c>
      <c r="AG156">
        <v>25.00327630602397</v>
      </c>
      <c r="AH156">
        <f>29.4282312829187*1</f>
        <v>29.428231282918698</v>
      </c>
      <c r="AI156">
        <f>1.83385382234446*1</f>
        <v>1.83385382234446</v>
      </c>
      <c r="AJ156">
        <v>1</v>
      </c>
      <c r="AK156">
        <v>0</v>
      </c>
      <c r="AL156">
        <v>0</v>
      </c>
    </row>
    <row r="157" spans="1:38" x14ac:dyDescent="0.2">
      <c r="A157" t="s">
        <v>223</v>
      </c>
      <c r="B157" t="s">
        <v>224</v>
      </c>
      <c r="C157" t="s">
        <v>224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19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4.8</v>
      </c>
      <c r="AE157">
        <v>299</v>
      </c>
      <c r="AF157">
        <v>51.145115089939857</v>
      </c>
      <c r="AG157">
        <v>50.208649770780788</v>
      </c>
      <c r="AH157">
        <f>34.8640409454587*1</f>
        <v>34.864040945458697</v>
      </c>
      <c r="AI157">
        <f>2.14964808018999*1</f>
        <v>2.1496480801899902</v>
      </c>
      <c r="AJ157">
        <v>1</v>
      </c>
      <c r="AK157">
        <v>1</v>
      </c>
      <c r="AL157">
        <v>1</v>
      </c>
    </row>
    <row r="158" spans="1:38" hidden="1" x14ac:dyDescent="0.2">
      <c r="A158" t="s">
        <v>373</v>
      </c>
      <c r="B158" t="s">
        <v>374</v>
      </c>
      <c r="C158" t="s">
        <v>374</v>
      </c>
      <c r="D158" t="s">
        <v>6</v>
      </c>
      <c r="E158">
        <v>0</v>
      </c>
      <c r="F158">
        <v>0</v>
      </c>
      <c r="G158">
        <v>0</v>
      </c>
      <c r="H158">
        <v>1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7.1</v>
      </c>
      <c r="AE158">
        <v>583</v>
      </c>
      <c r="AF158">
        <v>63.627485298287723</v>
      </c>
      <c r="AG158">
        <v>48.221060974240153</v>
      </c>
      <c r="AH158">
        <f>66.5902680744739*1</f>
        <v>66.590268074473897</v>
      </c>
      <c r="AI158">
        <f>5.29680444544765*1</f>
        <v>5.2968044454476502</v>
      </c>
      <c r="AJ158">
        <v>1</v>
      </c>
      <c r="AK158">
        <v>0</v>
      </c>
      <c r="AL158">
        <v>0</v>
      </c>
    </row>
    <row r="159" spans="1:38" hidden="1" x14ac:dyDescent="0.2">
      <c r="A159" t="s">
        <v>95</v>
      </c>
      <c r="B159" t="s">
        <v>375</v>
      </c>
      <c r="C159" t="s">
        <v>375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4.9000000000000004</v>
      </c>
      <c r="AE159">
        <v>585</v>
      </c>
      <c r="AF159">
        <v>30.634146341463421</v>
      </c>
      <c r="AG159">
        <v>23.992115120754558</v>
      </c>
      <c r="AH159">
        <f>28.2758188694269*1</f>
        <v>28.275818869426899</v>
      </c>
      <c r="AI159">
        <f>1.76040514540719*1</f>
        <v>1.7604051454071901</v>
      </c>
      <c r="AJ159">
        <v>1</v>
      </c>
      <c r="AK159">
        <v>0</v>
      </c>
      <c r="AL159">
        <v>0</v>
      </c>
    </row>
    <row r="160" spans="1:38" hidden="1" x14ac:dyDescent="0.2">
      <c r="A160" t="s">
        <v>376</v>
      </c>
      <c r="B160" t="s">
        <v>377</v>
      </c>
      <c r="C160" t="s">
        <v>377</v>
      </c>
      <c r="D160" t="s">
        <v>6</v>
      </c>
      <c r="E160">
        <v>0</v>
      </c>
      <c r="F160">
        <v>0</v>
      </c>
      <c r="G160">
        <v>0</v>
      </c>
      <c r="H160">
        <v>1</v>
      </c>
      <c r="I160" t="s">
        <v>28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5</v>
      </c>
      <c r="AE160">
        <v>595</v>
      </c>
      <c r="AF160">
        <v>35.586206896551737</v>
      </c>
      <c r="AG160">
        <v>49.629055431435418</v>
      </c>
      <c r="AH160">
        <f>22.4025505686743*1</f>
        <v>22.4025505686743</v>
      </c>
      <c r="AI160">
        <f>1.48260252864429*1</f>
        <v>1.4826025286442901</v>
      </c>
      <c r="AJ160">
        <v>1</v>
      </c>
      <c r="AK160">
        <v>0</v>
      </c>
      <c r="AL160">
        <v>0</v>
      </c>
    </row>
    <row r="161" spans="1:38" hidden="1" x14ac:dyDescent="0.2">
      <c r="A161" t="s">
        <v>111</v>
      </c>
      <c r="B161" t="s">
        <v>378</v>
      </c>
      <c r="C161" t="s">
        <v>378</v>
      </c>
      <c r="D161" t="s">
        <v>6</v>
      </c>
      <c r="E161">
        <v>0</v>
      </c>
      <c r="F161">
        <v>0</v>
      </c>
      <c r="G161">
        <v>0</v>
      </c>
      <c r="H161">
        <v>1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5.0999999999999996</v>
      </c>
      <c r="AE161">
        <v>601</v>
      </c>
      <c r="AF161">
        <v>34.264375402055798</v>
      </c>
      <c r="AG161">
        <v>31.07365471441949</v>
      </c>
      <c r="AH161">
        <f>23.5022964278414*1</f>
        <v>23.502296427841401</v>
      </c>
      <c r="AI161">
        <f>1.29332692724197*1</f>
        <v>1.2933269272419701</v>
      </c>
      <c r="AJ161">
        <v>1</v>
      </c>
      <c r="AK161">
        <v>0</v>
      </c>
      <c r="AL161">
        <v>0</v>
      </c>
    </row>
    <row r="162" spans="1:38" hidden="1" x14ac:dyDescent="0.2">
      <c r="A162" t="s">
        <v>379</v>
      </c>
      <c r="B162" t="s">
        <v>380</v>
      </c>
      <c r="C162" t="s">
        <v>380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4</v>
      </c>
      <c r="AE162">
        <v>603</v>
      </c>
      <c r="AF162">
        <v>37.265351531255007</v>
      </c>
      <c r="AG162">
        <v>38.274156287624052</v>
      </c>
      <c r="AH162">
        <f>16.9265595631944*1</f>
        <v>16.926559563194399</v>
      </c>
      <c r="AI162">
        <f>0.763089785570955*1</f>
        <v>0.76308978557095497</v>
      </c>
      <c r="AJ162">
        <v>1</v>
      </c>
      <c r="AK162">
        <v>0</v>
      </c>
      <c r="AL162">
        <v>0</v>
      </c>
    </row>
    <row r="163" spans="1:38" hidden="1" x14ac:dyDescent="0.2">
      <c r="A163" t="s">
        <v>381</v>
      </c>
      <c r="B163" t="s">
        <v>382</v>
      </c>
      <c r="C163" t="s">
        <v>382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28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4.3</v>
      </c>
      <c r="AE163">
        <v>624</v>
      </c>
      <c r="AF163">
        <v>24.70904614459468</v>
      </c>
      <c r="AG163">
        <v>48.613836349768967</v>
      </c>
      <c r="AH163">
        <f>13.8151309096947*1</f>
        <v>13.8151309096947</v>
      </c>
      <c r="AI163">
        <f>0.557195610791851*1</f>
        <v>0.55719561079185098</v>
      </c>
      <c r="AJ163">
        <v>1</v>
      </c>
      <c r="AK163">
        <v>0</v>
      </c>
      <c r="AL163">
        <v>0</v>
      </c>
    </row>
    <row r="164" spans="1:38" hidden="1" x14ac:dyDescent="0.2">
      <c r="A164" t="s">
        <v>383</v>
      </c>
      <c r="B164" t="s">
        <v>384</v>
      </c>
      <c r="C164" t="s">
        <v>384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4.7</v>
      </c>
      <c r="AE164">
        <v>627</v>
      </c>
      <c r="AF164">
        <v>0</v>
      </c>
      <c r="AG164">
        <v>0</v>
      </c>
      <c r="AH164">
        <f>0*1</f>
        <v>0</v>
      </c>
      <c r="AI164">
        <f>0*1</f>
        <v>0</v>
      </c>
      <c r="AJ164">
        <v>1</v>
      </c>
      <c r="AK164">
        <v>0</v>
      </c>
      <c r="AL164">
        <v>0</v>
      </c>
    </row>
    <row r="165" spans="1:38" hidden="1" x14ac:dyDescent="0.2">
      <c r="A165" t="s">
        <v>385</v>
      </c>
      <c r="B165" t="s">
        <v>386</v>
      </c>
      <c r="C165" t="s">
        <v>386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4.9000000000000004</v>
      </c>
      <c r="AE165">
        <v>641</v>
      </c>
      <c r="AF165">
        <v>29.988571428571401</v>
      </c>
      <c r="AG165">
        <v>28.897664019254972</v>
      </c>
      <c r="AH165">
        <f>20.6124474413317*1</f>
        <v>20.6124474413317</v>
      </c>
      <c r="AI165">
        <f>1.26629485196343*1</f>
        <v>1.2662948519634301</v>
      </c>
      <c r="AJ165">
        <v>1</v>
      </c>
      <c r="AK165">
        <v>0</v>
      </c>
      <c r="AL165">
        <v>0</v>
      </c>
    </row>
    <row r="166" spans="1:38" hidden="1" x14ac:dyDescent="0.2">
      <c r="A166" t="s">
        <v>387</v>
      </c>
      <c r="B166" t="s">
        <v>388</v>
      </c>
      <c r="C166" t="s">
        <v>388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29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6.3</v>
      </c>
      <c r="AE166">
        <v>650</v>
      </c>
      <c r="AF166">
        <v>57.846153846153818</v>
      </c>
      <c r="AG166">
        <v>47.465857428031192</v>
      </c>
      <c r="AH166">
        <f>55.7311677008086*1</f>
        <v>55.731167700808598</v>
      </c>
      <c r="AI166">
        <f>3.43653223316943*1</f>
        <v>3.4365322331694301</v>
      </c>
      <c r="AJ166">
        <v>1</v>
      </c>
      <c r="AK166">
        <v>0</v>
      </c>
      <c r="AL166">
        <v>0</v>
      </c>
    </row>
    <row r="167" spans="1:38" hidden="1" x14ac:dyDescent="0.2">
      <c r="A167" t="s">
        <v>389</v>
      </c>
      <c r="B167" t="s">
        <v>390</v>
      </c>
      <c r="C167" t="s">
        <v>390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6.4</v>
      </c>
      <c r="AE167">
        <v>651</v>
      </c>
      <c r="AF167">
        <v>63.040000000000049</v>
      </c>
      <c r="AG167">
        <v>58.249275849324192</v>
      </c>
      <c r="AH167">
        <f>35.0184160602315*1</f>
        <v>35.018416060231502</v>
      </c>
      <c r="AI167">
        <f>2.14593739271597*1</f>
        <v>2.1459373927159699</v>
      </c>
      <c r="AJ167">
        <v>1</v>
      </c>
      <c r="AK167">
        <v>0</v>
      </c>
      <c r="AL167">
        <v>0</v>
      </c>
    </row>
    <row r="168" spans="1:38" hidden="1" x14ac:dyDescent="0.2">
      <c r="A168" t="s">
        <v>223</v>
      </c>
      <c r="B168" t="s">
        <v>391</v>
      </c>
      <c r="C168" t="s">
        <v>391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29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7.5</v>
      </c>
      <c r="AE168">
        <v>653</v>
      </c>
      <c r="AF168">
        <v>63.843000731930978</v>
      </c>
      <c r="AG168">
        <v>75.197279072399724</v>
      </c>
      <c r="AH168">
        <f>44.5787848371844*1</f>
        <v>44.578784837184401</v>
      </c>
      <c r="AI168">
        <f>2.47282439291368*1</f>
        <v>2.4728243929136799</v>
      </c>
      <c r="AJ168">
        <v>1</v>
      </c>
      <c r="AK168">
        <v>0</v>
      </c>
      <c r="AL168">
        <v>0</v>
      </c>
    </row>
    <row r="169" spans="1:38" hidden="1" x14ac:dyDescent="0.2">
      <c r="A169" t="s">
        <v>185</v>
      </c>
      <c r="B169" t="s">
        <v>392</v>
      </c>
      <c r="C169" t="s">
        <v>393</v>
      </c>
      <c r="D169" t="s">
        <v>4</v>
      </c>
      <c r="E169">
        <v>0</v>
      </c>
      <c r="F169">
        <v>1</v>
      </c>
      <c r="G169">
        <v>0</v>
      </c>
      <c r="H169">
        <v>0</v>
      </c>
      <c r="I169" t="s">
        <v>29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5.4</v>
      </c>
      <c r="AE169">
        <v>654</v>
      </c>
      <c r="AF169">
        <v>60.478893265024453</v>
      </c>
      <c r="AG169">
        <v>68.321963795526131</v>
      </c>
      <c r="AH169">
        <f>29.0637112780511*1</f>
        <v>29.063711278051102</v>
      </c>
      <c r="AI169">
        <f>1.71618216019783*1</f>
        <v>1.71618216019783</v>
      </c>
      <c r="AJ169">
        <v>1</v>
      </c>
      <c r="AK169">
        <v>0</v>
      </c>
      <c r="AL169">
        <v>0</v>
      </c>
    </row>
    <row r="170" spans="1:38" hidden="1" x14ac:dyDescent="0.2">
      <c r="A170" t="s">
        <v>394</v>
      </c>
      <c r="B170" t="s">
        <v>207</v>
      </c>
      <c r="C170" t="s">
        <v>395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4.8</v>
      </c>
      <c r="AE170">
        <v>658</v>
      </c>
      <c r="AF170">
        <v>34.461538461538467</v>
      </c>
      <c r="AG170">
        <v>38.437413285246713</v>
      </c>
      <c r="AH170">
        <f>14.3559948830408*1</f>
        <v>14.3559948830408</v>
      </c>
      <c r="AI170">
        <f>0.899384858749055*1</f>
        <v>0.89938485874905505</v>
      </c>
      <c r="AJ170">
        <v>1</v>
      </c>
      <c r="AK170">
        <v>0</v>
      </c>
      <c r="AL170">
        <v>0</v>
      </c>
    </row>
    <row r="171" spans="1:38" hidden="1" x14ac:dyDescent="0.2">
      <c r="A171" t="s">
        <v>396</v>
      </c>
      <c r="B171" t="s">
        <v>397</v>
      </c>
      <c r="C171" t="s">
        <v>396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29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9.8000000000000007</v>
      </c>
      <c r="AE171">
        <v>661</v>
      </c>
      <c r="AF171">
        <v>82.560817598916358</v>
      </c>
      <c r="AG171">
        <v>98.094229809010656</v>
      </c>
      <c r="AH171">
        <f>58.1507722477433*1</f>
        <v>58.150772247743298</v>
      </c>
      <c r="AI171">
        <f>3.82775594566282*1</f>
        <v>3.8277559456628198</v>
      </c>
      <c r="AJ171">
        <v>1</v>
      </c>
      <c r="AK171">
        <v>1</v>
      </c>
      <c r="AL171">
        <v>0</v>
      </c>
    </row>
    <row r="172" spans="1:38" hidden="1" x14ac:dyDescent="0.2">
      <c r="A172" t="s">
        <v>398</v>
      </c>
      <c r="B172" t="s">
        <v>399</v>
      </c>
      <c r="C172" t="s">
        <v>399</v>
      </c>
      <c r="D172" t="s">
        <v>4</v>
      </c>
      <c r="E172">
        <v>0</v>
      </c>
      <c r="F172">
        <v>1</v>
      </c>
      <c r="G172">
        <v>0</v>
      </c>
      <c r="H172">
        <v>0</v>
      </c>
      <c r="I172" t="s">
        <v>29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4.8</v>
      </c>
      <c r="AE172">
        <v>663</v>
      </c>
      <c r="AF172">
        <v>40.347826086956523</v>
      </c>
      <c r="AG172">
        <v>39.558635944248572</v>
      </c>
      <c r="AH172">
        <f>16.8412190835023*1</f>
        <v>16.841219083502299</v>
      </c>
      <c r="AI172">
        <f>1.08948665871811*1</f>
        <v>1.08948665871811</v>
      </c>
      <c r="AJ172">
        <v>1</v>
      </c>
      <c r="AK172">
        <v>0</v>
      </c>
      <c r="AL172">
        <v>0</v>
      </c>
    </row>
    <row r="173" spans="1:38" hidden="1" x14ac:dyDescent="0.2">
      <c r="A173" t="s">
        <v>400</v>
      </c>
      <c r="B173" t="s">
        <v>401</v>
      </c>
      <c r="C173" t="s">
        <v>401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29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6.2</v>
      </c>
      <c r="AE173">
        <v>667</v>
      </c>
      <c r="AF173">
        <v>51.829800823462413</v>
      </c>
      <c r="AG173">
        <v>64.050952763422771</v>
      </c>
      <c r="AH173">
        <f>17.3198357091834*1</f>
        <v>17.319835709183401</v>
      </c>
      <c r="AI173">
        <f>0.90719162077701*1</f>
        <v>0.90719162077700999</v>
      </c>
      <c r="AJ173">
        <v>1</v>
      </c>
      <c r="AK173">
        <v>0</v>
      </c>
      <c r="AL173">
        <v>0</v>
      </c>
    </row>
    <row r="174" spans="1:38" hidden="1" x14ac:dyDescent="0.2">
      <c r="A174" t="s">
        <v>402</v>
      </c>
      <c r="B174" t="s">
        <v>403</v>
      </c>
      <c r="C174" t="s">
        <v>403</v>
      </c>
      <c r="D174" t="s">
        <v>4</v>
      </c>
      <c r="E174">
        <v>0</v>
      </c>
      <c r="F174">
        <v>1</v>
      </c>
      <c r="G174">
        <v>0</v>
      </c>
      <c r="H174">
        <v>0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4.5</v>
      </c>
      <c r="AE174">
        <v>681</v>
      </c>
      <c r="AF174">
        <v>51.396648044692817</v>
      </c>
      <c r="AG174">
        <v>51.086219238100867</v>
      </c>
      <c r="AH174">
        <f>28.50696135014*1</f>
        <v>28.506961350139999</v>
      </c>
      <c r="AI174">
        <f>1.70477063393425*1</f>
        <v>1.7047706339342501</v>
      </c>
      <c r="AJ174">
        <v>1</v>
      </c>
      <c r="AK174">
        <v>0</v>
      </c>
      <c r="AL174">
        <v>0</v>
      </c>
    </row>
    <row r="175" spans="1:38" hidden="1" x14ac:dyDescent="0.2">
      <c r="A175" t="s">
        <v>404</v>
      </c>
      <c r="B175" t="s">
        <v>405</v>
      </c>
      <c r="C175" t="s">
        <v>406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5</v>
      </c>
      <c r="AE175">
        <v>682</v>
      </c>
      <c r="AF175">
        <v>27.10204081632655</v>
      </c>
      <c r="AG175">
        <v>30.657087729088001</v>
      </c>
      <c r="AH175">
        <f>11.3010531073432*1</f>
        <v>11.301053107343201</v>
      </c>
      <c r="AI175">
        <f>0.708534546170457*1</f>
        <v>0.70853454617045697</v>
      </c>
      <c r="AJ175">
        <v>1</v>
      </c>
      <c r="AK175">
        <v>0</v>
      </c>
      <c r="AL175">
        <v>0</v>
      </c>
    </row>
    <row r="176" spans="1:38" hidden="1" x14ac:dyDescent="0.2">
      <c r="A176" t="s">
        <v>407</v>
      </c>
      <c r="B176" t="s">
        <v>408</v>
      </c>
      <c r="C176" t="s">
        <v>408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30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7.3</v>
      </c>
      <c r="AE176">
        <v>685</v>
      </c>
      <c r="AF176">
        <v>72.960657900542913</v>
      </c>
      <c r="AG176">
        <v>80.859783727499732</v>
      </c>
      <c r="AH176">
        <f>48.3212057466049*1</f>
        <v>48.321205746604903</v>
      </c>
      <c r="AI176">
        <f>2.82480153198426*1</f>
        <v>2.8248015319842601</v>
      </c>
      <c r="AJ176">
        <v>1</v>
      </c>
      <c r="AK176">
        <v>0</v>
      </c>
      <c r="AL176">
        <v>0</v>
      </c>
    </row>
    <row r="177" spans="1:38" hidden="1" x14ac:dyDescent="0.2">
      <c r="A177" t="s">
        <v>409</v>
      </c>
      <c r="B177" t="s">
        <v>410</v>
      </c>
      <c r="C177" t="s">
        <v>409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30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4.4000000000000004</v>
      </c>
      <c r="AE177">
        <v>689</v>
      </c>
      <c r="AF177">
        <v>31.87669345515452</v>
      </c>
      <c r="AG177">
        <v>29.244633468666159</v>
      </c>
      <c r="AH177">
        <f>20.9679716344168*1</f>
        <v>20.967971634416799</v>
      </c>
      <c r="AI177">
        <f>1.04706018498122*1</f>
        <v>1.04706018498122</v>
      </c>
      <c r="AJ177">
        <v>1</v>
      </c>
      <c r="AK177">
        <v>0</v>
      </c>
      <c r="AL177">
        <v>0</v>
      </c>
    </row>
    <row r="178" spans="1:38" hidden="1" x14ac:dyDescent="0.2">
      <c r="A178" t="s">
        <v>411</v>
      </c>
      <c r="B178" t="s">
        <v>412</v>
      </c>
      <c r="C178" t="s">
        <v>412</v>
      </c>
      <c r="D178" t="s">
        <v>4</v>
      </c>
      <c r="E178">
        <v>0</v>
      </c>
      <c r="F178">
        <v>1</v>
      </c>
      <c r="G178">
        <v>0</v>
      </c>
      <c r="H178">
        <v>0</v>
      </c>
      <c r="I178" t="s">
        <v>30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4.4000000000000004</v>
      </c>
      <c r="AE178">
        <v>693</v>
      </c>
      <c r="AF178">
        <v>34.43340665272126</v>
      </c>
      <c r="AG178">
        <v>47.813016681654418</v>
      </c>
      <c r="AH178">
        <f>15.1716261865514*1</f>
        <v>15.1716261865514</v>
      </c>
      <c r="AI178">
        <f>0.847323966859419*1</f>
        <v>0.84732396685941902</v>
      </c>
      <c r="AJ178">
        <v>1</v>
      </c>
      <c r="AK178">
        <v>0</v>
      </c>
      <c r="AL178">
        <v>0</v>
      </c>
    </row>
    <row r="179" spans="1:38" hidden="1" x14ac:dyDescent="0.2">
      <c r="A179" t="s">
        <v>413</v>
      </c>
      <c r="B179" t="s">
        <v>414</v>
      </c>
      <c r="C179" t="s">
        <v>414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30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6.2</v>
      </c>
      <c r="AE179">
        <v>694</v>
      </c>
      <c r="AF179">
        <v>59.532145282434627</v>
      </c>
      <c r="AG179">
        <v>67.671580494258464</v>
      </c>
      <c r="AH179">
        <f>23.6113240105272*1</f>
        <v>23.611324010527198</v>
      </c>
      <c r="AI179">
        <f>1.34672005432424*1</f>
        <v>1.3467200543242399</v>
      </c>
      <c r="AJ179">
        <v>1</v>
      </c>
      <c r="AK179">
        <v>0</v>
      </c>
      <c r="AL179">
        <v>0</v>
      </c>
    </row>
    <row r="180" spans="1:38" hidden="1" x14ac:dyDescent="0.2">
      <c r="A180" t="s">
        <v>70</v>
      </c>
      <c r="B180" t="s">
        <v>415</v>
      </c>
      <c r="C180" t="s">
        <v>416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30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5.7</v>
      </c>
      <c r="AE180">
        <v>696</v>
      </c>
      <c r="AF180">
        <v>50.332590025962432</v>
      </c>
      <c r="AG180">
        <v>57.440363626656918</v>
      </c>
      <c r="AH180">
        <f>28.2433739501718*1</f>
        <v>28.243373950171801</v>
      </c>
      <c r="AI180">
        <f>1.74680399311746*1</f>
        <v>1.7468039931174599</v>
      </c>
      <c r="AJ180">
        <v>1</v>
      </c>
      <c r="AK180">
        <v>0</v>
      </c>
      <c r="AL180">
        <v>0</v>
      </c>
    </row>
    <row r="181" spans="1:38" hidden="1" x14ac:dyDescent="0.2">
      <c r="A181" t="s">
        <v>417</v>
      </c>
      <c r="B181" t="s">
        <v>418</v>
      </c>
      <c r="C181" t="s">
        <v>418</v>
      </c>
      <c r="D181" t="s">
        <v>4</v>
      </c>
      <c r="E181">
        <v>0</v>
      </c>
      <c r="F181">
        <v>1</v>
      </c>
      <c r="G181">
        <v>0</v>
      </c>
      <c r="H181">
        <v>0</v>
      </c>
      <c r="I181" t="s">
        <v>30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4.3</v>
      </c>
      <c r="AE181">
        <v>697</v>
      </c>
      <c r="AF181">
        <v>0</v>
      </c>
      <c r="AG181">
        <v>0</v>
      </c>
      <c r="AH181">
        <f>0*1</f>
        <v>0</v>
      </c>
      <c r="AI181">
        <f>0*1</f>
        <v>0</v>
      </c>
      <c r="AJ181">
        <v>1</v>
      </c>
      <c r="AK181">
        <v>0</v>
      </c>
      <c r="AL181">
        <v>0</v>
      </c>
    </row>
    <row r="182" spans="1:38" hidden="1" x14ac:dyDescent="0.2">
      <c r="A182" t="s">
        <v>419</v>
      </c>
      <c r="B182" t="s">
        <v>420</v>
      </c>
      <c r="C182" t="s">
        <v>420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30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4.9000000000000004</v>
      </c>
      <c r="AE182">
        <v>699</v>
      </c>
      <c r="AF182">
        <v>53.052631578947398</v>
      </c>
      <c r="AG182">
        <v>43.820005368726108</v>
      </c>
      <c r="AH182">
        <f>44.2000907114702*1</f>
        <v>44.200090711470203</v>
      </c>
      <c r="AI182">
        <f>2.73661687088314*1</f>
        <v>2.73661687088314</v>
      </c>
      <c r="AJ182">
        <v>1</v>
      </c>
      <c r="AK182">
        <v>0</v>
      </c>
      <c r="AL182">
        <v>0</v>
      </c>
    </row>
    <row r="183" spans="1:38" hidden="1" x14ac:dyDescent="0.2">
      <c r="A183" t="s">
        <v>421</v>
      </c>
      <c r="B183" t="s">
        <v>422</v>
      </c>
      <c r="C183" t="s">
        <v>422</v>
      </c>
      <c r="D183" t="s">
        <v>5</v>
      </c>
      <c r="E183">
        <v>0</v>
      </c>
      <c r="F183">
        <v>0</v>
      </c>
      <c r="G183">
        <v>1</v>
      </c>
      <c r="H183">
        <v>0</v>
      </c>
      <c r="I183" t="s">
        <v>30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5.6</v>
      </c>
      <c r="AE183">
        <v>702</v>
      </c>
      <c r="AF183">
        <v>34.033213670468228</v>
      </c>
      <c r="AG183">
        <v>55.694762628322721</v>
      </c>
      <c r="AH183">
        <f>9.46317419397721*1</f>
        <v>9.4631741939772098</v>
      </c>
      <c r="AI183">
        <f>0.670120423234317*1</f>
        <v>0.67012042323431698</v>
      </c>
      <c r="AJ183">
        <v>1</v>
      </c>
      <c r="AK183">
        <v>0</v>
      </c>
      <c r="AL183">
        <v>0</v>
      </c>
    </row>
    <row r="184" spans="1:38" hidden="1" x14ac:dyDescent="0.2">
      <c r="A184" t="s">
        <v>423</v>
      </c>
      <c r="B184" t="s">
        <v>424</v>
      </c>
      <c r="C184" t="s">
        <v>424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31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4.8</v>
      </c>
      <c r="AE184">
        <v>713</v>
      </c>
      <c r="AF184">
        <v>0</v>
      </c>
      <c r="AG184">
        <v>0</v>
      </c>
      <c r="AH184">
        <f>0*1</f>
        <v>0</v>
      </c>
      <c r="AI184">
        <f>0*1</f>
        <v>0</v>
      </c>
      <c r="AJ184">
        <v>1</v>
      </c>
      <c r="AK184">
        <v>0</v>
      </c>
      <c r="AL184">
        <v>0</v>
      </c>
    </row>
    <row r="185" spans="1:38" hidden="1" x14ac:dyDescent="0.2">
      <c r="A185" t="s">
        <v>425</v>
      </c>
      <c r="B185" t="s">
        <v>426</v>
      </c>
      <c r="C185" t="s">
        <v>426</v>
      </c>
      <c r="D185" t="s">
        <v>5</v>
      </c>
      <c r="E185">
        <v>0</v>
      </c>
      <c r="F185">
        <v>0</v>
      </c>
      <c r="G185">
        <v>1</v>
      </c>
      <c r="H185">
        <v>0</v>
      </c>
      <c r="I185" t="s">
        <v>31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4.9000000000000004</v>
      </c>
      <c r="AE185">
        <v>715</v>
      </c>
      <c r="AF185">
        <v>0</v>
      </c>
      <c r="AG185">
        <v>0</v>
      </c>
      <c r="AH185">
        <f>0*1</f>
        <v>0</v>
      </c>
      <c r="AI185">
        <f>0*1</f>
        <v>0</v>
      </c>
      <c r="AJ185">
        <v>1</v>
      </c>
      <c r="AK185">
        <v>0</v>
      </c>
      <c r="AL185">
        <v>0</v>
      </c>
    </row>
    <row r="186" spans="1:38" x14ac:dyDescent="0.2">
      <c r="A186" t="s">
        <v>371</v>
      </c>
      <c r="B186" t="s">
        <v>372</v>
      </c>
      <c r="C186" t="s">
        <v>372</v>
      </c>
      <c r="D186" t="s">
        <v>3</v>
      </c>
      <c r="E186">
        <v>1</v>
      </c>
      <c r="F186">
        <v>0</v>
      </c>
      <c r="G186">
        <v>0</v>
      </c>
      <c r="H186">
        <v>0</v>
      </c>
      <c r="I186" t="s">
        <v>27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5</v>
      </c>
      <c r="AE186">
        <v>580</v>
      </c>
      <c r="AF186">
        <v>0</v>
      </c>
      <c r="AG186">
        <v>0</v>
      </c>
      <c r="AH186">
        <f>0*1</f>
        <v>0</v>
      </c>
      <c r="AI186">
        <f>0*1</f>
        <v>0</v>
      </c>
      <c r="AJ186">
        <v>1</v>
      </c>
      <c r="AK186">
        <v>1</v>
      </c>
      <c r="AL186">
        <v>1</v>
      </c>
    </row>
    <row r="187" spans="1:38" hidden="1" x14ac:dyDescent="0.2">
      <c r="A187" t="s">
        <v>430</v>
      </c>
      <c r="B187" t="s">
        <v>431</v>
      </c>
      <c r="C187" t="s">
        <v>431</v>
      </c>
      <c r="D187" t="s">
        <v>5</v>
      </c>
      <c r="E187">
        <v>0</v>
      </c>
      <c r="F187">
        <v>0</v>
      </c>
      <c r="G187">
        <v>1</v>
      </c>
      <c r="H187">
        <v>0</v>
      </c>
      <c r="I187" t="s">
        <v>31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4.8</v>
      </c>
      <c r="AE187">
        <v>724</v>
      </c>
      <c r="AF187">
        <v>0</v>
      </c>
      <c r="AG187">
        <v>0</v>
      </c>
      <c r="AH187">
        <f>0*1</f>
        <v>0</v>
      </c>
      <c r="AI187">
        <f>0*1</f>
        <v>0</v>
      </c>
      <c r="AJ187">
        <v>1</v>
      </c>
      <c r="AK187">
        <v>0</v>
      </c>
      <c r="AL187">
        <v>0</v>
      </c>
    </row>
    <row r="188" spans="1:38" hidden="1" x14ac:dyDescent="0.2">
      <c r="A188" t="s">
        <v>432</v>
      </c>
      <c r="B188" t="s">
        <v>433</v>
      </c>
      <c r="C188" t="s">
        <v>434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31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5.3</v>
      </c>
      <c r="AE188">
        <v>728</v>
      </c>
      <c r="AF188">
        <v>0</v>
      </c>
      <c r="AG188">
        <v>0</v>
      </c>
      <c r="AH188">
        <f>0*1</f>
        <v>0</v>
      </c>
      <c r="AI188">
        <f>0*1</f>
        <v>0</v>
      </c>
      <c r="AJ188">
        <v>1</v>
      </c>
      <c r="AK188">
        <v>0</v>
      </c>
      <c r="AL188">
        <v>0</v>
      </c>
    </row>
    <row r="189" spans="1:38" hidden="1" x14ac:dyDescent="0.2">
      <c r="A189" t="s">
        <v>435</v>
      </c>
      <c r="B189" t="s">
        <v>436</v>
      </c>
      <c r="C189" t="s">
        <v>437</v>
      </c>
      <c r="D189" t="s">
        <v>5</v>
      </c>
      <c r="E189">
        <v>0</v>
      </c>
      <c r="F189">
        <v>0</v>
      </c>
      <c r="G189">
        <v>1</v>
      </c>
      <c r="H189">
        <v>0</v>
      </c>
      <c r="I189" t="s">
        <v>31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4.9000000000000004</v>
      </c>
      <c r="AE189">
        <v>733</v>
      </c>
      <c r="AF189">
        <v>37.415384615384639</v>
      </c>
      <c r="AG189">
        <v>28.813928160432599</v>
      </c>
      <c r="AH189">
        <f>24.3797757414256*1</f>
        <v>24.3797757414256</v>
      </c>
      <c r="AI189">
        <f>1.57338127654771*1</f>
        <v>1.57338127654771</v>
      </c>
      <c r="AJ189">
        <v>1</v>
      </c>
      <c r="AK189">
        <v>0</v>
      </c>
      <c r="AL189">
        <v>0</v>
      </c>
    </row>
    <row r="190" spans="1:38" hidden="1" x14ac:dyDescent="0.2">
      <c r="A190" t="s">
        <v>438</v>
      </c>
      <c r="B190" t="s">
        <v>439</v>
      </c>
      <c r="C190" t="s">
        <v>440</v>
      </c>
      <c r="D190" t="s">
        <v>5</v>
      </c>
      <c r="E190">
        <v>0</v>
      </c>
      <c r="F190">
        <v>0</v>
      </c>
      <c r="G190">
        <v>1</v>
      </c>
      <c r="H190">
        <v>0</v>
      </c>
      <c r="I190" t="s">
        <v>31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4.9000000000000004</v>
      </c>
      <c r="AE190">
        <v>737</v>
      </c>
      <c r="AF190">
        <v>37.103448275862078</v>
      </c>
      <c r="AG190">
        <v>30.902414740903119</v>
      </c>
      <c r="AH190">
        <f>32.9134839103626*1</f>
        <v>32.913483910362601</v>
      </c>
      <c r="AI190">
        <f>2.0963517989455*1</f>
        <v>2.0963517989454998</v>
      </c>
      <c r="AJ190">
        <v>1</v>
      </c>
      <c r="AK190">
        <v>0</v>
      </c>
      <c r="AL190">
        <v>0</v>
      </c>
    </row>
    <row r="191" spans="1:38" hidden="1" x14ac:dyDescent="0.2">
      <c r="A191" t="s">
        <v>441</v>
      </c>
      <c r="B191" t="s">
        <v>442</v>
      </c>
      <c r="C191" t="s">
        <v>443</v>
      </c>
      <c r="D191" t="s">
        <v>4</v>
      </c>
      <c r="E191">
        <v>0</v>
      </c>
      <c r="F191">
        <v>1</v>
      </c>
      <c r="G191">
        <v>0</v>
      </c>
      <c r="H191">
        <v>0</v>
      </c>
      <c r="I191" t="s">
        <v>31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4.5</v>
      </c>
      <c r="AE191">
        <v>739</v>
      </c>
      <c r="AF191">
        <v>36.492919046831361</v>
      </c>
      <c r="AG191">
        <v>47.487223482782483</v>
      </c>
      <c r="AH191">
        <f>12.9304060795066*1</f>
        <v>12.9304060795066</v>
      </c>
      <c r="AI191">
        <f>0.972098976598474*1</f>
        <v>0.972098976598474</v>
      </c>
      <c r="AJ191">
        <v>1</v>
      </c>
      <c r="AK191">
        <v>0</v>
      </c>
      <c r="AL191">
        <v>0</v>
      </c>
    </row>
    <row r="192" spans="1:38" hidden="1" x14ac:dyDescent="0.2">
      <c r="A192" t="s">
        <v>444</v>
      </c>
      <c r="B192" t="s">
        <v>445</v>
      </c>
      <c r="C192" t="s">
        <v>446</v>
      </c>
      <c r="D192" t="s">
        <v>4</v>
      </c>
      <c r="E192">
        <v>0</v>
      </c>
      <c r="F192">
        <v>1</v>
      </c>
      <c r="G192">
        <v>0</v>
      </c>
      <c r="H192">
        <v>0</v>
      </c>
      <c r="I192" t="s">
        <v>31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4.3</v>
      </c>
      <c r="AE192">
        <v>746</v>
      </c>
      <c r="AF192">
        <v>37.183098591549303</v>
      </c>
      <c r="AG192">
        <v>37.326097925099887</v>
      </c>
      <c r="AH192">
        <f>23.2251219521305*1</f>
        <v>23.2251219521305</v>
      </c>
      <c r="AI192">
        <f>1.43100416284752*1</f>
        <v>1.4310041628475201</v>
      </c>
      <c r="AJ192">
        <v>1</v>
      </c>
      <c r="AK192">
        <v>0</v>
      </c>
      <c r="AL19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2025-01-24T23:53:12Z</dcterms:created>
  <dcterms:modified xsi:type="dcterms:W3CDTF">2025-01-25T00:02:55Z</dcterms:modified>
</cp:coreProperties>
</file>