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/style1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omments1.xml" ContentType="application/vnd.openxmlformats-officedocument.spreadsheetml.comments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8159579-my.sharepoint.com/personal/gvalverde_elementocr_com/Documents/ELEMENTO/101-ADMINISTRATIVO/002- PRESUPUESTOS/RD/PR_RD_202103_014_VILLA ROCK/2. OFERTA/"/>
    </mc:Choice>
  </mc:AlternateContent>
  <xr:revisionPtr revIDLastSave="65" documentId="8_{B783D558-5EDA-2F44-B76C-C13E0FD74DDA}" xr6:coauthVersionLast="46" xr6:coauthVersionMax="46" xr10:uidLastSave="{EEAB3B3F-51A2-454C-B049-590BCED847C6}"/>
  <bookViews>
    <workbookView xWindow="35840" yWindow="460" windowWidth="22320" windowHeight="14660" tabRatio="905" xr2:uid="{00000000-000D-0000-FFFF-FFFF00000000}"/>
  </bookViews>
  <sheets>
    <sheet name="1. Subtotal" sheetId="19" r:id="rId1"/>
  </sheets>
  <externalReferences>
    <externalReference r:id="rId2"/>
    <externalReference r:id="rId3"/>
    <externalReference r:id="rId4"/>
    <externalReference r:id="rId5"/>
  </externalReferences>
  <definedNames>
    <definedName name="_cap1" localSheetId="0">#REF!</definedName>
    <definedName name="_cap1">#REF!</definedName>
    <definedName name="_cap2" localSheetId="0">#REF!</definedName>
    <definedName name="_cap2">#REF!</definedName>
    <definedName name="_cap3" localSheetId="0">#REF!</definedName>
    <definedName name="_cap3">#REF!</definedName>
    <definedName name="_cap4">#REF!</definedName>
    <definedName name="_cap5">#REF!</definedName>
    <definedName name="_cap6">#REF!</definedName>
    <definedName name="_cap7">#REF!</definedName>
    <definedName name="_cap8">#REF!</definedName>
    <definedName name="_MA1">#REF!</definedName>
    <definedName name="_MA2">#REF!</definedName>
    <definedName name="_MA3">#REF!</definedName>
    <definedName name="_MA4">#REF!</definedName>
    <definedName name="_MA5">#REF!</definedName>
    <definedName name="_MA6">#REF!</definedName>
    <definedName name="_MB1">#REF!</definedName>
    <definedName name="_MB2">#REF!</definedName>
    <definedName name="_MB3">#REF!</definedName>
    <definedName name="_MB4">#REF!</definedName>
    <definedName name="_MB5">#REF!</definedName>
    <definedName name="_MB6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C6">#REF!</definedName>
    <definedName name="_MD1">#REF!</definedName>
    <definedName name="_MD2">#REF!</definedName>
    <definedName name="_MD3">#REF!</definedName>
    <definedName name="_MD4">#REF!</definedName>
    <definedName name="_MD5">#REF!</definedName>
    <definedName name="_MD6">#REF!</definedName>
    <definedName name="_ME1">#REF!</definedName>
    <definedName name="_ME2">#REF!</definedName>
    <definedName name="_ME3">#REF!</definedName>
    <definedName name="_ME4">#REF!</definedName>
    <definedName name="_ME5">#REF!</definedName>
    <definedName name="_ME6">#REF!</definedName>
    <definedName name="_MF1">#REF!</definedName>
    <definedName name="_MF2">#REF!</definedName>
    <definedName name="_MF3">#REF!</definedName>
    <definedName name="_MF4">#REF!</definedName>
    <definedName name="_MF5">#REF!</definedName>
    <definedName name="_MF6">#REF!</definedName>
    <definedName name="cond_am">#REF!</definedName>
    <definedName name="cond_eu">#REF!</definedName>
    <definedName name="Conductores">#REF!</definedName>
    <definedName name="Conectores">#REF!</definedName>
    <definedName name="Curvas">#REF!</definedName>
    <definedName name="DescHH_A">#REF!</definedName>
    <definedName name="DescHH_B">#REF!</definedName>
    <definedName name="DescHH_C">#REF!</definedName>
    <definedName name="DescHH_D">#REF!</definedName>
    <definedName name="DescHH_E">#REF!</definedName>
    <definedName name="DescHH_F">#REF!</definedName>
    <definedName name="DescHH_Sampol">#REF!</definedName>
    <definedName name="diametro">#REF!</definedName>
    <definedName name="INDICE">#REF!</definedName>
    <definedName name="ManoObra_A" localSheetId="0">#REF!</definedName>
    <definedName name="ManoObra_A">#REF!</definedName>
    <definedName name="ManoObra_B" localSheetId="0">#REF!</definedName>
    <definedName name="ManoObra_B">#REF!</definedName>
    <definedName name="ManoObra_C">#REF!</definedName>
    <definedName name="ManoObra_D">#REF!</definedName>
    <definedName name="ManoObra_E">#REF!</definedName>
    <definedName name="ManoObra_F">#REF!</definedName>
    <definedName name="ManoObra_G">#REF!</definedName>
    <definedName name="ManoObra_Sampol">#REF!</definedName>
    <definedName name="ManoObra_Sampol_Hab">#REF!</definedName>
    <definedName name="ManoObra_Sampol_Old">#REF!</definedName>
    <definedName name="Marca_tomas">#REF!</definedName>
    <definedName name="Margen_A">#REF!</definedName>
    <definedName name="Margen_B">#REF!</definedName>
    <definedName name="Margen_C">#REF!</definedName>
    <definedName name="Margen_D">#REF!</definedName>
    <definedName name="Margen_E">#REF!</definedName>
    <definedName name="Margen_F">#REF!</definedName>
    <definedName name="Margen_G">#REF!</definedName>
    <definedName name="Margen_Sampol">#REF!</definedName>
    <definedName name="Margen_Sampol_Old">#REF!</definedName>
    <definedName name="Materiales" localSheetId="0">[1]materiales!$I$1:$I$372</definedName>
    <definedName name="Materiales">[2]materiales!$I$1:$I$372</definedName>
    <definedName name="Otros_A">#REF!</definedName>
    <definedName name="Otros_B">#REF!</definedName>
    <definedName name="Otros_C">#REF!</definedName>
    <definedName name="Otros_D">#REF!</definedName>
    <definedName name="Otros_E">#REF!</definedName>
    <definedName name="Otros_F">#REF!</definedName>
    <definedName name="Otros_G">#REF!</definedName>
    <definedName name="Otros_Sampol">#REF!</definedName>
    <definedName name="Resumen">#REF!</definedName>
    <definedName name="sistema">#REF!</definedName>
    <definedName name="Tipo_apagadores">#REF!</definedName>
    <definedName name="Tipo_condut">#REF!</definedName>
    <definedName name="Tipo_embellecedores">#REF!</definedName>
    <definedName name="Tipo_tomas">#REF!</definedName>
    <definedName name="Tuberia" localSheetId="0">#REF!</definedName>
    <definedName name="Tuberia">#REF!</definedName>
    <definedName name="Uniones">#REF!</definedName>
  </definedNames>
  <calcPr calcId="191028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19" l="1"/>
  <c r="A58" i="19"/>
  <c r="A57" i="19"/>
  <c r="D16" i="19"/>
  <c r="D17" i="19"/>
  <c r="D18" i="19"/>
  <c r="D20" i="19"/>
  <c r="D21" i="19"/>
  <c r="D15" i="19"/>
  <c r="D19" i="19" l="1"/>
  <c r="I28" i="19" l="1"/>
  <c r="I27" i="19"/>
  <c r="D14" i="19" l="1"/>
  <c r="F62" i="19" l="1"/>
  <c r="D62" i="19"/>
  <c r="K43" i="19"/>
  <c r="K42" i="19"/>
  <c r="K58" i="19"/>
  <c r="F58" i="19"/>
  <c r="F57" i="19"/>
  <c r="K46" i="19"/>
  <c r="K47" i="19"/>
  <c r="K48" i="19"/>
  <c r="K49" i="19"/>
  <c r="K45" i="19"/>
  <c r="M44" i="19"/>
  <c r="H44" i="19"/>
  <c r="L16" i="19"/>
  <c r="L22" i="19"/>
  <c r="L23" i="19"/>
  <c r="L24" i="19"/>
  <c r="L25" i="19"/>
  <c r="L26" i="19"/>
  <c r="K59" i="19" l="1"/>
  <c r="K54" i="19"/>
  <c r="F54" i="19"/>
  <c r="D1" i="19" l="1"/>
  <c r="E14" i="19" l="1"/>
  <c r="C44" i="19" s="1"/>
  <c r="B44" i="19" l="1"/>
  <c r="B45" i="19" l="1"/>
  <c r="C45" i="19" s="1"/>
  <c r="L43" i="19" s="1"/>
  <c r="M43" i="19" s="1"/>
  <c r="L42" i="19"/>
  <c r="M42" i="19" s="1"/>
  <c r="J14" i="19"/>
  <c r="B46" i="19"/>
  <c r="F56" i="19" s="1"/>
  <c r="G42" i="19"/>
  <c r="H42" i="19" s="1"/>
  <c r="L14" i="19" l="1"/>
  <c r="B48" i="19"/>
  <c r="G54" i="19" s="1"/>
  <c r="C48" i="19"/>
  <c r="L54" i="19" s="1"/>
  <c r="G43" i="19"/>
  <c r="H43" i="19" s="1"/>
  <c r="J15" i="19"/>
  <c r="G16" i="19" s="1"/>
  <c r="L15" i="19" l="1"/>
  <c r="J30" i="19"/>
  <c r="K56" i="19"/>
  <c r="L57" i="19" s="1"/>
  <c r="G53" i="19"/>
  <c r="H53" i="19" s="1"/>
  <c r="H37" i="19"/>
  <c r="G52" i="19"/>
  <c r="H52" i="19" s="1"/>
  <c r="L56" i="19"/>
  <c r="L53" i="19"/>
  <c r="M53" i="19" s="1"/>
  <c r="L52" i="19"/>
  <c r="M52" i="19" s="1"/>
  <c r="N37" i="19"/>
  <c r="L51" i="19"/>
  <c r="M51" i="19" s="1"/>
  <c r="G51" i="19"/>
  <c r="G57" i="19" l="1"/>
  <c r="G58" i="19" s="1"/>
  <c r="I16" i="19"/>
  <c r="I14" i="19"/>
  <c r="I15" i="19"/>
  <c r="G46" i="19"/>
  <c r="D64" i="19" s="1"/>
  <c r="G47" i="19"/>
  <c r="D65" i="19" s="1"/>
  <c r="G45" i="19"/>
  <c r="G48" i="19"/>
  <c r="G49" i="19"/>
  <c r="D67" i="19" s="1"/>
  <c r="H51" i="19"/>
  <c r="L58" i="19"/>
  <c r="L59" i="19" s="1"/>
  <c r="J27" i="19"/>
  <c r="L27" i="19" s="1"/>
  <c r="J29" i="19"/>
  <c r="J28" i="19"/>
  <c r="D63" i="19" l="1"/>
  <c r="L49" i="19"/>
  <c r="F67" i="19" s="1"/>
  <c r="L47" i="19"/>
  <c r="F65" i="19" s="1"/>
  <c r="L46" i="19"/>
  <c r="F64" i="19" s="1"/>
  <c r="L48" i="19"/>
  <c r="F66" i="19" s="1"/>
  <c r="L45" i="19"/>
  <c r="F63" i="19" s="1"/>
  <c r="D66" i="19"/>
  <c r="D69" i="19" s="1"/>
  <c r="H48" i="19"/>
  <c r="H49" i="19"/>
  <c r="J21" i="19"/>
  <c r="I21" i="19" s="1"/>
  <c r="H47" i="19"/>
  <c r="H45" i="19"/>
  <c r="H46" i="19"/>
  <c r="G50" i="19"/>
  <c r="E29" i="19"/>
  <c r="L29" i="19"/>
  <c r="E28" i="19"/>
  <c r="L28" i="19"/>
  <c r="K17" i="19"/>
  <c r="E27" i="19"/>
  <c r="J19" i="19" l="1"/>
  <c r="I19" i="19" s="1"/>
  <c r="J17" i="19"/>
  <c r="L17" i="19" s="1"/>
  <c r="M47" i="19"/>
  <c r="M49" i="19"/>
  <c r="A61" i="19"/>
  <c r="J20" i="19"/>
  <c r="I20" i="19" s="1"/>
  <c r="F69" i="19"/>
  <c r="M45" i="19"/>
  <c r="M48" i="19"/>
  <c r="M46" i="19"/>
  <c r="J18" i="19"/>
  <c r="I18" i="19" s="1"/>
  <c r="I17" i="19"/>
  <c r="H54" i="19"/>
  <c r="H36" i="19"/>
  <c r="H38" i="19" s="1"/>
  <c r="G56" i="19"/>
  <c r="L50" i="19"/>
  <c r="N36" i="19" s="1"/>
  <c r="N38" i="19" s="1"/>
  <c r="L19" i="19"/>
  <c r="L21" i="19"/>
  <c r="L18" i="19" l="1"/>
  <c r="I30" i="19"/>
  <c r="L20" i="19"/>
  <c r="L30" i="19" s="1"/>
  <c r="M54" i="19"/>
  <c r="E16" i="19" l="1"/>
  <c r="E19" i="19"/>
  <c r="E65" i="19" s="1"/>
  <c r="E18" i="19"/>
  <c r="E64" i="19" s="1"/>
  <c r="E17" i="19"/>
  <c r="E63" i="19" s="1"/>
  <c r="E15" i="19"/>
  <c r="H63" i="19" l="1"/>
  <c r="G63" i="19"/>
  <c r="E21" i="19"/>
  <c r="E67" i="19" s="1"/>
  <c r="G67" i="19" s="1"/>
  <c r="E20" i="19"/>
  <c r="E66" i="19" s="1"/>
  <c r="H65" i="19"/>
  <c r="G65" i="19"/>
  <c r="H64" i="19"/>
  <c r="G64" i="19"/>
  <c r="C37" i="19"/>
  <c r="C38" i="19"/>
  <c r="E25" i="19"/>
  <c r="G30" i="19" l="1"/>
  <c r="H67" i="19"/>
  <c r="H66" i="19"/>
  <c r="G66" i="19"/>
  <c r="G69" i="19" s="1"/>
  <c r="L12" i="19"/>
  <c r="G17" i="19" s="1"/>
  <c r="E69" i="19"/>
  <c r="G18" i="19"/>
  <c r="G20" i="19"/>
  <c r="G19" i="19"/>
  <c r="G21" i="19"/>
  <c r="E30" i="19"/>
  <c r="G33" i="19" s="1"/>
  <c r="L11" i="19"/>
  <c r="G31" i="19" l="1"/>
  <c r="D27" i="19"/>
  <c r="D28" i="19"/>
  <c r="E31" i="19"/>
  <c r="E32" i="19" s="1"/>
  <c r="E34" i="19" s="1"/>
  <c r="D29" i="19"/>
  <c r="B49" i="19"/>
  <c r="F22" i="19"/>
  <c r="F24" i="19"/>
  <c r="F23" i="19"/>
  <c r="F20" i="19"/>
  <c r="F21" i="19"/>
  <c r="F19" i="19"/>
  <c r="F17" i="19"/>
  <c r="F18" i="19"/>
  <c r="F15" i="19"/>
  <c r="F14" i="19"/>
  <c r="F28" i="19"/>
  <c r="F29" i="19"/>
  <c r="F27" i="19"/>
  <c r="F16" i="19"/>
  <c r="F30" i="19" l="1"/>
  <c r="B50" i="19"/>
  <c r="C49" i="19"/>
  <c r="C50" i="19" s="1"/>
  <c r="B52" i="19" l="1"/>
  <c r="B53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Gabriela Zuniga Cordero</author>
  </authors>
  <commentList>
    <comment ref="D1" authorId="0" shapeId="0" xr:uid="{DD66C98B-B110-487C-BF78-170BC13C0AB8}">
      <text>
        <r>
          <rPr>
            <b/>
            <sz val="9"/>
            <color indexed="81"/>
            <rFont val="Tahoma"/>
            <family val="2"/>
          </rPr>
          <t>control
;
espacio</t>
        </r>
      </text>
    </comment>
    <comment ref="A10" authorId="0" shapeId="0" xr:uid="{45176C06-FD7A-4A2A-8BD1-F16C7D9F5689}">
      <text>
        <r>
          <rPr>
            <b/>
            <sz val="9"/>
            <color indexed="81"/>
            <rFont val="Tahoma"/>
            <family val="2"/>
          </rPr>
          <t>es lo mismo que Atencion?</t>
        </r>
      </text>
    </comment>
  </commentList>
</comments>
</file>

<file path=xl/sharedStrings.xml><?xml version="1.0" encoding="utf-8"?>
<sst xmlns="http://schemas.openxmlformats.org/spreadsheetml/2006/main" count="77" uniqueCount="44">
  <si>
    <t>Descripción</t>
  </si>
  <si>
    <t>Materiales</t>
  </si>
  <si>
    <t>ELECTRICO COMPARATIVO</t>
  </si>
  <si>
    <t>Mano de obra</t>
  </si>
  <si>
    <t>Transporte</t>
  </si>
  <si>
    <t>MATERIALES</t>
  </si>
  <si>
    <t>Alimentación</t>
  </si>
  <si>
    <t>MANO DE OBRA</t>
  </si>
  <si>
    <t>EPP</t>
  </si>
  <si>
    <t>Alquiler EE</t>
  </si>
  <si>
    <t>TOTAL ELECTRICO</t>
  </si>
  <si>
    <t>Capacitación especial</t>
  </si>
  <si>
    <t>Subtotal Directo</t>
  </si>
  <si>
    <t>Imprevistos</t>
  </si>
  <si>
    <t>Utilidad</t>
  </si>
  <si>
    <t>ITBIS</t>
  </si>
  <si>
    <t>Item</t>
  </si>
  <si>
    <t>Tercerizado</t>
  </si>
  <si>
    <t>Cantidad</t>
  </si>
  <si>
    <t>RESUMEN DEL PRESUPUESTO</t>
  </si>
  <si>
    <t>INFORMACIÓN GENERAL:</t>
  </si>
  <si>
    <t>Proyecto:</t>
  </si>
  <si>
    <t>Encargado:</t>
  </si>
  <si>
    <t>GABRIEL VALVERDE</t>
  </si>
  <si>
    <t>Cliente:</t>
  </si>
  <si>
    <t>Representante:</t>
  </si>
  <si>
    <t>TC</t>
  </si>
  <si>
    <t>Precio unitario</t>
  </si>
  <si>
    <t>Total</t>
  </si>
  <si>
    <t>Gastos Administrativos</t>
  </si>
  <si>
    <t>TOTAL Administración + Imprevistos</t>
  </si>
  <si>
    <t>Total $</t>
  </si>
  <si>
    <t>`</t>
  </si>
  <si>
    <t>INSUMOS GASTABLES &amp; TRANSPORTE</t>
  </si>
  <si>
    <t>SUBTOTAL</t>
  </si>
  <si>
    <t>INDIRECTOS + (IMPREV+UTIL)</t>
  </si>
  <si>
    <t>Opción 1 (Máximo)</t>
  </si>
  <si>
    <t>Opción 2 (Mínimo)</t>
  </si>
  <si>
    <t>MANO DE OBRA &amp; UTILIDAD</t>
  </si>
  <si>
    <t>SUMINISTRO E INSTALACION DE CANALIZACION, CABLEADO Y LUMINARIAS MARCA INLITY MODELO BTC33 COCINA CENTRAL IBEROSTAR PUNTA CANA - DOMINICANA</t>
  </si>
  <si>
    <t>IBEROSTAR PUNTA CANA-DOMINICANA</t>
  </si>
  <si>
    <t>(IMPREV+UTIL)</t>
  </si>
  <si>
    <t>INDIRECTOS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</si>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</sst>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$&quot;* #,##0.00_-;\-&quot;$&quot;* #,##0.00_-;_-&quot;$&quot;* &quot;-&quot;??_-;_-@_-"/>
    <numFmt numFmtId="168" formatCode="&quot;₡&quot;#,##0;[Red]&quot;₡&quot;\-#,##0"/>
    <numFmt numFmtId="169" formatCode="[$$-540A]#,##0.00"/>
    <numFmt numFmtId="170" formatCode="[$$-409]#,##0.00"/>
    <numFmt numFmtId="171" formatCode="[$$-409]#,##0.00_ ;\-[$$-409]#,##0.00\ "/>
    <numFmt numFmtId="172" formatCode="[$$-409]#,##0.00_ ;[Red]\-[$$-409]#,##0.00\ "/>
    <numFmt numFmtId="173" formatCode="[$$-409]#,##0.00_);[Red]\([$$-409]#,##0.00\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name val="HelveticaNeueLT Std"/>
      <family val="2"/>
    </font>
    <font>
      <sz val="10"/>
      <name val="HelveticaNeueLT Std"/>
      <family val="2"/>
    </font>
    <font>
      <b/>
      <sz val="12"/>
      <name val="HelveticaNeueLT Std"/>
      <family val="2"/>
    </font>
    <font>
      <b/>
      <sz val="12"/>
      <color theme="1"/>
      <name val="HelveticaNeueLT Std"/>
      <family val="2"/>
    </font>
    <font>
      <sz val="10"/>
      <color rgb="FF000000"/>
      <name val="HelveticaNeueLT Std"/>
      <family val="2"/>
    </font>
    <font>
      <sz val="10"/>
      <color rgb="FFFFFF00"/>
      <name val="HelveticaNeueLT Std"/>
      <family val="2"/>
    </font>
    <font>
      <b/>
      <sz val="10"/>
      <color rgb="FF808080"/>
      <name val="HelveticaNeueLT Std"/>
      <family val="2"/>
    </font>
    <font>
      <b/>
      <sz val="10"/>
      <color rgb="FF333333"/>
      <name val="HelveticaNeueLT Std"/>
      <family val="2"/>
    </font>
    <font>
      <sz val="10"/>
      <color rgb="FF333333"/>
      <name val="HelveticaNeueLT Std"/>
      <family val="2"/>
    </font>
    <font>
      <b/>
      <sz val="10"/>
      <color rgb="FF000000"/>
      <name val="HelveticaNeueLT Std"/>
      <family val="2"/>
    </font>
    <font>
      <sz val="10"/>
      <color theme="1"/>
      <name val="HelveticaNeueLT Std"/>
      <family val="2"/>
    </font>
    <font>
      <sz val="10"/>
      <color rgb="FFFF0000"/>
      <name val="HelveticaNeueLT Std"/>
      <family val="2"/>
    </font>
    <font>
      <b/>
      <sz val="16"/>
      <color rgb="FF000000"/>
      <name val="HelveticaNeueLT Std"/>
      <family val="2"/>
    </font>
    <font>
      <b/>
      <sz val="16"/>
      <color rgb="FFFFFFFF"/>
      <name val="HelveticaNeueLT Std"/>
      <family val="2"/>
    </font>
    <font>
      <b/>
      <sz val="14"/>
      <color theme="1"/>
      <name val="HelveticaNeueLT Std"/>
      <family val="2"/>
    </font>
    <font>
      <b/>
      <sz val="14"/>
      <name val="HelveticaNeueLT Std"/>
      <family val="2"/>
    </font>
    <font>
      <sz val="10"/>
      <color theme="0"/>
      <name val="HelveticaNeueLT Std"/>
      <family val="2"/>
    </font>
    <font>
      <b/>
      <sz val="12"/>
      <color theme="0"/>
      <name val="HelveticaNeueLT Std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9" fontId="15" fillId="5" borderId="19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69" fontId="5" fillId="0" borderId="0" xfId="1" applyNumberFormat="1" applyFont="1" applyAlignment="1">
      <alignment horizontal="center" vertical="center"/>
    </xf>
    <xf numFmtId="10" fontId="1" fillId="0" borderId="0" xfId="1" applyNumberForma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  <xf numFmtId="165" fontId="17" fillId="7" borderId="14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10" fontId="5" fillId="0" borderId="0" xfId="1" applyNumberFormat="1" applyFont="1" applyAlignment="1">
      <alignment vertical="center"/>
    </xf>
    <xf numFmtId="10" fontId="15" fillId="5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2" fontId="14" fillId="0" borderId="0" xfId="0" applyNumberFormat="1" applyFont="1" applyBorder="1" applyAlignment="1">
      <alignment vertical="center"/>
    </xf>
    <xf numFmtId="172" fontId="1" fillId="0" borderId="0" xfId="1" applyNumberForma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72" fontId="1" fillId="0" borderId="0" xfId="1" applyNumberFormat="1" applyAlignment="1">
      <alignment horizontal="center" vertical="center"/>
    </xf>
    <xf numFmtId="170" fontId="1" fillId="0" borderId="0" xfId="1" applyNumberFormat="1" applyAlignment="1">
      <alignment horizontal="center" vertical="center"/>
    </xf>
    <xf numFmtId="172" fontId="14" fillId="0" borderId="5" xfId="0" applyNumberFormat="1" applyFont="1" applyBorder="1" applyAlignment="1">
      <alignment horizontal="center" vertical="center"/>
    </xf>
    <xf numFmtId="172" fontId="14" fillId="0" borderId="7" xfId="0" applyNumberFormat="1" applyFont="1" applyBorder="1" applyAlignment="1">
      <alignment horizontal="center" vertical="center"/>
    </xf>
    <xf numFmtId="172" fontId="14" fillId="0" borderId="3" xfId="0" applyNumberFormat="1" applyFont="1" applyBorder="1" applyAlignment="1">
      <alignment horizontal="center" vertical="center"/>
    </xf>
    <xf numFmtId="172" fontId="14" fillId="0" borderId="4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70" fontId="7" fillId="2" borderId="16" xfId="0" applyNumberFormat="1" applyFont="1" applyFill="1" applyBorder="1" applyAlignment="1">
      <alignment horizontal="center" vertical="center"/>
    </xf>
    <xf numFmtId="172" fontId="20" fillId="9" borderId="29" xfId="0" applyNumberFormat="1" applyFont="1" applyFill="1" applyBorder="1" applyAlignment="1">
      <alignment horizontal="center" vertical="center"/>
    </xf>
    <xf numFmtId="172" fontId="5" fillId="10" borderId="28" xfId="0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" fillId="0" borderId="33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34" xfId="1" applyBorder="1" applyAlignment="1">
      <alignment horizontal="center" vertical="center"/>
    </xf>
    <xf numFmtId="10" fontId="5" fillId="10" borderId="33" xfId="0" applyNumberFormat="1" applyFont="1" applyFill="1" applyBorder="1" applyAlignment="1">
      <alignment horizontal="center" vertical="center"/>
    </xf>
    <xf numFmtId="172" fontId="5" fillId="10" borderId="35" xfId="0" applyNumberFormat="1" applyFont="1" applyFill="1" applyBorder="1" applyAlignment="1">
      <alignment horizontal="center" vertical="center"/>
    </xf>
    <xf numFmtId="10" fontId="5" fillId="10" borderId="11" xfId="0" applyNumberFormat="1" applyFont="1" applyFill="1" applyBorder="1" applyAlignment="1">
      <alignment horizontal="center" vertical="center"/>
    </xf>
    <xf numFmtId="10" fontId="20" fillId="8" borderId="6" xfId="0" applyNumberFormat="1" applyFont="1" applyFill="1" applyBorder="1" applyAlignment="1">
      <alignment horizontal="center" vertical="center"/>
    </xf>
    <xf numFmtId="10" fontId="20" fillId="9" borderId="6" xfId="0" applyNumberFormat="1" applyFont="1" applyFill="1" applyBorder="1" applyAlignment="1">
      <alignment horizontal="center" vertical="center"/>
    </xf>
    <xf numFmtId="10" fontId="20" fillId="8" borderId="2" xfId="0" applyNumberFormat="1" applyFont="1" applyFill="1" applyBorder="1" applyAlignment="1">
      <alignment horizontal="center" vertical="center"/>
    </xf>
    <xf numFmtId="10" fontId="5" fillId="10" borderId="34" xfId="0" applyNumberFormat="1" applyFont="1" applyFill="1" applyBorder="1" applyAlignment="1">
      <alignment horizontal="center" vertical="center"/>
    </xf>
    <xf numFmtId="170" fontId="6" fillId="10" borderId="21" xfId="0" applyNumberFormat="1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0" fontId="20" fillId="8" borderId="8" xfId="0" applyNumberFormat="1" applyFont="1" applyFill="1" applyBorder="1" applyAlignment="1">
      <alignment horizontal="center" vertical="center"/>
    </xf>
    <xf numFmtId="172" fontId="1" fillId="0" borderId="22" xfId="1" applyNumberFormat="1" applyBorder="1" applyAlignment="1">
      <alignment horizontal="center" vertical="center"/>
    </xf>
    <xf numFmtId="170" fontId="1" fillId="0" borderId="23" xfId="1" applyNumberFormat="1" applyBorder="1" applyAlignment="1">
      <alignment horizontal="center" vertical="center"/>
    </xf>
    <xf numFmtId="172" fontId="1" fillId="0" borderId="24" xfId="1" applyNumberFormat="1" applyBorder="1" applyAlignment="1">
      <alignment horizontal="center" vertical="center"/>
    </xf>
    <xf numFmtId="172" fontId="1" fillId="0" borderId="29" xfId="1" applyNumberFormat="1" applyBorder="1" applyAlignment="1">
      <alignment horizontal="center" vertical="center"/>
    </xf>
    <xf numFmtId="172" fontId="5" fillId="10" borderId="39" xfId="0" applyNumberFormat="1" applyFont="1" applyFill="1" applyBorder="1" applyAlignment="1">
      <alignment horizontal="center" vertical="center"/>
    </xf>
    <xf numFmtId="172" fontId="5" fillId="10" borderId="7" xfId="0" applyNumberFormat="1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70" fontId="1" fillId="0" borderId="39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172" fontId="1" fillId="11" borderId="38" xfId="1" applyNumberFormat="1" applyFill="1" applyBorder="1" applyAlignment="1">
      <alignment horizontal="center" vertical="center"/>
    </xf>
    <xf numFmtId="172" fontId="14" fillId="11" borderId="5" xfId="0" applyNumberFormat="1" applyFont="1" applyFill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172" fontId="14" fillId="10" borderId="5" xfId="0" applyNumberFormat="1" applyFont="1" applyFill="1" applyBorder="1" applyAlignment="1">
      <alignment horizontal="center" vertical="center"/>
    </xf>
    <xf numFmtId="172" fontId="14" fillId="10" borderId="7" xfId="0" applyNumberFormat="1" applyFont="1" applyFill="1" applyBorder="1" applyAlignment="1">
      <alignment horizontal="center" vertical="center"/>
    </xf>
    <xf numFmtId="10" fontId="20" fillId="12" borderId="11" xfId="0" applyNumberFormat="1" applyFont="1" applyFill="1" applyBorder="1" applyAlignment="1">
      <alignment horizontal="center" vertical="center"/>
    </xf>
    <xf numFmtId="10" fontId="20" fillId="12" borderId="34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0" fontId="20" fillId="12" borderId="33" xfId="0" applyNumberFormat="1" applyFont="1" applyFill="1" applyBorder="1" applyAlignment="1">
      <alignment horizontal="center" vertical="center"/>
    </xf>
    <xf numFmtId="10" fontId="5" fillId="0" borderId="38" xfId="0" applyNumberFormat="1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172" fontId="5" fillId="0" borderId="7" xfId="0" applyNumberFormat="1" applyFont="1" applyBorder="1" applyAlignment="1">
      <alignment horizontal="center" vertical="center"/>
    </xf>
    <xf numFmtId="10" fontId="1" fillId="0" borderId="6" xfId="1" applyNumberFormat="1" applyBorder="1" applyAlignment="1">
      <alignment horizontal="center" vertical="center"/>
    </xf>
    <xf numFmtId="172" fontId="1" fillId="0" borderId="7" xfId="1" applyNumberForma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70" fontId="6" fillId="10" borderId="4" xfId="0" applyNumberFormat="1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0" fontId="5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0" fontId="5" fillId="0" borderId="4" xfId="0" applyNumberFormat="1" applyFont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171" fontId="14" fillId="10" borderId="5" xfId="0" applyNumberFormat="1" applyFont="1" applyFill="1" applyBorder="1" applyAlignment="1">
      <alignment horizontal="center" vertical="center"/>
    </xf>
    <xf numFmtId="170" fontId="14" fillId="0" borderId="7" xfId="0" applyNumberFormat="1" applyFont="1" applyFill="1" applyBorder="1" applyAlignment="1">
      <alignment horizontal="center" vertical="center"/>
    </xf>
    <xf numFmtId="170" fontId="14" fillId="0" borderId="1" xfId="0" applyNumberFormat="1" applyFont="1" applyBorder="1" applyAlignment="1">
      <alignment horizontal="center" vertical="center"/>
    </xf>
    <xf numFmtId="170" fontId="18" fillId="2" borderId="14" xfId="0" applyNumberFormat="1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170" fontId="14" fillId="10" borderId="7" xfId="0" applyNumberFormat="1" applyFont="1" applyFill="1" applyBorder="1" applyAlignment="1">
      <alignment horizontal="center" vertical="center"/>
    </xf>
    <xf numFmtId="0" fontId="4" fillId="0" borderId="38" xfId="0" applyFont="1" applyBorder="1" applyAlignment="1">
      <alignment vertical="center"/>
    </xf>
    <xf numFmtId="170" fontId="5" fillId="0" borderId="39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172" fontId="5" fillId="0" borderId="4" xfId="1" applyNumberFormat="1" applyFont="1" applyBorder="1" applyAlignment="1">
      <alignment horizontal="center" vertical="center"/>
    </xf>
    <xf numFmtId="0" fontId="20" fillId="12" borderId="6" xfId="0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 vertical="center"/>
    </xf>
    <xf numFmtId="171" fontId="20" fillId="12" borderId="5" xfId="0" applyNumberFormat="1" applyFont="1" applyFill="1" applyBorder="1" applyAlignment="1">
      <alignment horizontal="center" vertical="center"/>
    </xf>
    <xf numFmtId="170" fontId="20" fillId="12" borderId="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1" fontId="14" fillId="0" borderId="5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12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4" fillId="10" borderId="43" xfId="0" applyNumberFormat="1" applyFont="1" applyFill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172" fontId="5" fillId="3" borderId="25" xfId="0" applyNumberFormat="1" applyFont="1" applyFill="1" applyBorder="1" applyAlignment="1">
      <alignment horizontal="center" vertical="center"/>
    </xf>
    <xf numFmtId="172" fontId="5" fillId="3" borderId="26" xfId="0" applyNumberFormat="1" applyFont="1" applyFill="1" applyBorder="1" applyAlignment="1">
      <alignment horizontal="center" vertical="center"/>
    </xf>
    <xf numFmtId="172" fontId="5" fillId="3" borderId="27" xfId="0" applyNumberFormat="1" applyFont="1" applyFill="1" applyBorder="1" applyAlignment="1">
      <alignment horizontal="center" vertical="center"/>
    </xf>
    <xf numFmtId="170" fontId="1" fillId="0" borderId="0" xfId="1" applyNumberFormat="1" applyBorder="1" applyAlignment="1">
      <alignment horizontal="center" vertical="center"/>
    </xf>
    <xf numFmtId="10" fontId="1" fillId="0" borderId="11" xfId="1" applyNumberFormat="1" applyBorder="1" applyAlignment="1">
      <alignment horizontal="center" vertical="center"/>
    </xf>
    <xf numFmtId="172" fontId="1" fillId="0" borderId="23" xfId="1" applyNumberFormat="1" applyBorder="1" applyAlignment="1">
      <alignment horizontal="center" vertical="center"/>
    </xf>
    <xf numFmtId="10" fontId="1" fillId="0" borderId="34" xfId="1" applyNumberFormat="1" applyBorder="1" applyAlignment="1">
      <alignment horizontal="center" vertical="center"/>
    </xf>
    <xf numFmtId="172" fontId="1" fillId="11" borderId="9" xfId="1" applyNumberFormat="1" applyFill="1" applyBorder="1" applyAlignment="1">
      <alignment horizontal="center" vertical="center"/>
    </xf>
    <xf numFmtId="172" fontId="20" fillId="9" borderId="7" xfId="0" applyNumberFormat="1" applyFont="1" applyFill="1" applyBorder="1" applyAlignment="1">
      <alignment horizontal="center" vertical="center"/>
    </xf>
    <xf numFmtId="170" fontId="5" fillId="0" borderId="5" xfId="0" applyNumberFormat="1" applyFont="1" applyFill="1" applyBorder="1" applyAlignment="1">
      <alignment horizontal="center" vertical="center"/>
    </xf>
    <xf numFmtId="171" fontId="1" fillId="0" borderId="0" xfId="1" applyNumberFormat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171" fontId="14" fillId="13" borderId="5" xfId="0" applyNumberFormat="1" applyFont="1" applyFill="1" applyBorder="1" applyAlignment="1">
      <alignment horizontal="center" vertical="center"/>
    </xf>
    <xf numFmtId="170" fontId="14" fillId="13" borderId="7" xfId="0" applyNumberFormat="1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173" fontId="1" fillId="0" borderId="0" xfId="1" applyNumberFormat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20" fillId="14" borderId="42" xfId="0" applyFont="1" applyFill="1" applyBorder="1" applyAlignment="1">
      <alignment horizontal="center" vertical="center"/>
    </xf>
    <xf numFmtId="171" fontId="20" fillId="14" borderId="42" xfId="0" applyNumberFormat="1" applyFont="1" applyFill="1" applyBorder="1" applyAlignment="1">
      <alignment horizontal="center" vertical="center"/>
    </xf>
    <xf numFmtId="172" fontId="20" fillId="14" borderId="39" xfId="0" applyNumberFormat="1" applyFont="1" applyFill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7" fillId="2" borderId="20" xfId="0" applyNumberFormat="1" applyFont="1" applyFill="1" applyBorder="1" applyAlignment="1">
      <alignment horizontal="center" vertical="center"/>
    </xf>
    <xf numFmtId="169" fontId="21" fillId="14" borderId="20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5" borderId="1" xfId="0" applyFont="1" applyFill="1" applyBorder="1" applyAlignment="1">
      <alignment horizontal="righ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5" borderId="19" xfId="0" applyFont="1" applyFill="1" applyBorder="1" applyAlignment="1">
      <alignment horizontal="right" vertical="center"/>
    </xf>
    <xf numFmtId="0" fontId="6" fillId="0" borderId="3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70" fontId="5" fillId="0" borderId="25" xfId="0" applyNumberFormat="1" applyFont="1" applyBorder="1" applyAlignment="1">
      <alignment horizontal="center" vertical="center"/>
    </xf>
    <xf numFmtId="170" fontId="5" fillId="0" borderId="26" xfId="0" applyNumberFormat="1" applyFont="1" applyBorder="1" applyAlignment="1">
      <alignment horizontal="center" vertical="center"/>
    </xf>
    <xf numFmtId="170" fontId="5" fillId="0" borderId="2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2">
    <cellStyle name="Millares 2" xfId="6" xr:uid="{00000000-0005-0000-0000-000002000000}"/>
    <cellStyle name="Millares 3" xfId="7" xr:uid="{00000000-0005-0000-0000-000003000000}"/>
    <cellStyle name="Millares 4" xfId="3" xr:uid="{00000000-0005-0000-0000-000004000000}"/>
    <cellStyle name="Moneda 2" xfId="8" xr:uid="{00000000-0005-0000-0000-000005000000}"/>
    <cellStyle name="Moneda 3" xfId="2" xr:uid="{00000000-0005-0000-0000-000006000000}"/>
    <cellStyle name="Normal" xfId="0" builtinId="0"/>
    <cellStyle name="Normal 2" xfId="9" xr:uid="{00000000-0005-0000-0000-000008000000}"/>
    <cellStyle name="Normal 3" xfId="10" xr:uid="{00000000-0005-0000-0000-000009000000}"/>
    <cellStyle name="Normal 7" xfId="1" xr:uid="{00000000-0005-0000-0000-00000A000000}"/>
    <cellStyle name="Percent 2" xfId="5" xr:uid="{00000000-0005-0000-0000-00000C000000}"/>
    <cellStyle name="Porcentual 2" xfId="11" xr:uid="{00000000-0005-0000-0000-00000D000000}"/>
    <cellStyle name="Porcentual 3" xfId="4" xr:uid="{00000000-0005-0000-0000-00000E000000}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'1. Subtotal'!$D$62</c:f>
              <c:strCache>
                <c:ptCount val="1"/>
                <c:pt idx="0">
                  <c:v>Opción 1 (Máximo)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'1. Subtotal'!$C$63:$C$67</c:f>
              <c:strCache>
                <c:ptCount val="5"/>
                <c:pt idx="0">
                  <c:v>Transporte</c:v>
                </c:pt>
                <c:pt idx="1">
                  <c:v>Alimentación</c:v>
                </c:pt>
                <c:pt idx="2">
                  <c:v>EPP</c:v>
                </c:pt>
                <c:pt idx="3">
                  <c:v>Alquiler EE</c:v>
                </c:pt>
                <c:pt idx="4">
                  <c:v>Capacitación especial</c:v>
                </c:pt>
              </c:strCache>
            </c:strRef>
          </c:cat>
          <c:val>
            <c:numRef>
              <c:f>'1. Subtotal'!$D$63:$D$67</c:f>
              <c:numCache>
                <c:formatCode>[$$-409]#,##0.00_ ;\-[$$-409]#,##0.00\ </c:formatCode>
                <c:ptCount val="5"/>
                <c:pt idx="0">
                  <c:v>51.202201902173897</c:v>
                </c:pt>
                <c:pt idx="1">
                  <c:v>153.60660570652166</c:v>
                </c:pt>
                <c:pt idx="2">
                  <c:v>204.80880760869559</c:v>
                </c:pt>
                <c:pt idx="3">
                  <c:v>102.40440380434779</c:v>
                </c:pt>
                <c:pt idx="4">
                  <c:v>102.40440380434779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F-DB41-8338-7B29F04C72AB}"/>
            </c:ext>
          </c:extLst>
        </c:ser>
        <c:ser>
          <c:idx val="0"/>
          <c:order val="1"/>
          <c:tx>
            <c:strRef>
              <c:f>'1. Subtotal'!$E$62</c:f>
              <c:strCache>
                <c:ptCount val="1"/>
                <c:pt idx="0">
                  <c:v>Presupuesto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'1. Subtotal'!$C$63:$C$67</c:f>
              <c:strCache>
                <c:ptCount val="5"/>
                <c:pt idx="0">
                  <c:v>Transporte</c:v>
                </c:pt>
                <c:pt idx="1">
                  <c:v>Alimentación</c:v>
                </c:pt>
                <c:pt idx="2">
                  <c:v>EPP</c:v>
                </c:pt>
                <c:pt idx="3">
                  <c:v>Alquiler EE</c:v>
                </c:pt>
                <c:pt idx="4">
                  <c:v>Capacitación especial</c:v>
                </c:pt>
              </c:strCache>
            </c:strRef>
          </c:cat>
          <c:val>
            <c:numRef>
              <c:f>'1. Subtotal'!$E$63:$E$67</c:f>
              <c:numCache>
                <c:formatCode>[$$-409]#,##0.00</c:formatCode>
                <c:ptCount val="5"/>
                <c:pt idx="0">
                  <c:v>37.565217391304351</c:v>
                </c:pt>
                <c:pt idx="1">
                  <c:v>83.478260869565219</c:v>
                </c:pt>
                <c:pt idx="2">
                  <c:v>74.782608695652172</c:v>
                </c:pt>
                <c:pt idx="3">
                  <c:v>37.565217391304351</c:v>
                </c:pt>
                <c:pt idx="4">
                  <c:v>38.203826086956518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F-DB41-8338-7B29F04C72AB}"/>
            </c:ext>
          </c:extLst>
        </c:ser>
        <c:ser>
          <c:idx val="2"/>
          <c:order val="2"/>
          <c:tx>
            <c:strRef>
              <c:f>'1. Subtotal'!$F$62</c:f>
              <c:strCache>
                <c:ptCount val="1"/>
                <c:pt idx="0">
                  <c:v>Opción 2 (Mínimo)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'1. Subtotal'!$C$63:$C$67</c:f>
              <c:strCache>
                <c:ptCount val="5"/>
                <c:pt idx="0">
                  <c:v>Transporte</c:v>
                </c:pt>
                <c:pt idx="1">
                  <c:v>Alimentación</c:v>
                </c:pt>
                <c:pt idx="2">
                  <c:v>EPP</c:v>
                </c:pt>
                <c:pt idx="3">
                  <c:v>Alquiler EE</c:v>
                </c:pt>
                <c:pt idx="4">
                  <c:v>Capacitación especial</c:v>
                </c:pt>
              </c:strCache>
            </c:strRef>
          </c:cat>
          <c:val>
            <c:numRef>
              <c:f>'1. Subtotal'!$F$63:$F$67</c:f>
              <c:numCache>
                <c:formatCode>[$$-409]#,##0.00</c:formatCode>
                <c:ptCount val="5"/>
                <c:pt idx="0">
                  <c:v>25.437253904999977</c:v>
                </c:pt>
                <c:pt idx="1">
                  <c:v>76.311761714999918</c:v>
                </c:pt>
                <c:pt idx="2">
                  <c:v>101.74901561999991</c:v>
                </c:pt>
                <c:pt idx="3">
                  <c:v>50.874507809999955</c:v>
                </c:pt>
                <c:pt idx="4">
                  <c:v>50.874507809999955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F-DB41-8338-7B29F04C7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9635135"/>
        <c:axId val="1109636783"/>
      </c:barChart>
      <c:catAx>
        <c:axId val="11096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09636783"/>
        <c:crosses val="autoZero"/>
        <c:auto val="1"/>
        <c:lblAlgn val="ctr"/>
        <c:lblOffset val="100"/>
        <c:noMultiLvlLbl val="0"/>
      </c:catAx>
      <c:valAx>
        <c:axId val="11096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_ ;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096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564444</xdr:colOff>
      <xdr:row>60</xdr:row>
      <xdr:rowOff>42333</xdr:rowOff>
    </xdr:from>
    <xdr:to>
      <xdr:col>13</xdr:col>
      <xdr:colOff>804332</xdr:colOff>
      <xdr:row>80</xdr:row>
      <xdr:rowOff>84667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1A59AF-D6FC-4441-8882-19C6A0C4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2-%20Trabajo/3-%20CSV/Proyectos/-EN%20PROCESO-%20La%20Guaria/4-%20Presupuesto%20Electrico/EXTRAS%20ELECTRICAS_Escuela%20presupuesto%20La%20Guaria%2030-03-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-%20Trabajo/3-%20CSV/Proyectos/-EN%20PROCESO-%20La%20Guaria/4-%20Presupuesto%20Electrico/EXTRAS%20ELECTRICAS_Escuela%20presupuesto%20La%20Guaria%2030-03-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_RD_202103_014_VILLA%20ROC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PR_RD_202103_014_VILLA%20R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materiales"/>
      <sheetName val="Oferta contrato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Oferta planos"/>
      <sheetName val="1P"/>
      <sheetName val="2P"/>
      <sheetName val="3P"/>
      <sheetName val="4P"/>
      <sheetName val="5P"/>
      <sheetName val="6P"/>
      <sheetName val="7P"/>
      <sheetName val="8P"/>
      <sheetName val="9P"/>
      <sheetName val="10P"/>
      <sheetName val="11P"/>
      <sheetName val="12P"/>
      <sheetName val="13P"/>
      <sheetName val="14P"/>
      <sheetName val="15P"/>
      <sheetName val="16P"/>
      <sheetName val="17P"/>
      <sheetName val="18P"/>
      <sheetName val="OBRAS ELECTRICAS ADICIONALES"/>
      <sheetName val="7P_ADIC."/>
      <sheetName val="11P_ADIC."/>
      <sheetName val="ELECTRICO_ADIC."/>
    </sheetNames>
    <sheetDataSet>
      <sheetData sheetId="0"/>
      <sheetData sheetId="1">
        <row r="1">
          <cell r="I1" t="str">
            <v>1-8 RHH/RRH-2 Tierra</v>
          </cell>
        </row>
        <row r="2">
          <cell r="I2" t="str">
            <v>3-6 RHH/RRH-2 Fases y Neutro</v>
          </cell>
        </row>
        <row r="3">
          <cell r="I3" t="str">
            <v>3-4 RHH/RRH-2 Fases y Neutro</v>
          </cell>
        </row>
        <row r="4">
          <cell r="I4" t="str">
            <v>Abanico marca TMT tipo orbital 360º</v>
          </cell>
        </row>
        <row r="5">
          <cell r="I5" t="str">
            <v>Adaptador hembra SCH 40 con rosca Campana cementada 12 mm 1/2"</v>
          </cell>
        </row>
        <row r="6">
          <cell r="I6" t="str">
            <v>Adaptador macho SCH 40 con rosca Campana cementada 12 mm 1/2"</v>
          </cell>
        </row>
        <row r="7">
          <cell r="I7" t="str">
            <v>Aislante térmico una cara espesor de 5 mm</v>
          </cell>
        </row>
        <row r="8">
          <cell r="I8" t="str">
            <v>Alambre galvanizado #16 (1.5mm)</v>
          </cell>
        </row>
        <row r="9">
          <cell r="I9" t="str">
            <v>Alambre negro</v>
          </cell>
        </row>
        <row r="10">
          <cell r="I10" t="str">
            <v>Alambre negro #16 1.68mm. (46k x rollo)</v>
          </cell>
        </row>
        <row r="11">
          <cell r="I11" t="str">
            <v>Aldabas</v>
          </cell>
        </row>
        <row r="12">
          <cell r="I12" t="str">
            <v>Angular 25x4.5 mm (1"X 3/16")</v>
          </cell>
        </row>
        <row r="13">
          <cell r="I13" t="str">
            <v>Angular 38x3,17 mm (1,1/2"x1/8")</v>
          </cell>
        </row>
        <row r="14">
          <cell r="I14" t="str">
            <v>Angular 50x3.17 mm (2"X1/8")</v>
          </cell>
        </row>
        <row r="15">
          <cell r="I15" t="str">
            <v>Angular 50x4.75 mm (2"X3/16")</v>
          </cell>
        </row>
        <row r="16">
          <cell r="I16" t="str">
            <v>Angular 50x50x3mm</v>
          </cell>
        </row>
        <row r="17">
          <cell r="I17" t="str">
            <v>Angular para cielo suspendido TG 10´  (3.05 m)</v>
          </cell>
        </row>
        <row r="18">
          <cell r="I18" t="str">
            <v>Apagador doble 15A color marfil (P&amp;S 690)</v>
          </cell>
        </row>
        <row r="19">
          <cell r="I19" t="str">
            <v>Apagador sencillo 15A color marfil (P&amp;S 660)</v>
          </cell>
        </row>
        <row r="20">
          <cell r="I20" t="str">
            <v>Arandela plana 1/2"</v>
          </cell>
        </row>
        <row r="21">
          <cell r="I21" t="str">
            <v>Arandela plana 5/8"</v>
          </cell>
        </row>
        <row r="22">
          <cell r="I22" t="str">
            <v>Arena</v>
          </cell>
        </row>
        <row r="23">
          <cell r="I23" t="str">
            <v>Azulejo 20x30</v>
          </cell>
        </row>
        <row r="24">
          <cell r="I24" t="str">
            <v>Back-hoe</v>
          </cell>
        </row>
        <row r="25">
          <cell r="I25" t="str">
            <v>Baldosa 0,42x0,63</v>
          </cell>
        </row>
        <row r="26">
          <cell r="I26" t="str">
            <v>Baldosa 0,60x0,315</v>
          </cell>
        </row>
        <row r="27">
          <cell r="I27" t="str">
            <v>Baldosa 0,60x0,42</v>
          </cell>
        </row>
        <row r="28">
          <cell r="I28" t="str">
            <v>Baldosa 0,60x0,63</v>
          </cell>
        </row>
        <row r="29">
          <cell r="I29" t="str">
            <v>Baldosa 0,72x0,63</v>
          </cell>
        </row>
        <row r="30">
          <cell r="I30" t="str">
            <v>Baldosa 0,90x0,315</v>
          </cell>
        </row>
        <row r="31">
          <cell r="I31" t="str">
            <v>Baldosa 0,90x0,42</v>
          </cell>
        </row>
        <row r="32">
          <cell r="I32" t="str">
            <v>Baldosa 0,90x0,63</v>
          </cell>
        </row>
        <row r="33">
          <cell r="I33" t="str">
            <v>Baldosa 1,02x0,42</v>
          </cell>
        </row>
        <row r="34">
          <cell r="I34" t="str">
            <v>Baldosa 1,02x0,63</v>
          </cell>
        </row>
        <row r="35">
          <cell r="I35" t="str">
            <v>Baldosa 1,08x0,42</v>
          </cell>
        </row>
        <row r="36">
          <cell r="I36" t="str">
            <v>Baldosa 1,08x0,63</v>
          </cell>
        </row>
        <row r="37">
          <cell r="I37" t="str">
            <v>Baldosa 1,20x0,315</v>
          </cell>
        </row>
        <row r="38">
          <cell r="I38" t="str">
            <v>Baldosa 1,20x0,42</v>
          </cell>
        </row>
        <row r="39">
          <cell r="I39" t="str">
            <v>Baldosa 1,20x0,63</v>
          </cell>
        </row>
        <row r="40">
          <cell r="I40" t="str">
            <v>Baldosa 1,50x0,315</v>
          </cell>
        </row>
        <row r="41">
          <cell r="I41" t="str">
            <v>Baldosa 1,50x0,42</v>
          </cell>
        </row>
        <row r="42">
          <cell r="I42" t="str">
            <v>Baldosa 1,50x0,63</v>
          </cell>
        </row>
        <row r="43">
          <cell r="I43" t="str">
            <v>Barra discapacitados 60cm</v>
          </cell>
        </row>
        <row r="44">
          <cell r="I44" t="str">
            <v>Barra discapacitados 90cm</v>
          </cell>
        </row>
        <row r="45">
          <cell r="I45" t="str">
            <v>Barra roscada 1/2"x36"</v>
          </cell>
        </row>
        <row r="46">
          <cell r="I46" t="str">
            <v>Barra TMGB 2"x1/4x10"</v>
          </cell>
        </row>
        <row r="47">
          <cell r="I47" t="str">
            <v>Base de medidor clase 200 nema 3 con interruptor 150A</v>
          </cell>
        </row>
        <row r="48">
          <cell r="I48" t="str">
            <v>Bastidor 12 UR con accesorios</v>
          </cell>
        </row>
        <row r="49">
          <cell r="I49" t="str">
            <v>Beccgard Structural Minio Rojo (CUBETA)</v>
          </cell>
        </row>
        <row r="50">
          <cell r="I50" t="str">
            <v>Beccgard Structural Minio Rojo (GALÓN)</v>
          </cell>
        </row>
        <row r="51">
          <cell r="I51" t="str">
            <v>Beccgard Structural Primar Amarillo (GALÓN)</v>
          </cell>
        </row>
        <row r="52">
          <cell r="I52" t="str">
            <v>Beccgard Structural Primer Amarillo (CUBETA)</v>
          </cell>
        </row>
        <row r="53">
          <cell r="I53" t="str">
            <v>Bloque 12x20x40 clase A</v>
          </cell>
        </row>
        <row r="54">
          <cell r="I54" t="str">
            <v>Bocina con luz estroboscopica</v>
          </cell>
        </row>
        <row r="55">
          <cell r="I55" t="str">
            <v>Bondex regular saco 25 kg</v>
          </cell>
        </row>
        <row r="56">
          <cell r="I56" t="str">
            <v>Botaguas esmaltado 18"x1,83m #26 blanca</v>
          </cell>
        </row>
        <row r="57">
          <cell r="I57" t="str">
            <v>Breaker 1/15A</v>
          </cell>
        </row>
        <row r="58">
          <cell r="I58" t="str">
            <v>Breaker 1/20A</v>
          </cell>
        </row>
        <row r="59">
          <cell r="I59" t="str">
            <v>Breaker 2/90 A</v>
          </cell>
        </row>
        <row r="60">
          <cell r="I60" t="str">
            <v xml:space="preserve">Breaker de 30 A 1P </v>
          </cell>
        </row>
        <row r="61">
          <cell r="I61" t="str">
            <v xml:space="preserve">Breaker de 50 A 2P </v>
          </cell>
        </row>
        <row r="62">
          <cell r="I62" t="str">
            <v xml:space="preserve">Breaker de 60 A 2P </v>
          </cell>
        </row>
        <row r="63">
          <cell r="I63" t="str">
            <v xml:space="preserve">Breaker de 70 A 2P </v>
          </cell>
        </row>
        <row r="64">
          <cell r="I64" t="str">
            <v>Breaker GFCI falla a tierra 1/20A</v>
          </cell>
        </row>
        <row r="65">
          <cell r="I65" t="str">
            <v>Brocha 2</v>
          </cell>
        </row>
        <row r="66">
          <cell r="I66" t="str">
            <v>Brocha 4</v>
          </cell>
        </row>
        <row r="67">
          <cell r="I67" t="str">
            <v>btAD</v>
          </cell>
        </row>
        <row r="68">
          <cell r="I68" t="str">
            <v>btAi</v>
          </cell>
        </row>
        <row r="69">
          <cell r="I69" t="str">
            <v>Cable #16 AWG FPLR</v>
          </cell>
        </row>
        <row r="70">
          <cell r="I70" t="str">
            <v>Cable #16 para sistema de incendios</v>
          </cell>
        </row>
        <row r="72">
          <cell r="I72" t="str">
            <v>Cable 12 AWG THHN (L,N, T, R)</v>
          </cell>
        </row>
        <row r="73">
          <cell r="I73" t="str">
            <v>Cable AWG cobre #6</v>
          </cell>
        </row>
        <row r="74">
          <cell r="I74" t="str">
            <v>Cable telefònico 4 pares</v>
          </cell>
        </row>
        <row r="75">
          <cell r="I75" t="str">
            <v>Cable Telefonico para intemperie 10 pares 24 AWG</v>
          </cell>
        </row>
        <row r="76">
          <cell r="I76" t="str">
            <v>Cable TGP No.3x12 AWG</v>
          </cell>
        </row>
        <row r="77">
          <cell r="I77" t="str">
            <v>Cable THHN #12 azul</v>
          </cell>
        </row>
        <row r="78">
          <cell r="I78" t="str">
            <v>Cable THHN #12 blanco</v>
          </cell>
        </row>
        <row r="79">
          <cell r="I79" t="str">
            <v>Cable THHN #12 negro</v>
          </cell>
        </row>
        <row r="80">
          <cell r="I80" t="str">
            <v>Cable THHN #12 rojo</v>
          </cell>
        </row>
        <row r="81">
          <cell r="I81" t="str">
            <v>Cable THHN #12 verde</v>
          </cell>
        </row>
        <row r="82">
          <cell r="I82" t="str">
            <v>Cable THHN cobre calibre 1/0</v>
          </cell>
        </row>
        <row r="83">
          <cell r="I83" t="str">
            <v>Cable para timbre 2x22</v>
          </cell>
        </row>
        <row r="84">
          <cell r="I84" t="str">
            <v>Cable UTP Cat 6 4 par</v>
          </cell>
        </row>
        <row r="85">
          <cell r="I85" t="str">
            <v>Cable UTP CAT 6e</v>
          </cell>
        </row>
        <row r="86">
          <cell r="I86" t="str">
            <v>Caja americana octogonal pesada UL 1/2"-3/4"</v>
          </cell>
        </row>
        <row r="87">
          <cell r="I87" t="str">
            <v>Caja de registro prefabricada de 31x31</v>
          </cell>
        </row>
        <row r="88">
          <cell r="I88" t="str">
            <v>Caja para intemperie rectangular UL 3H 1/2"</v>
          </cell>
        </row>
        <row r="89">
          <cell r="I89" t="str">
            <v>Caja rectangular 1/2" p/ intemperie B-5</v>
          </cell>
        </row>
        <row r="90">
          <cell r="I90" t="str">
            <v>Cajas de registro para varillas cooper well</v>
          </cell>
        </row>
        <row r="91">
          <cell r="I91" t="str">
            <v>Cajas de registros para llaves de paso</v>
          </cell>
        </row>
        <row r="92">
          <cell r="I92" t="str">
            <v>Canal 1 A VF X-12-2 NA 640</v>
          </cell>
        </row>
        <row r="93">
          <cell r="I93" t="str">
            <v>Canal 12.7x12.7x1.14mm na 640</v>
          </cell>
        </row>
        <row r="94">
          <cell r="I94" t="str">
            <v>Canasta 100mmx50mm</v>
          </cell>
        </row>
        <row r="95">
          <cell r="I95" t="str">
            <v>Candado</v>
          </cell>
        </row>
        <row r="96">
          <cell r="I96" t="str">
            <v>Canoa esmaltada #26 20 cm altura; 15 cm profundidad</v>
          </cell>
        </row>
        <row r="97">
          <cell r="I97" t="str">
            <v>Cemento saco de 50 kg</v>
          </cell>
        </row>
        <row r="98">
          <cell r="I98" t="str">
            <v>Cenicero</v>
          </cell>
        </row>
        <row r="99">
          <cell r="I99" t="str">
            <v>Cerradura Manija recta yale s/llave</v>
          </cell>
        </row>
        <row r="100">
          <cell r="I100" t="str">
            <v>Cinta de precaución</v>
          </cell>
        </row>
        <row r="101">
          <cell r="I101" t="str">
            <v>Cinta junta de papel 2"x250'</v>
          </cell>
        </row>
        <row r="102">
          <cell r="I102" t="str">
            <v>clavo acero bar  50mm (2) 2.7mm</v>
          </cell>
        </row>
        <row r="103">
          <cell r="I103" t="str">
            <v>clavo c/cabeza  50mm 2"</v>
          </cell>
        </row>
        <row r="104">
          <cell r="I104" t="str">
            <v>clavo s/cabeza  50mm (2")</v>
          </cell>
        </row>
        <row r="105">
          <cell r="I105" t="str">
            <v>clavo tiros café</v>
          </cell>
        </row>
        <row r="106">
          <cell r="I106" t="str">
            <v>Clavos de 3/4 acero explosivo</v>
          </cell>
        </row>
        <row r="107">
          <cell r="I107" t="str">
            <v>Codo 45° sanitaria DWV P.G. Campana cementada 75 mm 3"</v>
          </cell>
        </row>
        <row r="108">
          <cell r="I108" t="str">
            <v>Codo 45° SCH 40 Campana cementada 12 mm 1/2"</v>
          </cell>
        </row>
        <row r="109">
          <cell r="I109" t="str">
            <v>Codo 90° sanitaria DWV P.G. Campana cementada 100 mm 4"</v>
          </cell>
        </row>
        <row r="110">
          <cell r="I110" t="str">
            <v>Codo 90° sanitaria DWV P.G. Campana cementada 50 mm 2"</v>
          </cell>
        </row>
        <row r="111">
          <cell r="I111" t="str">
            <v>Codo 90° sanitaria DWV P.G. Campana cementada 75 mm 3"</v>
          </cell>
        </row>
        <row r="112">
          <cell r="I112" t="str">
            <v>Codo 90° SCH 40 Campana cementada 12 mm 1/2"</v>
          </cell>
        </row>
        <row r="113">
          <cell r="I113" t="str">
            <v>Columna tipo A 3,15 m</v>
          </cell>
        </row>
        <row r="114">
          <cell r="I114" t="str">
            <v>Columna tipo C 3,15 m</v>
          </cell>
        </row>
        <row r="115">
          <cell r="I115" t="str">
            <v>Columna tipo C 3,29 m</v>
          </cell>
        </row>
        <row r="116">
          <cell r="I116" t="str">
            <v>Columna tipo C 3,42 m</v>
          </cell>
        </row>
        <row r="117">
          <cell r="I117" t="str">
            <v>Columna tipo C 3,52 m</v>
          </cell>
        </row>
        <row r="118">
          <cell r="I118" t="str">
            <v>Columna tipo C 3,57 m</v>
          </cell>
        </row>
        <row r="119">
          <cell r="I119" t="str">
            <v>Columna tipo C 3,71 m</v>
          </cell>
        </row>
        <row r="120">
          <cell r="I120" t="str">
            <v>Columna tipo C 3,78 m</v>
          </cell>
        </row>
        <row r="121">
          <cell r="I121" t="str">
            <v>Columna tipo C 3,99 m</v>
          </cell>
        </row>
        <row r="122">
          <cell r="I122" t="str">
            <v>Columna tipo C 4,2 m</v>
          </cell>
        </row>
        <row r="123">
          <cell r="I123" t="str">
            <v>Columna tipo CA 3,15 m</v>
          </cell>
        </row>
        <row r="124">
          <cell r="I124" t="str">
            <v>Columna tipo CA 3,52m</v>
          </cell>
        </row>
        <row r="125">
          <cell r="I125" t="str">
            <v>Columna tipo CA 3,57 m</v>
          </cell>
        </row>
        <row r="126">
          <cell r="I126" t="str">
            <v>Columna tipo CA 3,78 m</v>
          </cell>
        </row>
        <row r="127">
          <cell r="I127" t="str">
            <v>Columna tipo CT 3,52 m</v>
          </cell>
        </row>
        <row r="128">
          <cell r="I128" t="str">
            <v>Columna tipo CT 3,71 m</v>
          </cell>
        </row>
        <row r="129">
          <cell r="I129" t="str">
            <v>Columna tipo CT 3,78 m</v>
          </cell>
        </row>
        <row r="130">
          <cell r="I130" t="str">
            <v>Columna tipo CT 3,99 m</v>
          </cell>
        </row>
        <row r="131">
          <cell r="I131" t="str">
            <v>Columna tipo E 3,29 m</v>
          </cell>
        </row>
        <row r="132">
          <cell r="I132" t="str">
            <v>Columna tipo E 3,52 m</v>
          </cell>
        </row>
        <row r="133">
          <cell r="I133" t="str">
            <v>Columna tipo E 3,57 m</v>
          </cell>
        </row>
        <row r="134">
          <cell r="I134" t="str">
            <v>Columna tipo E 3,71 m</v>
          </cell>
        </row>
        <row r="135">
          <cell r="I135" t="str">
            <v>Columna tipo E 3,99 m</v>
          </cell>
        </row>
        <row r="136">
          <cell r="I136" t="str">
            <v>Columna tipo E 4,2 m</v>
          </cell>
        </row>
        <row r="137">
          <cell r="I137" t="str">
            <v>Columna tipo EA 3,52 m</v>
          </cell>
        </row>
        <row r="138">
          <cell r="I138" t="str">
            <v>Columna tipo EA 3,57 m</v>
          </cell>
        </row>
        <row r="139">
          <cell r="I139" t="str">
            <v>Columna tipo EA 3,71 m</v>
          </cell>
        </row>
        <row r="140">
          <cell r="I140" t="str">
            <v>Columna tipo EA 3,99 m</v>
          </cell>
        </row>
        <row r="141">
          <cell r="I141" t="str">
            <v>Columna tipo EA 4,2 m</v>
          </cell>
        </row>
        <row r="142">
          <cell r="I142" t="str">
            <v>Columna tipo ET 3,52 m</v>
          </cell>
        </row>
        <row r="143">
          <cell r="I143" t="str">
            <v>Columna tipo ET 3,71 m</v>
          </cell>
        </row>
        <row r="144">
          <cell r="I144" t="str">
            <v>Columna tipo F 3,57 m</v>
          </cell>
        </row>
        <row r="145">
          <cell r="I145" t="str">
            <v>Conduit EMT UL 25 mm</v>
          </cell>
        </row>
        <row r="146">
          <cell r="I146" t="str">
            <v>Tubo conduit PVC SCH40 38 mm</v>
          </cell>
        </row>
        <row r="147">
          <cell r="I147" t="str">
            <v>Conduleta botaguas  19 mm EMT UL</v>
          </cell>
        </row>
        <row r="148">
          <cell r="I148" t="str">
            <v>Conduleta botaguas  50 mm EMT UL</v>
          </cell>
        </row>
        <row r="149">
          <cell r="I149" t="str">
            <v>Conduleta botaguas 25 mm</v>
          </cell>
        </row>
        <row r="150">
          <cell r="I150" t="str">
            <v>Conector de resorte 3M 22-12 awg</v>
          </cell>
        </row>
        <row r="151">
          <cell r="I151" t="str">
            <v>Conector EMT Sello UL USA presión 12 mm 1/2"</v>
          </cell>
        </row>
        <row r="152">
          <cell r="I152" t="str">
            <v xml:space="preserve">Conector hembra conduit UL SCH 40 12 mm 1/2" </v>
          </cell>
        </row>
        <row r="153">
          <cell r="I153" t="str">
            <v>Conectores de presión 19 mm EMT UL</v>
          </cell>
        </row>
        <row r="154">
          <cell r="I154" t="str">
            <v>Conectores de presión EMT UL</v>
          </cell>
        </row>
        <row r="155">
          <cell r="I155" t="str">
            <v>Conectores de presión EMT UL 25 mm</v>
          </cell>
        </row>
        <row r="156">
          <cell r="I156" t="str">
            <v>Cuerda p/ albañil</v>
          </cell>
        </row>
        <row r="157">
          <cell r="I157" t="str">
            <v>Cumbrera esmaltada 18"x1,83m #26 blanca</v>
          </cell>
        </row>
        <row r="158">
          <cell r="I158" t="str">
            <v>Curva  de 90° conduit UL doble campana cementada 12 mm 1/2"</v>
          </cell>
        </row>
        <row r="159">
          <cell r="I159" t="str">
            <v>Diluyente Odorless Esmaltes</v>
          </cell>
        </row>
        <row r="160">
          <cell r="I160" t="str">
            <v>Disco corte acero 9"</v>
          </cell>
        </row>
        <row r="161">
          <cell r="I161" t="str">
            <v>Dispensador papel higiénico</v>
          </cell>
        </row>
        <row r="162">
          <cell r="I162" t="str">
            <v>Dispensador toallas papel blanco</v>
          </cell>
        </row>
        <row r="163">
          <cell r="I163" t="str">
            <v>Ducto para dos medidores (10075ET2 CH)</v>
          </cell>
        </row>
        <row r="164">
          <cell r="I164" t="str">
            <v>Electrovalvula</v>
          </cell>
        </row>
        <row r="165">
          <cell r="I165" t="str">
            <v>Espejo 75cmx120cm</v>
          </cell>
        </row>
        <row r="166">
          <cell r="I166" t="str">
            <v xml:space="preserve">Estación manual de incendio </v>
          </cell>
        </row>
        <row r="167">
          <cell r="I167" t="str">
            <v>Extintor ABC de 4.5kg con Gabinete</v>
          </cell>
        </row>
        <row r="168">
          <cell r="I168" t="str">
            <v>Extintor tipo K con Gabinete</v>
          </cell>
        </row>
        <row r="169">
          <cell r="I169" t="str">
            <v>Fast Dry Esmalte Fergurson</v>
          </cell>
        </row>
        <row r="170">
          <cell r="I170" t="str">
            <v>Fleje gris (2m)</v>
          </cell>
        </row>
        <row r="171">
          <cell r="I171" t="str">
            <v>Fondo Falso</v>
          </cell>
        </row>
        <row r="172">
          <cell r="I172" t="str">
            <v>Formaleta 1"x12"</v>
          </cell>
        </row>
        <row r="173">
          <cell r="I173" t="str">
            <v>Formaleta 1x12</v>
          </cell>
        </row>
        <row r="174">
          <cell r="I174" t="str">
            <v>Fragura bolsa de dos kilos</v>
          </cell>
        </row>
        <row r="175">
          <cell r="I175" t="str">
            <v>Gabinete de pared 11U</v>
          </cell>
        </row>
        <row r="176">
          <cell r="I176" t="str">
            <v>Gaza EMT 2H americanca 1/2" 12 mm UL</v>
          </cell>
        </row>
        <row r="177">
          <cell r="I177" t="str">
            <v>Gazas para varilla cooper well</v>
          </cell>
        </row>
        <row r="178">
          <cell r="I178" t="str">
            <v>Gijos</v>
          </cell>
        </row>
        <row r="179">
          <cell r="I179" t="str">
            <v>Inodoro Ecoline blanco</v>
          </cell>
        </row>
        <row r="180">
          <cell r="I180" t="str">
            <v>Inodoro infantil Ecoline de American Standard</v>
          </cell>
        </row>
        <row r="181">
          <cell r="I181" t="str">
            <v>Inodoro para discapacitados</v>
          </cell>
        </row>
        <row r="182">
          <cell r="I182" t="str">
            <v>Kit instalacion para inodoro de 4"</v>
          </cell>
        </row>
        <row r="183">
          <cell r="I183" t="str">
            <v>Ladrillos de barro</v>
          </cell>
        </row>
        <row r="184">
          <cell r="I184" t="str">
            <v>Lamina de cielo suspendido 0,61 x 0,61</v>
          </cell>
        </row>
        <row r="185">
          <cell r="I185" t="str">
            <v>Lámina gypsum blanca 1/2"x4'x8'</v>
          </cell>
        </row>
        <row r="186">
          <cell r="I186" t="str">
            <v>Lamina hierro liso galvanizado #20 0,91x1,83</v>
          </cell>
        </row>
        <row r="187">
          <cell r="I187" t="str">
            <v>Lámina hierro pulido 1,22x2,44 #18</v>
          </cell>
        </row>
        <row r="188">
          <cell r="I188" t="str">
            <v>Lámina metalock esmaltada blanca</v>
          </cell>
        </row>
        <row r="189">
          <cell r="I189" t="str">
            <v>Lámina ondulada esmaltado blanco 1,83x1,05m #26</v>
          </cell>
        </row>
        <row r="190">
          <cell r="I190" t="str">
            <v>Lámina ondulada esmaltado blanco 2,44x1,05m #26</v>
          </cell>
        </row>
        <row r="191">
          <cell r="I191" t="str">
            <v>Lámina ondulada esmaltado blanco 3,66x1,05m #26</v>
          </cell>
        </row>
        <row r="192">
          <cell r="I192" t="str">
            <v>Làmina punta de diamante 3 mm</v>
          </cell>
        </row>
        <row r="193">
          <cell r="I193" t="str">
            <v>Lampara de emergencia E-40</v>
          </cell>
        </row>
        <row r="194">
          <cell r="I194" t="str">
            <v>Lampara fluorescente Modelo: 705-E0-48-2, Sylvania o similar, 120v,  64w, balastro electronico.</v>
          </cell>
        </row>
        <row r="195">
          <cell r="I195" t="str">
            <v>Làmpara tortuga modélo P36703-36</v>
          </cell>
        </row>
        <row r="196">
          <cell r="I196" t="str">
            <v>Lastre</v>
          </cell>
        </row>
        <row r="197">
          <cell r="I197" t="str">
            <v>Lavatorio Aqualyne blanco 1H Empotrar</v>
          </cell>
        </row>
        <row r="198">
          <cell r="I198" t="str">
            <v>Llava Ecoline para lavatorio Aqualyne</v>
          </cell>
        </row>
        <row r="199">
          <cell r="I199" t="str">
            <v>Llave control 1/2 a 3/8 escuadra caja amarilla</v>
          </cell>
        </row>
        <row r="200">
          <cell r="I200" t="str">
            <v>Llave de chorro cromada de 1/2" con rosca</v>
          </cell>
        </row>
        <row r="201">
          <cell r="I201" t="str">
            <v>Llave de control 1/2"x1/2"</v>
          </cell>
        </row>
        <row r="202">
          <cell r="I202" t="str">
            <v>Llave de paso</v>
          </cell>
        </row>
        <row r="203">
          <cell r="I203" t="str">
            <v>Luminaria Sylvania 408-EO-48-2 (2x4) con difusor cuadriculado blanco</v>
          </cell>
        </row>
        <row r="204">
          <cell r="I204" t="str">
            <v>Luminaria UL 1415 2b DIF#1</v>
          </cell>
        </row>
        <row r="205">
          <cell r="I205" t="str">
            <v>Malla ciclón galvanizada #10 2 m (50x50mm)</v>
          </cell>
        </row>
        <row r="206">
          <cell r="I206" t="str">
            <v>Malla electrosoldada 2,35x6 metros(4,88 mm)</v>
          </cell>
        </row>
        <row r="207">
          <cell r="I207" t="str">
            <v>Malla jordomex 1,22x2,44x1,5mm (#3)</v>
          </cell>
        </row>
        <row r="208">
          <cell r="I208" t="str">
            <v>Malla jordomex 1.22x2.44x3mm</v>
          </cell>
        </row>
        <row r="209">
          <cell r="I209" t="str">
            <v>Malla jordomex 1.22x2.44x3mm (#1)</v>
          </cell>
        </row>
        <row r="210">
          <cell r="I210" t="str">
            <v>Masilla cubeta 58 lbs E.F. T/Morada</v>
          </cell>
        </row>
        <row r="211">
          <cell r="I211" t="str">
            <v>Mecha</v>
          </cell>
        </row>
        <row r="212">
          <cell r="I212" t="str">
            <v>Mueble con fregadero y cachera</v>
          </cell>
        </row>
        <row r="213">
          <cell r="I213" t="str">
            <v>Mueble de recepcion con puerta laterals</v>
          </cell>
        </row>
        <row r="214">
          <cell r="I214" t="str">
            <v>Extractor</v>
          </cell>
        </row>
        <row r="215">
          <cell r="I215" t="str">
            <v>Nipple 1/2"x3" galvanizado</v>
          </cell>
        </row>
        <row r="216">
          <cell r="I216" t="str">
            <v>Ocre</v>
          </cell>
        </row>
        <row r="217">
          <cell r="I217" t="str">
            <v>Organizador de Cables Horizontal</v>
          </cell>
        </row>
        <row r="218">
          <cell r="I218" t="str">
            <v>Orinal con llave push</v>
          </cell>
        </row>
        <row r="219">
          <cell r="I219" t="str">
            <v>Paleta inc 5mm 96"</v>
          </cell>
        </row>
        <row r="220">
          <cell r="I220" t="str">
            <v xml:space="preserve">Panel de incendio Notifier de Honeywell  </v>
          </cell>
        </row>
        <row r="221">
          <cell r="I221" t="str">
            <v>Patch Cords</v>
          </cell>
        </row>
        <row r="222">
          <cell r="I222" t="str">
            <v>Patch Panel 24 Puertos</v>
          </cell>
        </row>
        <row r="223">
          <cell r="I223" t="str">
            <v>Pegamento PVC</v>
          </cell>
        </row>
        <row r="224">
          <cell r="I224" t="str">
            <v>Perfil #1 09 MF</v>
          </cell>
        </row>
        <row r="225">
          <cell r="I225" t="str">
            <v>Perfil #1 L 13 MF</v>
          </cell>
        </row>
        <row r="226">
          <cell r="I226" t="str">
            <v>Perfil HG para portón arrollable (6m)</v>
          </cell>
        </row>
        <row r="227">
          <cell r="I227" t="str">
            <v>Perling  70X50X1.50 mm RT0-16</v>
          </cell>
        </row>
        <row r="228">
          <cell r="I228" t="str">
            <v>Perling 150X50X1.50 mm RT3-16</v>
          </cell>
        </row>
        <row r="229">
          <cell r="I229" t="str">
            <v>Perling 150X50X2.38 mm RT3-13</v>
          </cell>
        </row>
        <row r="230">
          <cell r="I230" t="str">
            <v>Perling 200X50X1.50 mm RT4-16</v>
          </cell>
        </row>
        <row r="231">
          <cell r="I231" t="str">
            <v>Perling 200X50X2.38 mm RT4-13</v>
          </cell>
        </row>
        <row r="232">
          <cell r="I232" t="str">
            <v>Perling 200X50X3.17 mm RT4-11</v>
          </cell>
        </row>
        <row r="233">
          <cell r="I233" t="str">
            <v>Piedra cuarta</v>
          </cell>
        </row>
        <row r="234">
          <cell r="I234" t="str">
            <v>Piedra para drenaje</v>
          </cell>
        </row>
        <row r="235">
          <cell r="I235" t="str">
            <v>Pintura acrílica similar a Goltex</v>
          </cell>
        </row>
        <row r="236">
          <cell r="I236" t="str">
            <v>Pizarras Panoramicas 1,22x4,88</v>
          </cell>
        </row>
        <row r="237">
          <cell r="I237" t="str">
            <v>Placa 100x100x3,17mm</v>
          </cell>
        </row>
        <row r="238">
          <cell r="I238" t="str">
            <v>Placa 300x300x3,17mm</v>
          </cell>
        </row>
        <row r="239">
          <cell r="I239" t="str">
            <v>Placa acero inoxidable para toma doble</v>
          </cell>
        </row>
        <row r="240">
          <cell r="I240" t="str">
            <v>Placa acero inoxidable para toma sencillo</v>
          </cell>
        </row>
        <row r="241">
          <cell r="I241" t="str">
            <v>Placa telefónica</v>
          </cell>
        </row>
        <row r="242">
          <cell r="I242" t="str">
            <v>Platina 38x3 mm (1.1/2"X1/8")</v>
          </cell>
        </row>
        <row r="243">
          <cell r="I243" t="str">
            <v>Platina 38x5 mm (1.1/2"X3/16")</v>
          </cell>
        </row>
        <row r="244">
          <cell r="I244" t="str">
            <v>Platina 50x3.17 mm (2"X1/8")</v>
          </cell>
        </row>
        <row r="245">
          <cell r="I245" t="str">
            <v>Polvo Piedra</v>
          </cell>
        </row>
        <row r="246">
          <cell r="I246" t="str">
            <v>Precinta fibrolit 20cmx2.44mx11mm</v>
          </cell>
        </row>
        <row r="247">
          <cell r="I247" t="str">
            <v>Puerta de madera con marco</v>
          </cell>
        </row>
        <row r="248">
          <cell r="I248" t="str">
            <v>Puertas de vidrios (P6)</v>
          </cell>
        </row>
        <row r="249">
          <cell r="I249" t="str">
            <v>Quarry Tile 20cmx20cm</v>
          </cell>
        </row>
        <row r="250">
          <cell r="I250" t="str">
            <v>Reducción sanitaria P.G. 75mmx38mm</v>
          </cell>
        </row>
        <row r="251">
          <cell r="I251" t="str">
            <v>Regla 1" x 2" p/ vara semiduro</v>
          </cell>
        </row>
        <row r="252">
          <cell r="I252" t="str">
            <v>Regla 1" x 3" p/vara semiduro</v>
          </cell>
        </row>
        <row r="253">
          <cell r="I253" t="str">
            <v>Remache pop alumnio 3/16"x1/2"</v>
          </cell>
        </row>
        <row r="254">
          <cell r="I254" t="str">
            <v>Repello grueso (saco 40 kg)</v>
          </cell>
        </row>
        <row r="255">
          <cell r="I255" t="str">
            <v>Rotulo de Salida Modelo: E-50R-AC/DC</v>
          </cell>
        </row>
        <row r="256">
          <cell r="I256" t="str">
            <v>Saco concremix (40 kg)</v>
          </cell>
        </row>
        <row r="257">
          <cell r="I257" t="str">
            <v>Salida de Datos, Placa + Jack</v>
          </cell>
        </row>
        <row r="258">
          <cell r="I258" t="str">
            <v>Salida de Voz, Placa + Jack</v>
          </cell>
        </row>
        <row r="259">
          <cell r="I259" t="str">
            <v>Sellador para concreto</v>
          </cell>
        </row>
        <row r="260">
          <cell r="I260" t="str">
            <v>Sensor de gas</v>
          </cell>
        </row>
        <row r="261">
          <cell r="I261" t="str">
            <v>Sensor de humo</v>
          </cell>
        </row>
        <row r="262">
          <cell r="I262" t="str">
            <v>Separador para cerámica</v>
          </cell>
        </row>
        <row r="263">
          <cell r="I263" t="str">
            <v>Silicon pref multi EH trans</v>
          </cell>
        </row>
        <row r="264">
          <cell r="I264" t="str">
            <v>Sistema de cloración</v>
          </cell>
        </row>
        <row r="265">
          <cell r="I265" t="str">
            <v>Sistema de tratamiento de aguas, tanque séptico, y FAFA</v>
          </cell>
        </row>
        <row r="266">
          <cell r="I266" t="str">
            <v xml:space="preserve">Soldadura 6013-3/32 </v>
          </cell>
        </row>
        <row r="267">
          <cell r="I267" t="str">
            <v>Soldadura 6013-3/32"</v>
          </cell>
        </row>
        <row r="268">
          <cell r="I268" t="str">
            <v>Soldadura exotérmica</v>
          </cell>
        </row>
        <row r="269">
          <cell r="I269" t="str">
            <v>Stud 3x10 en TG.</v>
          </cell>
        </row>
        <row r="270">
          <cell r="I270" t="str">
            <v>Suministrador de jabón</v>
          </cell>
        </row>
        <row r="271">
          <cell r="I271" t="str">
            <v>Supresor de picos para computo con regleta</v>
          </cell>
        </row>
        <row r="272">
          <cell r="I272" t="str">
            <v xml:space="preserve">Switch Marca: HP Modelo: V1910-24G 24 Giga +4 SFP L3 Lite </v>
          </cell>
        </row>
        <row r="273">
          <cell r="I273" t="str">
            <v>Centro cargas CH18B100CPF</v>
          </cell>
        </row>
        <row r="274">
          <cell r="I274" t="str">
            <v>Tablero 24 polos barras 225amp 120/240v IP2X150 CH24B 200EPF</v>
          </cell>
        </row>
        <row r="275">
          <cell r="I275" t="str">
            <v>Tablero Telefonico 10x20 con regleta TC1184R</v>
          </cell>
        </row>
        <row r="276">
          <cell r="I276" t="str">
            <v>Tapa octogonal pesada</v>
          </cell>
        </row>
        <row r="277">
          <cell r="I277" t="str">
            <v>Tape 3M Super 33 negro 20 m</v>
          </cell>
        </row>
        <row r="278">
          <cell r="I278" t="str">
            <v>TE SCH 40 Campana cementada 12 mm 1/2"</v>
          </cell>
        </row>
        <row r="279">
          <cell r="I279" t="str">
            <v>Tee principal para cielo suspendido 12´ (3.66 m)</v>
          </cell>
        </row>
        <row r="280">
          <cell r="I280" t="str">
            <v>Tee secundaria para cielo suspendido 2' (0.61 m)</v>
          </cell>
        </row>
        <row r="281">
          <cell r="I281" t="str">
            <v>Tee secundaria para cielo suspendido 4´ (1.22 m)</v>
          </cell>
        </row>
        <row r="282">
          <cell r="I282" t="str">
            <v>Teflón 1/2 x 12m</v>
          </cell>
        </row>
        <row r="283">
          <cell r="I283" t="str">
            <v>Temporizador marca Intermátic</v>
          </cell>
        </row>
        <row r="284">
          <cell r="I284" t="str">
            <v>Terminal aislado 3M de horquilla 12-10 awg</v>
          </cell>
        </row>
        <row r="285">
          <cell r="I285" t="str">
            <v>Terrazo (30x30)</v>
          </cell>
        </row>
        <row r="286">
          <cell r="I286" t="str">
            <v>Thinner Fino</v>
          </cell>
        </row>
        <row r="287">
          <cell r="I287" t="str">
            <v>Timbre (Campana marca Eagle 611) de 6"</v>
          </cell>
        </row>
        <row r="288">
          <cell r="I288" t="str">
            <v>Toma corriente industrial CR20-1 110V 20 Amp 3L</v>
          </cell>
        </row>
        <row r="289">
          <cell r="I289" t="str">
            <v>Toma para voz y datos</v>
          </cell>
        </row>
        <row r="290">
          <cell r="I290" t="str">
            <v>Tope para puerta</v>
          </cell>
        </row>
        <row r="291">
          <cell r="I291" t="str">
            <v>Tornillo anclaje 3/8"x5"</v>
          </cell>
        </row>
        <row r="292">
          <cell r="I292" t="str">
            <v>Tornillo PAN PHI 8X3/4 NA</v>
          </cell>
        </row>
        <row r="293">
          <cell r="I293" t="str">
            <v>Tornillo para gypsum punta fina 6x1-1/4"</v>
          </cell>
        </row>
        <row r="294">
          <cell r="I294" t="str">
            <v>Tornillo para techo punta broca 50 mm</v>
          </cell>
        </row>
        <row r="295">
          <cell r="I295" t="str">
            <v>Tornillo punta broca 6x7/16" (Frijolillo)</v>
          </cell>
        </row>
        <row r="296">
          <cell r="I296" t="str">
            <v>Tornillo solera</v>
          </cell>
        </row>
        <row r="297">
          <cell r="I297" t="str">
            <v>Trampa sanitaria PG con registro</v>
          </cell>
        </row>
        <row r="298">
          <cell r="I298" t="str">
            <v>T-Track 3"x10 en TG.</v>
          </cell>
        </row>
        <row r="299">
          <cell r="I299" t="str">
            <v>Tubería PVC cementada SCH 40 12 mm 1/2"</v>
          </cell>
        </row>
        <row r="300">
          <cell r="I300" t="str">
            <v>Tubería PVC cementada SDR 26 75 mm 3"</v>
          </cell>
        </row>
        <row r="301">
          <cell r="I301" t="str">
            <v>Tubería PVC cementada SDR 32,5 75 mm 3"</v>
          </cell>
        </row>
        <row r="302">
          <cell r="I302" t="str">
            <v>Tubería PVC cementada SDR 41 100 mm 4"</v>
          </cell>
        </row>
        <row r="303">
          <cell r="I303" t="str">
            <v>Tubería PVC cementada SDR 41 50 mm 2"</v>
          </cell>
        </row>
        <row r="304">
          <cell r="I304" t="str">
            <v>Tubería PVC con empaque SDR 32,5 100 mm 4"</v>
          </cell>
        </row>
        <row r="305">
          <cell r="I305" t="str">
            <v>Tubo 12 mm EMT UL</v>
          </cell>
        </row>
        <row r="306">
          <cell r="I306" t="str">
            <v>Tubo 19 mm EMT UL</v>
          </cell>
        </row>
        <row r="307">
          <cell r="I307" t="str">
            <v>Tubo 2 A VF X-11-1 NA 640</v>
          </cell>
        </row>
        <row r="308">
          <cell r="I308" t="str">
            <v>Tubo 38 mm EMT UL</v>
          </cell>
        </row>
        <row r="309">
          <cell r="I309" t="str">
            <v>Tubo 75mmx1.80MM</v>
          </cell>
        </row>
        <row r="310">
          <cell r="I310" t="str">
            <v>Tubo abasto 3/8 a 1/2 mosaico</v>
          </cell>
        </row>
        <row r="311">
          <cell r="I311" t="str">
            <v>Tubo conduit 50 mm UL</v>
          </cell>
        </row>
        <row r="312">
          <cell r="I312" t="str">
            <v>Tubo conduit UL SCH 40 12 mm 1/2"</v>
          </cell>
        </row>
        <row r="313">
          <cell r="I313" t="str">
            <v>Tubo de abasto 1/2"</v>
          </cell>
        </row>
        <row r="314">
          <cell r="I314" t="str">
            <v>Tubo drenaflex 100mm</v>
          </cell>
        </row>
        <row r="315">
          <cell r="I315" t="str">
            <v>Tubo EMT 19 mm UL</v>
          </cell>
        </row>
        <row r="316">
          <cell r="I316" t="str">
            <v>Tubo EMT Sello UL USA 12 mm 1/2"</v>
          </cell>
        </row>
        <row r="317">
          <cell r="I317" t="str">
            <v>Tubo EMT UL 50 mm</v>
          </cell>
        </row>
        <row r="318">
          <cell r="I318" t="str">
            <v>Tubo estructural 92x92x1,5 mm</v>
          </cell>
        </row>
        <row r="319">
          <cell r="I319" t="str">
            <v>Tubo estructural 92x92x2,38 mm</v>
          </cell>
        </row>
        <row r="320">
          <cell r="I320" t="str">
            <v>Tubo flourescentef32T8 6500k</v>
          </cell>
        </row>
        <row r="321">
          <cell r="I321" t="str">
            <v>Tubo galvanizado malla 38mm x ced 20 (1.1/2")</v>
          </cell>
        </row>
        <row r="322">
          <cell r="I322" t="str">
            <v>Tubo HG 42 mm x 4 mm</v>
          </cell>
        </row>
        <row r="323">
          <cell r="I323" t="str">
            <v>Tubo negro estructural cuadrado 38x38 x1,8 mm</v>
          </cell>
        </row>
        <row r="324">
          <cell r="I324" t="str">
            <v>Tubo negro estructural cuadrado 50x50 x1,5 mm</v>
          </cell>
        </row>
        <row r="325">
          <cell r="I325" t="str">
            <v>Tubo negro estructural cuadrado 50x50 x1,8 mm</v>
          </cell>
        </row>
        <row r="326">
          <cell r="I326" t="str">
            <v>Tubo negro estructural cuadrado 92x92 x1,5mm</v>
          </cell>
        </row>
        <row r="327">
          <cell r="I327" t="str">
            <v>Tubo negro estructural rectangular 100x150 x1,8 mm</v>
          </cell>
        </row>
        <row r="328">
          <cell r="I328" t="str">
            <v>Tuerca hexagonal 1/2"</v>
          </cell>
        </row>
        <row r="329">
          <cell r="I329" t="str">
            <v>Union conduit UL SCH 40 12 mm 1/2"</v>
          </cell>
        </row>
        <row r="330">
          <cell r="I330" t="str">
            <v>Union drenafort</v>
          </cell>
        </row>
        <row r="331">
          <cell r="I331" t="str">
            <v>Unión SCH 40 toda rosca 12 mm 1/2"</v>
          </cell>
        </row>
        <row r="332">
          <cell r="I332" t="str">
            <v>Vagoneta</v>
          </cell>
        </row>
        <row r="333">
          <cell r="I333" t="str">
            <v>Válvula de bola SCH 40 12 mm 1/2"</v>
          </cell>
        </row>
        <row r="334">
          <cell r="I334" t="str">
            <v>Varilla cooper well</v>
          </cell>
        </row>
        <row r="335">
          <cell r="I335" t="str">
            <v>Varilla deformada  g40 #3 3/8"</v>
          </cell>
        </row>
        <row r="336">
          <cell r="I336" t="str">
            <v>Varilla grafilada #2 (5,25mm)</v>
          </cell>
        </row>
        <row r="337">
          <cell r="I337" t="str">
            <v>Varilla lisa  g40 #3 3/8"</v>
          </cell>
        </row>
        <row r="338">
          <cell r="I338" t="str">
            <v>Varilla lisa  g40 #4 1/2"</v>
          </cell>
        </row>
        <row r="339">
          <cell r="I339" t="str">
            <v>Varilla roscada  tipo U #4</v>
          </cell>
        </row>
        <row r="340">
          <cell r="I340" t="str">
            <v>Ventilador</v>
          </cell>
        </row>
        <row r="341">
          <cell r="I341" t="str">
            <v>Vidrio impri nieve inc 4x183x244</v>
          </cell>
        </row>
        <row r="342">
          <cell r="I342" t="str">
            <v>Ye drenafort</v>
          </cell>
        </row>
        <row r="343">
          <cell r="I343" t="str">
            <v>Zacate San Agustin</v>
          </cell>
        </row>
        <row r="345">
          <cell r="I345" t="str">
            <v>Apagador doble 15A color marfil (P&amp;S 690) (P&amp;S 690)</v>
          </cell>
        </row>
        <row r="346">
          <cell r="I346" t="str">
            <v xml:space="preserve">Breaker de 40 A 2P </v>
          </cell>
        </row>
        <row r="347">
          <cell r="I347" t="str">
            <v>Supresor de transientes 80 KVA</v>
          </cell>
        </row>
        <row r="348">
          <cell r="I348" t="str">
            <v>Bastidor de 24 puertos y accesorios</v>
          </cell>
        </row>
        <row r="349">
          <cell r="I349" t="str">
            <v>Làmina durock</v>
          </cell>
        </row>
        <row r="350">
          <cell r="I350" t="str">
            <v>Tanques de gas (100 lbs)</v>
          </cell>
        </row>
        <row r="351">
          <cell r="I351" t="str">
            <v>Tubería flexible para gas</v>
          </cell>
        </row>
        <row r="352">
          <cell r="I352" t="str">
            <v>Acoples para gas</v>
          </cell>
        </row>
        <row r="353">
          <cell r="I353" t="str">
            <v>Lámparas externas doble foco interperie</v>
          </cell>
        </row>
        <row r="354">
          <cell r="I354" t="str">
            <v>Centro de carga CH30L200</v>
          </cell>
        </row>
        <row r="355">
          <cell r="I355" t="str">
            <v>Centro de carga CH20L125</v>
          </cell>
        </row>
        <row r="356">
          <cell r="I356" t="str">
            <v>Breaker 2x150A</v>
          </cell>
        </row>
        <row r="357">
          <cell r="I357" t="str">
            <v>BT 24 CH 24</v>
          </cell>
        </row>
        <row r="358">
          <cell r="I358" t="str">
            <v>Regulador 2da etapa, inteligente</v>
          </cell>
        </row>
        <row r="359">
          <cell r="I359" t="str">
            <v>Mangueras para gas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materiales"/>
      <sheetName val="Oferta contrato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Oferta planos"/>
      <sheetName val="1P"/>
      <sheetName val="2P"/>
      <sheetName val="3P"/>
      <sheetName val="4P"/>
      <sheetName val="5P"/>
      <sheetName val="6P"/>
      <sheetName val="7P"/>
      <sheetName val="8P"/>
      <sheetName val="9P"/>
      <sheetName val="10P"/>
      <sheetName val="11P"/>
      <sheetName val="12P"/>
      <sheetName val="13P"/>
      <sheetName val="14P"/>
      <sheetName val="15P"/>
      <sheetName val="16P"/>
      <sheetName val="17P"/>
      <sheetName val="18P"/>
      <sheetName val="OBRAS ELECTRICAS ADICIONALES"/>
      <sheetName val="7P_ADIC."/>
      <sheetName val="11P_ADIC."/>
      <sheetName val="ELECTRICO_ADIC."/>
    </sheetNames>
    <sheetDataSet>
      <sheetData sheetId="0" refreshError="1"/>
      <sheetData sheetId="1">
        <row r="1">
          <cell r="I1" t="str">
            <v>1-8 RHH/RRH-2 Tierra</v>
          </cell>
        </row>
        <row r="2">
          <cell r="I2" t="str">
            <v>3-6 RHH/RRH-2 Fases y Neutro</v>
          </cell>
        </row>
        <row r="3">
          <cell r="I3" t="str">
            <v>3-4 RHH/RRH-2 Fases y Neutro</v>
          </cell>
        </row>
        <row r="4">
          <cell r="I4" t="str">
            <v>Abanico marca TMT tipo orbital 360º</v>
          </cell>
        </row>
        <row r="5">
          <cell r="I5" t="str">
            <v>Adaptador hembra SCH 40 con rosca Campana cementada 12 mm 1/2"</v>
          </cell>
        </row>
        <row r="6">
          <cell r="I6" t="str">
            <v>Adaptador macho SCH 40 con rosca Campana cementada 12 mm 1/2"</v>
          </cell>
        </row>
        <row r="7">
          <cell r="I7" t="str">
            <v>Aislante térmico una cara espesor de 5 mm</v>
          </cell>
        </row>
        <row r="8">
          <cell r="I8" t="str">
            <v>Alambre galvanizado #16 (1.5mm)</v>
          </cell>
        </row>
        <row r="9">
          <cell r="I9" t="str">
            <v>Alambre negro</v>
          </cell>
        </row>
        <row r="10">
          <cell r="I10" t="str">
            <v>Alambre negro #16 1.68mm. (46k x rollo)</v>
          </cell>
        </row>
        <row r="11">
          <cell r="I11" t="str">
            <v>Aldabas</v>
          </cell>
        </row>
        <row r="12">
          <cell r="I12" t="str">
            <v>Angular 25x4.5 mm (1"X 3/16")</v>
          </cell>
        </row>
        <row r="13">
          <cell r="I13" t="str">
            <v>Angular 38x3,17 mm (1,1/2"x1/8")</v>
          </cell>
        </row>
        <row r="14">
          <cell r="I14" t="str">
            <v>Angular 50x3.17 mm (2"X1/8")</v>
          </cell>
        </row>
        <row r="15">
          <cell r="I15" t="str">
            <v>Angular 50x4.75 mm (2"X3/16")</v>
          </cell>
        </row>
        <row r="16">
          <cell r="I16" t="str">
            <v>Angular 50x50x3mm</v>
          </cell>
        </row>
        <row r="17">
          <cell r="I17" t="str">
            <v>Angular para cielo suspendido TG 10´  (3.05 m)</v>
          </cell>
        </row>
        <row r="18">
          <cell r="I18" t="str">
            <v>Apagador doble 15A color marfil (P&amp;S 690)</v>
          </cell>
        </row>
        <row r="19">
          <cell r="I19" t="str">
            <v>Apagador sencillo 15A color marfil (P&amp;S 660)</v>
          </cell>
        </row>
        <row r="20">
          <cell r="I20" t="str">
            <v>Arandela plana 1/2"</v>
          </cell>
        </row>
        <row r="21">
          <cell r="I21" t="str">
            <v>Arandela plana 5/8"</v>
          </cell>
        </row>
        <row r="22">
          <cell r="I22" t="str">
            <v>Arena</v>
          </cell>
        </row>
        <row r="23">
          <cell r="I23" t="str">
            <v>Azulejo 20x30</v>
          </cell>
        </row>
        <row r="24">
          <cell r="I24" t="str">
            <v>Back-hoe</v>
          </cell>
        </row>
        <row r="25">
          <cell r="I25" t="str">
            <v>Baldosa 0,42x0,63</v>
          </cell>
        </row>
        <row r="26">
          <cell r="I26" t="str">
            <v>Baldosa 0,60x0,315</v>
          </cell>
        </row>
        <row r="27">
          <cell r="I27" t="str">
            <v>Baldosa 0,60x0,42</v>
          </cell>
        </row>
        <row r="28">
          <cell r="I28" t="str">
            <v>Baldosa 0,60x0,63</v>
          </cell>
        </row>
        <row r="29">
          <cell r="I29" t="str">
            <v>Baldosa 0,72x0,63</v>
          </cell>
        </row>
        <row r="30">
          <cell r="I30" t="str">
            <v>Baldosa 0,90x0,315</v>
          </cell>
        </row>
        <row r="31">
          <cell r="I31" t="str">
            <v>Baldosa 0,90x0,42</v>
          </cell>
        </row>
        <row r="32">
          <cell r="I32" t="str">
            <v>Baldosa 0,90x0,63</v>
          </cell>
        </row>
        <row r="33">
          <cell r="I33" t="str">
            <v>Baldosa 1,02x0,42</v>
          </cell>
        </row>
        <row r="34">
          <cell r="I34" t="str">
            <v>Baldosa 1,02x0,63</v>
          </cell>
        </row>
        <row r="35">
          <cell r="I35" t="str">
            <v>Baldosa 1,08x0,42</v>
          </cell>
        </row>
        <row r="36">
          <cell r="I36" t="str">
            <v>Baldosa 1,08x0,63</v>
          </cell>
        </row>
        <row r="37">
          <cell r="I37" t="str">
            <v>Baldosa 1,20x0,315</v>
          </cell>
        </row>
        <row r="38">
          <cell r="I38" t="str">
            <v>Baldosa 1,20x0,42</v>
          </cell>
        </row>
        <row r="39">
          <cell r="I39" t="str">
            <v>Baldosa 1,20x0,63</v>
          </cell>
        </row>
        <row r="40">
          <cell r="I40" t="str">
            <v>Baldosa 1,50x0,315</v>
          </cell>
        </row>
        <row r="41">
          <cell r="I41" t="str">
            <v>Baldosa 1,50x0,42</v>
          </cell>
        </row>
        <row r="42">
          <cell r="I42" t="str">
            <v>Baldosa 1,50x0,63</v>
          </cell>
        </row>
        <row r="43">
          <cell r="I43" t="str">
            <v>Barra discapacitados 60cm</v>
          </cell>
        </row>
        <row r="44">
          <cell r="I44" t="str">
            <v>Barra discapacitados 90cm</v>
          </cell>
        </row>
        <row r="45">
          <cell r="I45" t="str">
            <v>Barra roscada 1/2"x36"</v>
          </cell>
        </row>
        <row r="46">
          <cell r="I46" t="str">
            <v>Barra TMGB 2"x1/4x10"</v>
          </cell>
        </row>
        <row r="47">
          <cell r="I47" t="str">
            <v>Base de medidor clase 200 nema 3 con interruptor 150A</v>
          </cell>
        </row>
        <row r="48">
          <cell r="I48" t="str">
            <v>Bastidor 12 UR con accesorios</v>
          </cell>
        </row>
        <row r="49">
          <cell r="I49" t="str">
            <v>Beccgard Structural Minio Rojo (CUBETA)</v>
          </cell>
        </row>
        <row r="50">
          <cell r="I50" t="str">
            <v>Beccgard Structural Minio Rojo (GALÓN)</v>
          </cell>
        </row>
        <row r="51">
          <cell r="I51" t="str">
            <v>Beccgard Structural Primar Amarillo (GALÓN)</v>
          </cell>
        </row>
        <row r="52">
          <cell r="I52" t="str">
            <v>Beccgard Structural Primer Amarillo (CUBETA)</v>
          </cell>
        </row>
        <row r="53">
          <cell r="I53" t="str">
            <v>Bloque 12x20x40 clase A</v>
          </cell>
        </row>
        <row r="54">
          <cell r="I54" t="str">
            <v>Bocina con luz estroboscopica</v>
          </cell>
        </row>
        <row r="55">
          <cell r="I55" t="str">
            <v>Bondex regular saco 25 kg</v>
          </cell>
        </row>
        <row r="56">
          <cell r="I56" t="str">
            <v>Botaguas esmaltado 18"x1,83m #26 blanca</v>
          </cell>
        </row>
        <row r="57">
          <cell r="I57" t="str">
            <v>Breaker 1/15A</v>
          </cell>
        </row>
        <row r="58">
          <cell r="I58" t="str">
            <v>Breaker 1/20A</v>
          </cell>
        </row>
        <row r="59">
          <cell r="I59" t="str">
            <v>Breaker 2/90 A</v>
          </cell>
        </row>
        <row r="60">
          <cell r="I60" t="str">
            <v xml:space="preserve">Breaker de 30 A 1P </v>
          </cell>
        </row>
        <row r="61">
          <cell r="I61" t="str">
            <v xml:space="preserve">Breaker de 50 A 2P </v>
          </cell>
        </row>
        <row r="62">
          <cell r="I62" t="str">
            <v xml:space="preserve">Breaker de 60 A 2P </v>
          </cell>
        </row>
        <row r="63">
          <cell r="I63" t="str">
            <v xml:space="preserve">Breaker de 70 A 2P </v>
          </cell>
        </row>
        <row r="64">
          <cell r="I64" t="str">
            <v>Breaker GFCI falla a tierra 1/20A</v>
          </cell>
        </row>
        <row r="65">
          <cell r="I65" t="str">
            <v>Brocha 2</v>
          </cell>
        </row>
        <row r="66">
          <cell r="I66" t="str">
            <v>Brocha 4</v>
          </cell>
        </row>
        <row r="67">
          <cell r="I67" t="str">
            <v>btAD</v>
          </cell>
        </row>
        <row r="68">
          <cell r="I68" t="str">
            <v>btAi</v>
          </cell>
        </row>
        <row r="69">
          <cell r="I69" t="str">
            <v>Cable #16 AWG FPLR</v>
          </cell>
        </row>
        <row r="70">
          <cell r="I70" t="str">
            <v>Cable #16 para sistema de incendios</v>
          </cell>
        </row>
        <row r="72">
          <cell r="I72" t="str">
            <v>Cable 12 AWG THHN (L,N, T, R)</v>
          </cell>
        </row>
        <row r="73">
          <cell r="I73" t="str">
            <v>Cable AWG cobre #6</v>
          </cell>
        </row>
        <row r="74">
          <cell r="I74" t="str">
            <v>Cable telefònico 4 pares</v>
          </cell>
        </row>
        <row r="75">
          <cell r="I75" t="str">
            <v>Cable Telefonico para intemperie 10 pares 24 AWG</v>
          </cell>
        </row>
        <row r="76">
          <cell r="I76" t="str">
            <v>Cable TGP No.3x12 AWG</v>
          </cell>
        </row>
        <row r="77">
          <cell r="I77" t="str">
            <v>Cable THHN #12 azul</v>
          </cell>
        </row>
        <row r="78">
          <cell r="I78" t="str">
            <v>Cable THHN #12 blanco</v>
          </cell>
        </row>
        <row r="79">
          <cell r="I79" t="str">
            <v>Cable THHN #12 negro</v>
          </cell>
        </row>
        <row r="80">
          <cell r="I80" t="str">
            <v>Cable THHN #12 rojo</v>
          </cell>
        </row>
        <row r="81">
          <cell r="I81" t="str">
            <v>Cable THHN #12 verde</v>
          </cell>
        </row>
        <row r="82">
          <cell r="I82" t="str">
            <v>Cable THHN cobre calibre 1/0</v>
          </cell>
        </row>
        <row r="83">
          <cell r="I83" t="str">
            <v>Cable para timbre 2x22</v>
          </cell>
        </row>
        <row r="84">
          <cell r="I84" t="str">
            <v>Cable UTP Cat 6 4 par</v>
          </cell>
        </row>
        <row r="85">
          <cell r="I85" t="str">
            <v>Cable UTP CAT 6e</v>
          </cell>
        </row>
        <row r="86">
          <cell r="I86" t="str">
            <v>Caja americana octogonal pesada UL 1/2"-3/4"</v>
          </cell>
        </row>
        <row r="87">
          <cell r="I87" t="str">
            <v>Caja de registro prefabricada de 31x31</v>
          </cell>
        </row>
        <row r="88">
          <cell r="I88" t="str">
            <v>Caja para intemperie rectangular UL 3H 1/2"</v>
          </cell>
        </row>
        <row r="89">
          <cell r="I89" t="str">
            <v>Caja rectangular 1/2" p/ intemperie B-5</v>
          </cell>
        </row>
        <row r="90">
          <cell r="I90" t="str">
            <v>Cajas de registro para varillas cooper well</v>
          </cell>
        </row>
        <row r="91">
          <cell r="I91" t="str">
            <v>Cajas de registros para llaves de paso</v>
          </cell>
        </row>
        <row r="92">
          <cell r="I92" t="str">
            <v>Canal 1 A VF X-12-2 NA 640</v>
          </cell>
        </row>
        <row r="93">
          <cell r="I93" t="str">
            <v>Canal 12.7x12.7x1.14mm na 640</v>
          </cell>
        </row>
        <row r="94">
          <cell r="I94" t="str">
            <v>Canasta 100mmx50mm</v>
          </cell>
        </row>
        <row r="95">
          <cell r="I95" t="str">
            <v>Candado</v>
          </cell>
        </row>
        <row r="96">
          <cell r="I96" t="str">
            <v>Canoa esmaltada #26 20 cm altura; 15 cm profundidad</v>
          </cell>
        </row>
        <row r="97">
          <cell r="I97" t="str">
            <v>Cemento saco de 50 kg</v>
          </cell>
        </row>
        <row r="98">
          <cell r="I98" t="str">
            <v>Cenicero</v>
          </cell>
        </row>
        <row r="99">
          <cell r="I99" t="str">
            <v>Cerradura Manija recta yale s/llave</v>
          </cell>
        </row>
        <row r="100">
          <cell r="I100" t="str">
            <v>Cinta de precaución</v>
          </cell>
        </row>
        <row r="101">
          <cell r="I101" t="str">
            <v>Cinta junta de papel 2"x250'</v>
          </cell>
        </row>
        <row r="102">
          <cell r="I102" t="str">
            <v>clavo acero bar  50mm (2) 2.7mm</v>
          </cell>
        </row>
        <row r="103">
          <cell r="I103" t="str">
            <v>clavo c/cabeza  50mm 2"</v>
          </cell>
        </row>
        <row r="104">
          <cell r="I104" t="str">
            <v>clavo s/cabeza  50mm (2")</v>
          </cell>
        </row>
        <row r="105">
          <cell r="I105" t="str">
            <v>clavo tiros café</v>
          </cell>
        </row>
        <row r="106">
          <cell r="I106" t="str">
            <v>Clavos de 3/4 acero explosivo</v>
          </cell>
        </row>
        <row r="107">
          <cell r="I107" t="str">
            <v>Codo 45° sanitaria DWV P.G. Campana cementada 75 mm 3"</v>
          </cell>
        </row>
        <row r="108">
          <cell r="I108" t="str">
            <v>Codo 45° SCH 40 Campana cementada 12 mm 1/2"</v>
          </cell>
        </row>
        <row r="109">
          <cell r="I109" t="str">
            <v>Codo 90° sanitaria DWV P.G. Campana cementada 100 mm 4"</v>
          </cell>
        </row>
        <row r="110">
          <cell r="I110" t="str">
            <v>Codo 90° sanitaria DWV P.G. Campana cementada 50 mm 2"</v>
          </cell>
        </row>
        <row r="111">
          <cell r="I111" t="str">
            <v>Codo 90° sanitaria DWV P.G. Campana cementada 75 mm 3"</v>
          </cell>
        </row>
        <row r="112">
          <cell r="I112" t="str">
            <v>Codo 90° SCH 40 Campana cementada 12 mm 1/2"</v>
          </cell>
        </row>
        <row r="113">
          <cell r="I113" t="str">
            <v>Columna tipo A 3,15 m</v>
          </cell>
        </row>
        <row r="114">
          <cell r="I114" t="str">
            <v>Columna tipo C 3,15 m</v>
          </cell>
        </row>
        <row r="115">
          <cell r="I115" t="str">
            <v>Columna tipo C 3,29 m</v>
          </cell>
        </row>
        <row r="116">
          <cell r="I116" t="str">
            <v>Columna tipo C 3,42 m</v>
          </cell>
        </row>
        <row r="117">
          <cell r="I117" t="str">
            <v>Columna tipo C 3,52 m</v>
          </cell>
        </row>
        <row r="118">
          <cell r="I118" t="str">
            <v>Columna tipo C 3,57 m</v>
          </cell>
        </row>
        <row r="119">
          <cell r="I119" t="str">
            <v>Columna tipo C 3,71 m</v>
          </cell>
        </row>
        <row r="120">
          <cell r="I120" t="str">
            <v>Columna tipo C 3,78 m</v>
          </cell>
        </row>
        <row r="121">
          <cell r="I121" t="str">
            <v>Columna tipo C 3,99 m</v>
          </cell>
        </row>
        <row r="122">
          <cell r="I122" t="str">
            <v>Columna tipo C 4,2 m</v>
          </cell>
        </row>
        <row r="123">
          <cell r="I123" t="str">
            <v>Columna tipo CA 3,15 m</v>
          </cell>
        </row>
        <row r="124">
          <cell r="I124" t="str">
            <v>Columna tipo CA 3,52m</v>
          </cell>
        </row>
        <row r="125">
          <cell r="I125" t="str">
            <v>Columna tipo CA 3,57 m</v>
          </cell>
        </row>
        <row r="126">
          <cell r="I126" t="str">
            <v>Columna tipo CA 3,78 m</v>
          </cell>
        </row>
        <row r="127">
          <cell r="I127" t="str">
            <v>Columna tipo CT 3,52 m</v>
          </cell>
        </row>
        <row r="128">
          <cell r="I128" t="str">
            <v>Columna tipo CT 3,71 m</v>
          </cell>
        </row>
        <row r="129">
          <cell r="I129" t="str">
            <v>Columna tipo CT 3,78 m</v>
          </cell>
        </row>
        <row r="130">
          <cell r="I130" t="str">
            <v>Columna tipo CT 3,99 m</v>
          </cell>
        </row>
        <row r="131">
          <cell r="I131" t="str">
            <v>Columna tipo E 3,29 m</v>
          </cell>
        </row>
        <row r="132">
          <cell r="I132" t="str">
            <v>Columna tipo E 3,52 m</v>
          </cell>
        </row>
        <row r="133">
          <cell r="I133" t="str">
            <v>Columna tipo E 3,57 m</v>
          </cell>
        </row>
        <row r="134">
          <cell r="I134" t="str">
            <v>Columna tipo E 3,71 m</v>
          </cell>
        </row>
        <row r="135">
          <cell r="I135" t="str">
            <v>Columna tipo E 3,99 m</v>
          </cell>
        </row>
        <row r="136">
          <cell r="I136" t="str">
            <v>Columna tipo E 4,2 m</v>
          </cell>
        </row>
        <row r="137">
          <cell r="I137" t="str">
            <v>Columna tipo EA 3,52 m</v>
          </cell>
        </row>
        <row r="138">
          <cell r="I138" t="str">
            <v>Columna tipo EA 3,57 m</v>
          </cell>
        </row>
        <row r="139">
          <cell r="I139" t="str">
            <v>Columna tipo EA 3,71 m</v>
          </cell>
        </row>
        <row r="140">
          <cell r="I140" t="str">
            <v>Columna tipo EA 3,99 m</v>
          </cell>
        </row>
        <row r="141">
          <cell r="I141" t="str">
            <v>Columna tipo EA 4,2 m</v>
          </cell>
        </row>
        <row r="142">
          <cell r="I142" t="str">
            <v>Columna tipo ET 3,52 m</v>
          </cell>
        </row>
        <row r="143">
          <cell r="I143" t="str">
            <v>Columna tipo ET 3,71 m</v>
          </cell>
        </row>
        <row r="144">
          <cell r="I144" t="str">
            <v>Columna tipo F 3,57 m</v>
          </cell>
        </row>
        <row r="145">
          <cell r="I145" t="str">
            <v>Conduit EMT UL 25 mm</v>
          </cell>
        </row>
        <row r="146">
          <cell r="I146" t="str">
            <v>Tubo conduit PVC SCH40 38 mm</v>
          </cell>
        </row>
        <row r="147">
          <cell r="I147" t="str">
            <v>Conduleta botaguas  19 mm EMT UL</v>
          </cell>
        </row>
        <row r="148">
          <cell r="I148" t="str">
            <v>Conduleta botaguas  50 mm EMT UL</v>
          </cell>
        </row>
        <row r="149">
          <cell r="I149" t="str">
            <v>Conduleta botaguas 25 mm</v>
          </cell>
        </row>
        <row r="150">
          <cell r="I150" t="str">
            <v>Conector de resorte 3M 22-12 awg</v>
          </cell>
        </row>
        <row r="151">
          <cell r="I151" t="str">
            <v>Conector EMT Sello UL USA presión 12 mm 1/2"</v>
          </cell>
        </row>
        <row r="152">
          <cell r="I152" t="str">
            <v xml:space="preserve">Conector hembra conduit UL SCH 40 12 mm 1/2" </v>
          </cell>
        </row>
        <row r="153">
          <cell r="I153" t="str">
            <v>Conectores de presión 19 mm EMT UL</v>
          </cell>
        </row>
        <row r="154">
          <cell r="I154" t="str">
            <v>Conectores de presión EMT UL</v>
          </cell>
        </row>
        <row r="155">
          <cell r="I155" t="str">
            <v>Conectores de presión EMT UL 25 mm</v>
          </cell>
        </row>
        <row r="156">
          <cell r="I156" t="str">
            <v>Cuerda p/ albañil</v>
          </cell>
        </row>
        <row r="157">
          <cell r="I157" t="str">
            <v>Cumbrera esmaltada 18"x1,83m #26 blanca</v>
          </cell>
        </row>
        <row r="158">
          <cell r="I158" t="str">
            <v>Curva  de 90° conduit UL doble campana cementada 12 mm 1/2"</v>
          </cell>
        </row>
        <row r="159">
          <cell r="I159" t="str">
            <v>Diluyente Odorless Esmaltes</v>
          </cell>
        </row>
        <row r="160">
          <cell r="I160" t="str">
            <v>Disco corte acero 9"</v>
          </cell>
        </row>
        <row r="161">
          <cell r="I161" t="str">
            <v>Dispensador papel higiénico</v>
          </cell>
        </row>
        <row r="162">
          <cell r="I162" t="str">
            <v>Dispensador toallas papel blanco</v>
          </cell>
        </row>
        <row r="163">
          <cell r="I163" t="str">
            <v>Ducto para dos medidores (10075ET2 CH)</v>
          </cell>
        </row>
        <row r="164">
          <cell r="I164" t="str">
            <v>Electrovalvula</v>
          </cell>
        </row>
        <row r="165">
          <cell r="I165" t="str">
            <v>Espejo 75cmx120cm</v>
          </cell>
        </row>
        <row r="166">
          <cell r="I166" t="str">
            <v xml:space="preserve">Estación manual de incendio </v>
          </cell>
        </row>
        <row r="167">
          <cell r="I167" t="str">
            <v>Extintor ABC de 4.5kg con Gabinete</v>
          </cell>
        </row>
        <row r="168">
          <cell r="I168" t="str">
            <v>Extintor tipo K con Gabinete</v>
          </cell>
        </row>
        <row r="169">
          <cell r="I169" t="str">
            <v>Fast Dry Esmalte Fergurson</v>
          </cell>
        </row>
        <row r="170">
          <cell r="I170" t="str">
            <v>Fleje gris (2m)</v>
          </cell>
        </row>
        <row r="171">
          <cell r="I171" t="str">
            <v>Fondo Falso</v>
          </cell>
        </row>
        <row r="172">
          <cell r="I172" t="str">
            <v>Formaleta 1"x12"</v>
          </cell>
        </row>
        <row r="173">
          <cell r="I173" t="str">
            <v>Formaleta 1x12</v>
          </cell>
        </row>
        <row r="174">
          <cell r="I174" t="str">
            <v>Fragura bolsa de dos kilos</v>
          </cell>
        </row>
        <row r="175">
          <cell r="I175" t="str">
            <v>Gabinete de pared 11U</v>
          </cell>
        </row>
        <row r="176">
          <cell r="I176" t="str">
            <v>Gaza EMT 2H americanca 1/2" 12 mm UL</v>
          </cell>
        </row>
        <row r="177">
          <cell r="I177" t="str">
            <v>Gazas para varilla cooper well</v>
          </cell>
        </row>
        <row r="178">
          <cell r="I178" t="str">
            <v>Gijos</v>
          </cell>
        </row>
        <row r="179">
          <cell r="I179" t="str">
            <v>Inodoro Ecoline blanco</v>
          </cell>
        </row>
        <row r="180">
          <cell r="I180" t="str">
            <v>Inodoro infantil Ecoline de American Standard</v>
          </cell>
        </row>
        <row r="181">
          <cell r="I181" t="str">
            <v>Inodoro para discapacitados</v>
          </cell>
        </row>
        <row r="182">
          <cell r="I182" t="str">
            <v>Kit instalacion para inodoro de 4"</v>
          </cell>
        </row>
        <row r="183">
          <cell r="I183" t="str">
            <v>Ladrillos de barro</v>
          </cell>
        </row>
        <row r="184">
          <cell r="I184" t="str">
            <v>Lamina de cielo suspendido 0,61 x 0,61</v>
          </cell>
        </row>
        <row r="185">
          <cell r="I185" t="str">
            <v>Lámina gypsum blanca 1/2"x4'x8'</v>
          </cell>
        </row>
        <row r="186">
          <cell r="I186" t="str">
            <v>Lamina hierro liso galvanizado #20 0,91x1,83</v>
          </cell>
        </row>
        <row r="187">
          <cell r="I187" t="str">
            <v>Lámina hierro pulido 1,22x2,44 #18</v>
          </cell>
        </row>
        <row r="188">
          <cell r="I188" t="str">
            <v>Lámina metalock esmaltada blanca</v>
          </cell>
        </row>
        <row r="189">
          <cell r="I189" t="str">
            <v>Lámina ondulada esmaltado blanco 1,83x1,05m #26</v>
          </cell>
        </row>
        <row r="190">
          <cell r="I190" t="str">
            <v>Lámina ondulada esmaltado blanco 2,44x1,05m #26</v>
          </cell>
        </row>
        <row r="191">
          <cell r="I191" t="str">
            <v>Lámina ondulada esmaltado blanco 3,66x1,05m #26</v>
          </cell>
        </row>
        <row r="192">
          <cell r="I192" t="str">
            <v>Làmina punta de diamante 3 mm</v>
          </cell>
        </row>
        <row r="193">
          <cell r="I193" t="str">
            <v>Lampara de emergencia E-40</v>
          </cell>
        </row>
        <row r="194">
          <cell r="I194" t="str">
            <v>Lampara fluorescente Modelo: 705-E0-48-2, Sylvania o similar, 120v,  64w, balastro electronico.</v>
          </cell>
        </row>
        <row r="195">
          <cell r="I195" t="str">
            <v>Làmpara tortuga modélo P36703-36</v>
          </cell>
        </row>
        <row r="196">
          <cell r="I196" t="str">
            <v>Lastre</v>
          </cell>
        </row>
        <row r="197">
          <cell r="I197" t="str">
            <v>Lavatorio Aqualyne blanco 1H Empotrar</v>
          </cell>
        </row>
        <row r="198">
          <cell r="I198" t="str">
            <v>Llava Ecoline para lavatorio Aqualyne</v>
          </cell>
        </row>
        <row r="199">
          <cell r="I199" t="str">
            <v>Llave control 1/2 a 3/8 escuadra caja amarilla</v>
          </cell>
        </row>
        <row r="200">
          <cell r="I200" t="str">
            <v>Llave de chorro cromada de 1/2" con rosca</v>
          </cell>
        </row>
        <row r="201">
          <cell r="I201" t="str">
            <v>Llave de control 1/2"x1/2"</v>
          </cell>
        </row>
        <row r="202">
          <cell r="I202" t="str">
            <v>Llave de paso</v>
          </cell>
        </row>
        <row r="203">
          <cell r="I203" t="str">
            <v>Luminaria Sylvania 408-EO-48-2 (2x4) con difusor cuadriculado blanco</v>
          </cell>
        </row>
        <row r="204">
          <cell r="I204" t="str">
            <v>Luminaria UL 1415 2b DIF#1</v>
          </cell>
        </row>
        <row r="205">
          <cell r="I205" t="str">
            <v>Malla ciclón galvanizada #10 2 m (50x50mm)</v>
          </cell>
        </row>
        <row r="206">
          <cell r="I206" t="str">
            <v>Malla electrosoldada 2,35x6 metros(4,88 mm)</v>
          </cell>
        </row>
        <row r="207">
          <cell r="I207" t="str">
            <v>Malla jordomex 1,22x2,44x1,5mm (#3)</v>
          </cell>
        </row>
        <row r="208">
          <cell r="I208" t="str">
            <v>Malla jordomex 1.22x2.44x3mm</v>
          </cell>
        </row>
        <row r="209">
          <cell r="I209" t="str">
            <v>Malla jordomex 1.22x2.44x3mm (#1)</v>
          </cell>
        </row>
        <row r="210">
          <cell r="I210" t="str">
            <v>Masilla cubeta 58 lbs E.F. T/Morada</v>
          </cell>
        </row>
        <row r="211">
          <cell r="I211" t="str">
            <v>Mecha</v>
          </cell>
        </row>
        <row r="212">
          <cell r="I212" t="str">
            <v>Mueble con fregadero y cachera</v>
          </cell>
        </row>
        <row r="213">
          <cell r="I213" t="str">
            <v>Mueble de recepcion con puerta laterals</v>
          </cell>
        </row>
        <row r="214">
          <cell r="I214" t="str">
            <v>Extractor</v>
          </cell>
        </row>
        <row r="215">
          <cell r="I215" t="str">
            <v>Nipple 1/2"x3" galvanizado</v>
          </cell>
        </row>
        <row r="216">
          <cell r="I216" t="str">
            <v>Ocre</v>
          </cell>
        </row>
        <row r="217">
          <cell r="I217" t="str">
            <v>Organizador de Cables Horizontal</v>
          </cell>
        </row>
        <row r="218">
          <cell r="I218" t="str">
            <v>Orinal con llave push</v>
          </cell>
        </row>
        <row r="219">
          <cell r="I219" t="str">
            <v>Paleta inc 5mm 96"</v>
          </cell>
        </row>
        <row r="220">
          <cell r="I220" t="str">
            <v xml:space="preserve">Panel de incendio Notifier de Honeywell  </v>
          </cell>
        </row>
        <row r="221">
          <cell r="I221" t="str">
            <v>Patch Cords</v>
          </cell>
        </row>
        <row r="222">
          <cell r="I222" t="str">
            <v>Patch Panel 24 Puertos</v>
          </cell>
        </row>
        <row r="223">
          <cell r="I223" t="str">
            <v>Pegamento PVC</v>
          </cell>
        </row>
        <row r="224">
          <cell r="I224" t="str">
            <v>Perfil #1 09 MF</v>
          </cell>
        </row>
        <row r="225">
          <cell r="I225" t="str">
            <v>Perfil #1 L 13 MF</v>
          </cell>
        </row>
        <row r="226">
          <cell r="I226" t="str">
            <v>Perfil HG para portón arrollable (6m)</v>
          </cell>
        </row>
        <row r="227">
          <cell r="I227" t="str">
            <v>Perling  70X50X1.50 mm RT0-16</v>
          </cell>
        </row>
        <row r="228">
          <cell r="I228" t="str">
            <v>Perling 150X50X1.50 mm RT3-16</v>
          </cell>
        </row>
        <row r="229">
          <cell r="I229" t="str">
            <v>Perling 150X50X2.38 mm RT3-13</v>
          </cell>
        </row>
        <row r="230">
          <cell r="I230" t="str">
            <v>Perling 200X50X1.50 mm RT4-16</v>
          </cell>
        </row>
        <row r="231">
          <cell r="I231" t="str">
            <v>Perling 200X50X2.38 mm RT4-13</v>
          </cell>
        </row>
        <row r="232">
          <cell r="I232" t="str">
            <v>Perling 200X50X3.17 mm RT4-11</v>
          </cell>
        </row>
        <row r="233">
          <cell r="I233" t="str">
            <v>Piedra cuarta</v>
          </cell>
        </row>
        <row r="234">
          <cell r="I234" t="str">
            <v>Piedra para drenaje</v>
          </cell>
        </row>
        <row r="235">
          <cell r="I235" t="str">
            <v>Pintura acrílica similar a Goltex</v>
          </cell>
        </row>
        <row r="236">
          <cell r="I236" t="str">
            <v>Pizarras Panoramicas 1,22x4,88</v>
          </cell>
        </row>
        <row r="237">
          <cell r="I237" t="str">
            <v>Placa 100x100x3,17mm</v>
          </cell>
        </row>
        <row r="238">
          <cell r="I238" t="str">
            <v>Placa 300x300x3,17mm</v>
          </cell>
        </row>
        <row r="239">
          <cell r="I239" t="str">
            <v>Placa acero inoxidable para toma doble</v>
          </cell>
        </row>
        <row r="240">
          <cell r="I240" t="str">
            <v>Placa acero inoxidable para toma sencillo</v>
          </cell>
        </row>
        <row r="241">
          <cell r="I241" t="str">
            <v>Placa telefónica</v>
          </cell>
        </row>
        <row r="242">
          <cell r="I242" t="str">
            <v>Platina 38x3 mm (1.1/2"X1/8")</v>
          </cell>
        </row>
        <row r="243">
          <cell r="I243" t="str">
            <v>Platina 38x5 mm (1.1/2"X3/16")</v>
          </cell>
        </row>
        <row r="244">
          <cell r="I244" t="str">
            <v>Platina 50x3.17 mm (2"X1/8")</v>
          </cell>
        </row>
        <row r="245">
          <cell r="I245" t="str">
            <v>Polvo Piedra</v>
          </cell>
        </row>
        <row r="246">
          <cell r="I246" t="str">
            <v>Precinta fibrolit 20cmx2.44mx11mm</v>
          </cell>
        </row>
        <row r="247">
          <cell r="I247" t="str">
            <v>Puerta de madera con marco</v>
          </cell>
        </row>
        <row r="248">
          <cell r="I248" t="str">
            <v>Puertas de vidrios (P6)</v>
          </cell>
        </row>
        <row r="249">
          <cell r="I249" t="str">
            <v>Quarry Tile 20cmx20cm</v>
          </cell>
        </row>
        <row r="250">
          <cell r="I250" t="str">
            <v>Reducción sanitaria P.G. 75mmx38mm</v>
          </cell>
        </row>
        <row r="251">
          <cell r="I251" t="str">
            <v>Regla 1" x 2" p/ vara semiduro</v>
          </cell>
        </row>
        <row r="252">
          <cell r="I252" t="str">
            <v>Regla 1" x 3" p/vara semiduro</v>
          </cell>
        </row>
        <row r="253">
          <cell r="I253" t="str">
            <v>Remache pop alumnio 3/16"x1/2"</v>
          </cell>
        </row>
        <row r="254">
          <cell r="I254" t="str">
            <v>Repello grueso (saco 40 kg)</v>
          </cell>
        </row>
        <row r="255">
          <cell r="I255" t="str">
            <v>Rotulo de Salida Modelo: E-50R-AC/DC</v>
          </cell>
        </row>
        <row r="256">
          <cell r="I256" t="str">
            <v>Saco concremix (40 kg)</v>
          </cell>
        </row>
        <row r="257">
          <cell r="I257" t="str">
            <v>Salida de Datos, Placa + Jack</v>
          </cell>
        </row>
        <row r="258">
          <cell r="I258" t="str">
            <v>Salida de Voz, Placa + Jack</v>
          </cell>
        </row>
        <row r="259">
          <cell r="I259" t="str">
            <v>Sellador para concreto</v>
          </cell>
        </row>
        <row r="260">
          <cell r="I260" t="str">
            <v>Sensor de gas</v>
          </cell>
        </row>
        <row r="261">
          <cell r="I261" t="str">
            <v>Sensor de humo</v>
          </cell>
        </row>
        <row r="262">
          <cell r="I262" t="str">
            <v>Separador para cerámica</v>
          </cell>
        </row>
        <row r="263">
          <cell r="I263" t="str">
            <v>Silicon pref multi EH trans</v>
          </cell>
        </row>
        <row r="264">
          <cell r="I264" t="str">
            <v>Sistema de cloración</v>
          </cell>
        </row>
        <row r="265">
          <cell r="I265" t="str">
            <v>Sistema de tratamiento de aguas, tanque séptico, y FAFA</v>
          </cell>
        </row>
        <row r="266">
          <cell r="I266" t="str">
            <v xml:space="preserve">Soldadura 6013-3/32 </v>
          </cell>
        </row>
        <row r="267">
          <cell r="I267" t="str">
            <v>Soldadura 6013-3/32"</v>
          </cell>
        </row>
        <row r="268">
          <cell r="I268" t="str">
            <v>Soldadura exotérmica</v>
          </cell>
        </row>
        <row r="269">
          <cell r="I269" t="str">
            <v>Stud 3x10 en TG.</v>
          </cell>
        </row>
        <row r="270">
          <cell r="I270" t="str">
            <v>Suministrador de jabón</v>
          </cell>
        </row>
        <row r="271">
          <cell r="I271" t="str">
            <v>Supresor de picos para computo con regleta</v>
          </cell>
        </row>
        <row r="272">
          <cell r="I272" t="str">
            <v xml:space="preserve">Switch Marca: HP Modelo: V1910-24G 24 Giga +4 SFP L3 Lite </v>
          </cell>
        </row>
        <row r="273">
          <cell r="I273" t="str">
            <v>Centro cargas CH18B100CPF</v>
          </cell>
        </row>
        <row r="274">
          <cell r="I274" t="str">
            <v>Tablero 24 polos barras 225amp 120/240v IP2X150 CH24B 200EPF</v>
          </cell>
        </row>
        <row r="275">
          <cell r="I275" t="str">
            <v>Tablero Telefonico 10x20 con regleta TC1184R</v>
          </cell>
        </row>
        <row r="276">
          <cell r="I276" t="str">
            <v>Tapa octogonal pesada</v>
          </cell>
        </row>
        <row r="277">
          <cell r="I277" t="str">
            <v>Tape 3M Super 33 negro 20 m</v>
          </cell>
        </row>
        <row r="278">
          <cell r="I278" t="str">
            <v>TE SCH 40 Campana cementada 12 mm 1/2"</v>
          </cell>
        </row>
        <row r="279">
          <cell r="I279" t="str">
            <v>Tee principal para cielo suspendido 12´ (3.66 m)</v>
          </cell>
        </row>
        <row r="280">
          <cell r="I280" t="str">
            <v>Tee secundaria para cielo suspendido 2' (0.61 m)</v>
          </cell>
        </row>
        <row r="281">
          <cell r="I281" t="str">
            <v>Tee secundaria para cielo suspendido 4´ (1.22 m)</v>
          </cell>
        </row>
        <row r="282">
          <cell r="I282" t="str">
            <v>Teflón 1/2 x 12m</v>
          </cell>
        </row>
        <row r="283">
          <cell r="I283" t="str">
            <v>Temporizador marca Intermátic</v>
          </cell>
        </row>
        <row r="284">
          <cell r="I284" t="str">
            <v>Terminal aislado 3M de horquilla 12-10 awg</v>
          </cell>
        </row>
        <row r="285">
          <cell r="I285" t="str">
            <v>Terrazo (30x30)</v>
          </cell>
        </row>
        <row r="286">
          <cell r="I286" t="str">
            <v>Thinner Fino</v>
          </cell>
        </row>
        <row r="287">
          <cell r="I287" t="str">
            <v>Timbre (Campana marca Eagle 611) de 6"</v>
          </cell>
        </row>
        <row r="288">
          <cell r="I288" t="str">
            <v>Toma corriente industrial CR20-1 110V 20 Amp 3L</v>
          </cell>
        </row>
        <row r="289">
          <cell r="I289" t="str">
            <v>Toma para voz y datos</v>
          </cell>
        </row>
        <row r="290">
          <cell r="I290" t="str">
            <v>Tope para puerta</v>
          </cell>
        </row>
        <row r="291">
          <cell r="I291" t="str">
            <v>Tornillo anclaje 3/8"x5"</v>
          </cell>
        </row>
        <row r="292">
          <cell r="I292" t="str">
            <v>Tornillo PAN PHI 8X3/4 NA</v>
          </cell>
        </row>
        <row r="293">
          <cell r="I293" t="str">
            <v>Tornillo para gypsum punta fina 6x1-1/4"</v>
          </cell>
        </row>
        <row r="294">
          <cell r="I294" t="str">
            <v>Tornillo para techo punta broca 50 mm</v>
          </cell>
        </row>
        <row r="295">
          <cell r="I295" t="str">
            <v>Tornillo punta broca 6x7/16" (Frijolillo)</v>
          </cell>
        </row>
        <row r="296">
          <cell r="I296" t="str">
            <v>Tornillo solera</v>
          </cell>
        </row>
        <row r="297">
          <cell r="I297" t="str">
            <v>Trampa sanitaria PG con registro</v>
          </cell>
        </row>
        <row r="298">
          <cell r="I298" t="str">
            <v>T-Track 3"x10 en TG.</v>
          </cell>
        </row>
        <row r="299">
          <cell r="I299" t="str">
            <v>Tubería PVC cementada SCH 40 12 mm 1/2"</v>
          </cell>
        </row>
        <row r="300">
          <cell r="I300" t="str">
            <v>Tubería PVC cementada SDR 26 75 mm 3"</v>
          </cell>
        </row>
        <row r="301">
          <cell r="I301" t="str">
            <v>Tubería PVC cementada SDR 32,5 75 mm 3"</v>
          </cell>
        </row>
        <row r="302">
          <cell r="I302" t="str">
            <v>Tubería PVC cementada SDR 41 100 mm 4"</v>
          </cell>
        </row>
        <row r="303">
          <cell r="I303" t="str">
            <v>Tubería PVC cementada SDR 41 50 mm 2"</v>
          </cell>
        </row>
        <row r="304">
          <cell r="I304" t="str">
            <v>Tubería PVC con empaque SDR 32,5 100 mm 4"</v>
          </cell>
        </row>
        <row r="305">
          <cell r="I305" t="str">
            <v>Tubo 12 mm EMT UL</v>
          </cell>
        </row>
        <row r="306">
          <cell r="I306" t="str">
            <v>Tubo 19 mm EMT UL</v>
          </cell>
        </row>
        <row r="307">
          <cell r="I307" t="str">
            <v>Tubo 2 A VF X-11-1 NA 640</v>
          </cell>
        </row>
        <row r="308">
          <cell r="I308" t="str">
            <v>Tubo 38 mm EMT UL</v>
          </cell>
        </row>
        <row r="309">
          <cell r="I309" t="str">
            <v>Tubo 75mmx1.80MM</v>
          </cell>
        </row>
        <row r="310">
          <cell r="I310" t="str">
            <v>Tubo abasto 3/8 a 1/2 mosaico</v>
          </cell>
        </row>
        <row r="311">
          <cell r="I311" t="str">
            <v>Tubo conduit 50 mm UL</v>
          </cell>
        </row>
        <row r="312">
          <cell r="I312" t="str">
            <v>Tubo conduit UL SCH 40 12 mm 1/2"</v>
          </cell>
        </row>
        <row r="313">
          <cell r="I313" t="str">
            <v>Tubo de abasto 1/2"</v>
          </cell>
        </row>
        <row r="314">
          <cell r="I314" t="str">
            <v>Tubo drenaflex 100mm</v>
          </cell>
        </row>
        <row r="315">
          <cell r="I315" t="str">
            <v>Tubo EMT 19 mm UL</v>
          </cell>
        </row>
        <row r="316">
          <cell r="I316" t="str">
            <v>Tubo EMT Sello UL USA 12 mm 1/2"</v>
          </cell>
        </row>
        <row r="317">
          <cell r="I317" t="str">
            <v>Tubo EMT UL 50 mm</v>
          </cell>
        </row>
        <row r="318">
          <cell r="I318" t="str">
            <v>Tubo estructural 92x92x1,5 mm</v>
          </cell>
        </row>
        <row r="319">
          <cell r="I319" t="str">
            <v>Tubo estructural 92x92x2,38 mm</v>
          </cell>
        </row>
        <row r="320">
          <cell r="I320" t="str">
            <v>Tubo flourescentef32T8 6500k</v>
          </cell>
        </row>
        <row r="321">
          <cell r="I321" t="str">
            <v>Tubo galvanizado malla 38mm x ced 20 (1.1/2")</v>
          </cell>
        </row>
        <row r="322">
          <cell r="I322" t="str">
            <v>Tubo HG 42 mm x 4 mm</v>
          </cell>
        </row>
        <row r="323">
          <cell r="I323" t="str">
            <v>Tubo negro estructural cuadrado 38x38 x1,8 mm</v>
          </cell>
        </row>
        <row r="324">
          <cell r="I324" t="str">
            <v>Tubo negro estructural cuadrado 50x50 x1,5 mm</v>
          </cell>
        </row>
        <row r="325">
          <cell r="I325" t="str">
            <v>Tubo negro estructural cuadrado 50x50 x1,8 mm</v>
          </cell>
        </row>
        <row r="326">
          <cell r="I326" t="str">
            <v>Tubo negro estructural cuadrado 92x92 x1,5mm</v>
          </cell>
        </row>
        <row r="327">
          <cell r="I327" t="str">
            <v>Tubo negro estructural rectangular 100x150 x1,8 mm</v>
          </cell>
        </row>
        <row r="328">
          <cell r="I328" t="str">
            <v>Tuerca hexagonal 1/2"</v>
          </cell>
        </row>
        <row r="329">
          <cell r="I329" t="str">
            <v>Union conduit UL SCH 40 12 mm 1/2"</v>
          </cell>
        </row>
        <row r="330">
          <cell r="I330" t="str">
            <v>Union drenafort</v>
          </cell>
        </row>
        <row r="331">
          <cell r="I331" t="str">
            <v>Unión SCH 40 toda rosca 12 mm 1/2"</v>
          </cell>
        </row>
        <row r="332">
          <cell r="I332" t="str">
            <v>Vagoneta</v>
          </cell>
        </row>
        <row r="333">
          <cell r="I333" t="str">
            <v>Válvula de bola SCH 40 12 mm 1/2"</v>
          </cell>
        </row>
        <row r="334">
          <cell r="I334" t="str">
            <v>Varilla cooper well</v>
          </cell>
        </row>
        <row r="335">
          <cell r="I335" t="str">
            <v>Varilla deformada  g40 #3 3/8"</v>
          </cell>
        </row>
        <row r="336">
          <cell r="I336" t="str">
            <v>Varilla grafilada #2 (5,25mm)</v>
          </cell>
        </row>
        <row r="337">
          <cell r="I337" t="str">
            <v>Varilla lisa  g40 #3 3/8"</v>
          </cell>
        </row>
        <row r="338">
          <cell r="I338" t="str">
            <v>Varilla lisa  g40 #4 1/2"</v>
          </cell>
        </row>
        <row r="339">
          <cell r="I339" t="str">
            <v>Varilla roscada  tipo U #4</v>
          </cell>
        </row>
        <row r="340">
          <cell r="I340" t="str">
            <v>Ventilador</v>
          </cell>
        </row>
        <row r="341">
          <cell r="I341" t="str">
            <v>Vidrio impri nieve inc 4x183x244</v>
          </cell>
        </row>
        <row r="342">
          <cell r="I342" t="str">
            <v>Ye drenafort</v>
          </cell>
        </row>
        <row r="343">
          <cell r="I343" t="str">
            <v>Zacate San Agustin</v>
          </cell>
        </row>
        <row r="345">
          <cell r="I345" t="str">
            <v>Apagador doble 15A color marfil (P&amp;S 690) (P&amp;S 690)</v>
          </cell>
        </row>
        <row r="346">
          <cell r="I346" t="str">
            <v xml:space="preserve">Breaker de 40 A 2P </v>
          </cell>
        </row>
        <row r="347">
          <cell r="I347" t="str">
            <v>Supresor de transientes 80 KVA</v>
          </cell>
        </row>
        <row r="348">
          <cell r="I348" t="str">
            <v>Bastidor de 24 puertos y accesorios</v>
          </cell>
        </row>
        <row r="349">
          <cell r="I349" t="str">
            <v>Làmina durock</v>
          </cell>
        </row>
        <row r="350">
          <cell r="I350" t="str">
            <v>Tanques de gas (100 lbs)</v>
          </cell>
        </row>
        <row r="351">
          <cell r="I351" t="str">
            <v>Tubería flexible para gas</v>
          </cell>
        </row>
        <row r="352">
          <cell r="I352" t="str">
            <v>Acoples para gas</v>
          </cell>
        </row>
        <row r="353">
          <cell r="I353" t="str">
            <v>Lámparas externas doble foco interperie</v>
          </cell>
        </row>
        <row r="354">
          <cell r="I354" t="str">
            <v>Centro de carga CH30L200</v>
          </cell>
        </row>
        <row r="355">
          <cell r="I355" t="str">
            <v>Centro de carga CH20L125</v>
          </cell>
        </row>
        <row r="356">
          <cell r="I356" t="str">
            <v>Breaker 2x150A</v>
          </cell>
        </row>
        <row r="357">
          <cell r="I357" t="str">
            <v>BT 24 CH 24</v>
          </cell>
        </row>
        <row r="358">
          <cell r="I358" t="str">
            <v>Regulador 2da etapa, inteligente</v>
          </cell>
        </row>
        <row r="359">
          <cell r="I359" t="str">
            <v>Mangueras para gas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OFERTA"/>
      <sheetName val="2. COSTO INDIRECTO"/>
      <sheetName val="3. DESGLOSE DE MATERIALES"/>
      <sheetName val="4. MODULOS"/>
      <sheetName val="MATERIALES"/>
      <sheetName val="LISTAS"/>
      <sheetName val="Calculadora Internacional"/>
      <sheetName val="Calculadora Pick N Send"/>
      <sheetName val="Lista de Clientes"/>
      <sheetName val="4. Lista de Materiales"/>
    </sheetNames>
    <sheetDataSet>
      <sheetData sheetId="0"/>
      <sheetData sheetId="1"/>
      <sheetData sheetId="2">
        <row r="69">
          <cell r="P69">
            <v>4915.411382608695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OFERTA"/>
      <sheetName val="2. COSTO INDIRECTO"/>
      <sheetName val="3. DESGLOSE DE MATERIALES"/>
      <sheetName val="4. MODULOS"/>
      <sheetName val="MATERIALES"/>
      <sheetName val="LISTAS"/>
      <sheetName val="Calculadora Internacional"/>
      <sheetName val="Calculadora Pick N Send"/>
      <sheetName val="Lista de Clientes"/>
      <sheetName val="4. Lista de Materiales"/>
    </sheetNames>
    <sheetDataSet>
      <sheetData sheetId="0">
        <row r="161">
          <cell r="H161">
            <v>7030.4544105221739</v>
          </cell>
        </row>
      </sheetData>
      <sheetData sheetId="1">
        <row r="2">
          <cell r="E2">
            <v>243.02173913043478</v>
          </cell>
        </row>
        <row r="3">
          <cell r="E3">
            <v>521.73913043478262</v>
          </cell>
        </row>
        <row r="4">
          <cell r="E4">
            <v>37.565217391304351</v>
          </cell>
        </row>
        <row r="5">
          <cell r="E5">
            <v>83.478260869565219</v>
          </cell>
        </row>
        <row r="6">
          <cell r="E6">
            <v>74.782608695652172</v>
          </cell>
        </row>
        <row r="7">
          <cell r="E7">
            <v>37.565217391304351</v>
          </cell>
        </row>
        <row r="8">
          <cell r="E8">
            <v>38.203826086956518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E514-6E48-45F7-ACC6-7CE6A60D8B83}">
  <sheetPr codeName="Sheet3">
    <tabColor rgb="FFFFFF00"/>
    <outlinePr summaryBelow="0"/>
    <pageSetUpPr fitToPage="1"/>
  </sheetPr>
  <dimension ref="A1:O69"/>
  <sheetViews>
    <sheetView tabSelected="1" view="pageLayout" topLeftCell="B20" zoomScale="90" zoomScaleNormal="85" zoomScalePageLayoutView="90" workbookViewId="0">
      <selection activeCell="F53" sqref="F53"/>
    </sheetView>
  </sheetViews>
  <sheetFormatPr baseColWidth="10" defaultColWidth="1.33203125" defaultRowHeight="13"/>
  <cols>
    <col min="1" max="1" width="28.1640625" style="6" bestFit="1" customWidth="1"/>
    <col min="2" max="2" width="37.33203125" style="6" bestFit="1" customWidth="1"/>
    <col min="3" max="3" width="17.83203125" style="6" bestFit="1" customWidth="1"/>
    <col min="4" max="4" width="17.5" style="6" bestFit="1" customWidth="1"/>
    <col min="5" max="5" width="25.83203125" style="6" bestFit="1" customWidth="1"/>
    <col min="6" max="6" width="15" style="6" bestFit="1" customWidth="1"/>
    <col min="7" max="7" width="15.83203125" style="6" bestFit="1" customWidth="1"/>
    <col min="8" max="8" width="9.6640625" style="6" bestFit="1" customWidth="1"/>
    <col min="9" max="9" width="15.83203125" style="6" customWidth="1"/>
    <col min="10" max="10" width="18.83203125" style="20" bestFit="1" customWidth="1"/>
    <col min="11" max="11" width="18.83203125" style="6" bestFit="1" customWidth="1"/>
    <col min="12" max="12" width="20.5" style="6" bestFit="1" customWidth="1"/>
    <col min="13" max="14" width="14.33203125" style="6" customWidth="1"/>
    <col min="15" max="15" width="15" style="20" bestFit="1" customWidth="1"/>
    <col min="16" max="16" width="15.33203125" style="6" bestFit="1" customWidth="1"/>
    <col min="17" max="17" width="15.5" style="6" bestFit="1" customWidth="1"/>
    <col min="18" max="18" width="10.33203125" style="6" bestFit="1" customWidth="1"/>
    <col min="19" max="19" width="8.5" style="6" bestFit="1" customWidth="1"/>
    <col min="20" max="16384" width="1.33203125" style="6"/>
  </cols>
  <sheetData>
    <row r="1" spans="1:14">
      <c r="A1" s="2"/>
      <c r="B1" s="2"/>
      <c r="C1" s="3"/>
      <c r="D1" s="4" t="e">
        <f>#REF!</f>
        <v>#REF!</v>
      </c>
      <c r="E1" s="3"/>
      <c r="F1" s="3"/>
      <c r="G1" s="3"/>
      <c r="H1" s="3"/>
      <c r="I1" s="3"/>
      <c r="J1" s="5"/>
      <c r="K1" s="2"/>
      <c r="L1" s="2"/>
      <c r="M1" s="2"/>
      <c r="N1" s="2"/>
    </row>
    <row r="2" spans="1:14">
      <c r="A2" s="148" t="s">
        <v>19</v>
      </c>
      <c r="B2" s="148"/>
      <c r="C2" s="148"/>
      <c r="D2" s="148"/>
      <c r="E2" s="148"/>
      <c r="F2" s="117"/>
      <c r="G2" s="2"/>
      <c r="H2" s="2"/>
      <c r="I2" s="2"/>
      <c r="J2" s="7"/>
      <c r="K2" s="2"/>
      <c r="L2" s="2"/>
      <c r="M2" s="2"/>
      <c r="N2" s="2"/>
    </row>
    <row r="3" spans="1:14">
      <c r="A3" s="8"/>
      <c r="B3" s="8"/>
      <c r="C3" s="8"/>
      <c r="D3" s="2"/>
      <c r="E3" s="2"/>
      <c r="F3" s="2"/>
      <c r="G3" s="2"/>
      <c r="H3" s="2"/>
      <c r="I3" s="2"/>
      <c r="J3" s="7"/>
      <c r="K3" s="2"/>
      <c r="L3" s="2"/>
      <c r="M3" s="2"/>
      <c r="N3" s="2"/>
    </row>
    <row r="4" spans="1:14">
      <c r="A4" s="173" t="s">
        <v>20</v>
      </c>
      <c r="B4" s="173"/>
      <c r="C4" s="11"/>
      <c r="D4" s="11"/>
      <c r="E4" s="11"/>
      <c r="F4" s="11"/>
      <c r="G4" s="11"/>
      <c r="H4" s="11"/>
      <c r="I4" s="11"/>
      <c r="J4" s="12"/>
      <c r="K4" s="3"/>
      <c r="L4" s="3"/>
      <c r="M4" s="3"/>
      <c r="N4" s="2"/>
    </row>
    <row r="5" spans="1:14">
      <c r="A5" s="9"/>
      <c r="B5" s="10"/>
      <c r="C5" s="11"/>
      <c r="D5" s="11"/>
      <c r="E5" s="11"/>
      <c r="F5" s="11"/>
      <c r="G5" s="11"/>
      <c r="H5" s="11"/>
      <c r="I5" s="11"/>
      <c r="J5" s="12"/>
      <c r="K5" s="3"/>
      <c r="L5" s="3"/>
      <c r="M5" s="3"/>
      <c r="N5" s="11"/>
    </row>
    <row r="6" spans="1:14" ht="56.25" customHeight="1">
      <c r="A6" s="11" t="s">
        <v>21</v>
      </c>
      <c r="B6" s="160" t="s">
        <v>39</v>
      </c>
      <c r="C6" s="160"/>
      <c r="D6" s="160"/>
      <c r="E6" s="160"/>
      <c r="F6" s="118"/>
      <c r="G6" s="2"/>
      <c r="H6" s="2"/>
      <c r="I6" s="2"/>
      <c r="J6" s="7"/>
      <c r="K6" s="2"/>
      <c r="L6" s="2"/>
      <c r="M6" s="3"/>
      <c r="N6" s="2"/>
    </row>
    <row r="7" spans="1:14">
      <c r="A7" s="11" t="s">
        <v>22</v>
      </c>
      <c r="B7" s="11" t="s">
        <v>23</v>
      </c>
      <c r="C7" s="11"/>
      <c r="D7" s="11"/>
      <c r="E7" s="11"/>
      <c r="F7" s="11"/>
      <c r="G7" s="2"/>
      <c r="H7" s="2"/>
      <c r="I7" s="2"/>
      <c r="J7" s="7"/>
      <c r="K7" s="2"/>
      <c r="L7" s="2"/>
      <c r="M7" s="3"/>
      <c r="N7" s="2"/>
    </row>
    <row r="8" spans="1:14">
      <c r="A8" s="11"/>
      <c r="B8" s="11"/>
      <c r="C8" s="11"/>
      <c r="D8" s="3"/>
      <c r="E8" s="11"/>
      <c r="F8" s="11"/>
      <c r="G8" s="11"/>
      <c r="H8" s="11"/>
      <c r="I8" s="11"/>
      <c r="J8" s="12"/>
      <c r="K8" s="2"/>
      <c r="L8" s="2"/>
      <c r="M8" s="3"/>
      <c r="N8" s="2"/>
    </row>
    <row r="9" spans="1:14">
      <c r="A9" s="11" t="s">
        <v>24</v>
      </c>
      <c r="B9" s="161" t="s">
        <v>40</v>
      </c>
      <c r="C9" s="161"/>
      <c r="D9" s="11"/>
      <c r="E9" s="11"/>
      <c r="F9" s="11"/>
      <c r="G9" s="2"/>
      <c r="H9" s="2"/>
      <c r="I9" s="2"/>
      <c r="J9" s="7"/>
      <c r="K9" s="2"/>
      <c r="L9" s="2"/>
      <c r="M9" s="3"/>
      <c r="N9" s="2"/>
    </row>
    <row r="10" spans="1:14">
      <c r="A10" s="21" t="s">
        <v>25</v>
      </c>
      <c r="B10" s="22"/>
      <c r="C10" s="11"/>
      <c r="D10" s="11"/>
      <c r="E10" s="11"/>
      <c r="F10" s="11"/>
      <c r="G10" s="2"/>
      <c r="H10" s="2"/>
      <c r="I10" s="2"/>
      <c r="J10" s="7"/>
      <c r="K10" s="2"/>
      <c r="L10" s="2"/>
      <c r="M10" s="3"/>
      <c r="N10" s="2"/>
    </row>
    <row r="11" spans="1:14">
      <c r="A11" s="11"/>
      <c r="B11" s="11"/>
      <c r="C11" s="11"/>
      <c r="D11" s="3"/>
      <c r="E11" s="11"/>
      <c r="F11" s="11"/>
      <c r="G11" s="11"/>
      <c r="H11" s="11"/>
      <c r="I11" s="12"/>
      <c r="J11" s="2"/>
      <c r="K11" s="2"/>
      <c r="L11" s="3">
        <f>(L12/E25)*100</f>
        <v>4.5632685717589467</v>
      </c>
      <c r="N11" s="2"/>
    </row>
    <row r="12" spans="1:14" ht="14" thickBot="1">
      <c r="A12" s="13"/>
      <c r="B12" s="2"/>
      <c r="C12" s="2"/>
      <c r="D12" s="2" t="s">
        <v>26</v>
      </c>
      <c r="E12" s="14">
        <v>57.5</v>
      </c>
      <c r="F12" s="11"/>
      <c r="G12" s="2"/>
      <c r="H12" s="2"/>
      <c r="I12" s="7"/>
      <c r="J12" s="2"/>
      <c r="K12" s="2"/>
      <c r="L12" s="121">
        <f>SUM(E17:E21)</f>
        <v>271.59513043478262</v>
      </c>
      <c r="N12" s="2"/>
    </row>
    <row r="13" spans="1:14" ht="14" thickBot="1">
      <c r="A13" s="97" t="s">
        <v>16</v>
      </c>
      <c r="B13" s="98" t="s">
        <v>0</v>
      </c>
      <c r="C13" s="98" t="s">
        <v>18</v>
      </c>
      <c r="D13" s="98" t="s">
        <v>27</v>
      </c>
      <c r="E13" s="99" t="s">
        <v>28</v>
      </c>
      <c r="F13" s="11"/>
      <c r="G13" s="2"/>
      <c r="H13" s="2"/>
      <c r="I13" s="7"/>
      <c r="J13" s="2"/>
      <c r="K13" s="2"/>
    </row>
    <row r="14" spans="1:14" ht="19.75" customHeight="1">
      <c r="A14" s="141">
        <v>1</v>
      </c>
      <c r="B14" s="142" t="s">
        <v>1</v>
      </c>
      <c r="C14" s="142">
        <v>1</v>
      </c>
      <c r="D14" s="143">
        <f>'[3]3. DESGLOSE DE MATERIALES'!$P$69</f>
        <v>4915.411382608695</v>
      </c>
      <c r="E14" s="144">
        <f t="shared" ref="E14" si="0">C14*D14</f>
        <v>4915.411382608695</v>
      </c>
      <c r="F14" s="7">
        <f>E14/$E$30</f>
        <v>0.69915984025897593</v>
      </c>
      <c r="G14" s="7"/>
      <c r="H14" s="7"/>
      <c r="I14" s="85">
        <f>J14/$J$30</f>
        <v>0.68352699931647298</v>
      </c>
      <c r="J14" s="71">
        <f>B44</f>
        <v>4915.411382608695</v>
      </c>
      <c r="K14" s="2"/>
      <c r="L14" s="41">
        <f>J14</f>
        <v>4915.411382608695</v>
      </c>
    </row>
    <row r="15" spans="1:14" ht="19.75" customHeight="1">
      <c r="A15" s="105">
        <v>2</v>
      </c>
      <c r="B15" s="100" t="s">
        <v>3</v>
      </c>
      <c r="C15" s="100">
        <v>1</v>
      </c>
      <c r="D15" s="101">
        <f>'[4]2. COSTO INDIRECTO'!$E2</f>
        <v>243.02173913043478</v>
      </c>
      <c r="E15" s="72">
        <f t="shared" ref="E15:E21" si="1">C15*D15</f>
        <v>243.02173913043478</v>
      </c>
      <c r="F15" s="7">
        <f t="shared" ref="F15:F24" si="2">E15/$E$30</f>
        <v>3.4567003061240935E-2</v>
      </c>
      <c r="G15" s="7"/>
      <c r="H15" s="7"/>
      <c r="I15" s="86">
        <f t="shared" ref="I15:I21" si="3">J15/$J$30</f>
        <v>0.10252904989747094</v>
      </c>
      <c r="J15" s="72">
        <f>B45</f>
        <v>737.31170739130425</v>
      </c>
      <c r="K15" s="2"/>
      <c r="L15" s="41">
        <f t="shared" ref="L15:L29" si="4">J15</f>
        <v>737.31170739130425</v>
      </c>
    </row>
    <row r="16" spans="1:14" ht="19.75" customHeight="1" thickBot="1">
      <c r="A16" s="105">
        <v>3</v>
      </c>
      <c r="B16" s="100" t="s">
        <v>17</v>
      </c>
      <c r="C16" s="100">
        <v>1</v>
      </c>
      <c r="D16" s="101">
        <f>'[4]2. COSTO INDIRECTO'!$E3</f>
        <v>521.73913043478262</v>
      </c>
      <c r="E16" s="106">
        <f t="shared" si="1"/>
        <v>521.73913043478262</v>
      </c>
      <c r="F16" s="7">
        <f t="shared" si="2"/>
        <v>7.4211295596187707E-2</v>
      </c>
      <c r="G16" s="106">
        <f>(J15-E15-E16)</f>
        <v>-27.449162173913123</v>
      </c>
      <c r="H16" s="122"/>
      <c r="I16" s="86">
        <f t="shared" si="3"/>
        <v>0</v>
      </c>
      <c r="J16" s="87"/>
      <c r="L16" s="41">
        <f t="shared" si="4"/>
        <v>0</v>
      </c>
    </row>
    <row r="17" spans="1:12" ht="19.75" customHeight="1">
      <c r="A17" s="135">
        <v>4</v>
      </c>
      <c r="B17" s="136" t="s">
        <v>4</v>
      </c>
      <c r="C17" s="136">
        <v>1</v>
      </c>
      <c r="D17" s="137">
        <f>'[4]2. COSTO INDIRECTO'!$E4</f>
        <v>37.565217391304351</v>
      </c>
      <c r="E17" s="138">
        <f t="shared" si="1"/>
        <v>37.565217391304351</v>
      </c>
      <c r="F17" s="7">
        <f t="shared" si="2"/>
        <v>5.3432132829255158E-3</v>
      </c>
      <c r="G17" s="7">
        <f>E17/$L$12</f>
        <v>0.13831329498127648</v>
      </c>
      <c r="H17" s="7"/>
      <c r="I17" s="86">
        <f t="shared" si="3"/>
        <v>5.3286625655046679E-3</v>
      </c>
      <c r="J17" s="87">
        <f>(G45+L45)/2</f>
        <v>38.319727903586937</v>
      </c>
      <c r="K17" s="162">
        <f>J30-(J14+J15+J27+J28+J29)</f>
        <v>459.83673484304381</v>
      </c>
      <c r="L17" s="41">
        <f t="shared" si="4"/>
        <v>38.319727903586937</v>
      </c>
    </row>
    <row r="18" spans="1:12" ht="19.75" customHeight="1">
      <c r="A18" s="135">
        <v>5</v>
      </c>
      <c r="B18" s="136" t="s">
        <v>6</v>
      </c>
      <c r="C18" s="136">
        <v>1</v>
      </c>
      <c r="D18" s="137">
        <f>'[4]2. COSTO INDIRECTO'!$E5</f>
        <v>83.478260869565219</v>
      </c>
      <c r="E18" s="138">
        <f t="shared" si="1"/>
        <v>83.478260869565219</v>
      </c>
      <c r="F18" s="7">
        <f t="shared" si="2"/>
        <v>1.1873807295390034E-2</v>
      </c>
      <c r="G18" s="7">
        <f>E18/$L$12</f>
        <v>0.30736287773616994</v>
      </c>
      <c r="H18" s="7"/>
      <c r="I18" s="86">
        <f t="shared" si="3"/>
        <v>1.5985987696513999E-2</v>
      </c>
      <c r="J18" s="87">
        <f t="shared" ref="J18:J21" si="5">(G46+L46)/2</f>
        <v>114.95918371076078</v>
      </c>
      <c r="K18" s="163"/>
      <c r="L18" s="41">
        <f t="shared" si="4"/>
        <v>114.95918371076078</v>
      </c>
    </row>
    <row r="19" spans="1:12" ht="19.75" customHeight="1">
      <c r="A19" s="135">
        <v>6</v>
      </c>
      <c r="B19" s="136" t="s">
        <v>8</v>
      </c>
      <c r="C19" s="136">
        <v>1</v>
      </c>
      <c r="D19" s="137">
        <f>'[4]2. COSTO INDIRECTO'!$E6</f>
        <v>74.782608695652172</v>
      </c>
      <c r="E19" s="138">
        <f t="shared" si="1"/>
        <v>74.782608695652172</v>
      </c>
      <c r="F19" s="7">
        <f t="shared" si="2"/>
        <v>1.0636952368786905E-2</v>
      </c>
      <c r="G19" s="7">
        <f>E19/$L$12</f>
        <v>0.27534591130531888</v>
      </c>
      <c r="H19" s="7"/>
      <c r="I19" s="86">
        <f t="shared" si="3"/>
        <v>2.1314650262018672E-2</v>
      </c>
      <c r="J19" s="87">
        <f t="shared" si="5"/>
        <v>153.27891161434775</v>
      </c>
      <c r="K19" s="163"/>
      <c r="L19" s="41">
        <f t="shared" si="4"/>
        <v>153.27891161434775</v>
      </c>
    </row>
    <row r="20" spans="1:12" ht="19.75" customHeight="1">
      <c r="A20" s="111">
        <v>7</v>
      </c>
      <c r="B20" s="112" t="s">
        <v>9</v>
      </c>
      <c r="C20" s="112">
        <v>1</v>
      </c>
      <c r="D20" s="113">
        <f>'[4]2. COSTO INDIRECTO'!$E7</f>
        <v>37.565217391304351</v>
      </c>
      <c r="E20" s="114">
        <f t="shared" si="1"/>
        <v>37.565217391304351</v>
      </c>
      <c r="F20" s="7">
        <f t="shared" si="2"/>
        <v>5.3432132829255158E-3</v>
      </c>
      <c r="G20" s="7">
        <f>E20/$L$12</f>
        <v>0.13831329498127648</v>
      </c>
      <c r="H20" s="7"/>
      <c r="I20" s="86">
        <f t="shared" si="3"/>
        <v>1.0657325131009336E-2</v>
      </c>
      <c r="J20" s="87">
        <f t="shared" si="5"/>
        <v>76.639455807173874</v>
      </c>
      <c r="K20" s="163"/>
      <c r="L20" s="41">
        <f t="shared" si="4"/>
        <v>76.639455807173874</v>
      </c>
    </row>
    <row r="21" spans="1:12" ht="19.75" customHeight="1" thickBot="1">
      <c r="A21" s="111">
        <v>8</v>
      </c>
      <c r="B21" s="112" t="s">
        <v>11</v>
      </c>
      <c r="C21" s="112">
        <v>1</v>
      </c>
      <c r="D21" s="113">
        <f>'[4]2. COSTO INDIRECTO'!$E8</f>
        <v>38.203826086956518</v>
      </c>
      <c r="E21" s="114">
        <f t="shared" si="1"/>
        <v>38.203826086956518</v>
      </c>
      <c r="F21" s="7">
        <f t="shared" si="2"/>
        <v>5.4340479087352485E-3</v>
      </c>
      <c r="G21" s="7">
        <f>E21/$L$12</f>
        <v>0.14066462099595817</v>
      </c>
      <c r="H21" s="7"/>
      <c r="I21" s="86">
        <f t="shared" si="3"/>
        <v>1.0657325131009336E-2</v>
      </c>
      <c r="J21" s="87">
        <f t="shared" si="5"/>
        <v>76.639455807173874</v>
      </c>
      <c r="K21" s="164"/>
      <c r="L21" s="41">
        <f t="shared" si="4"/>
        <v>76.639455807173874</v>
      </c>
    </row>
    <row r="22" spans="1:12" ht="19.75" customHeight="1">
      <c r="A22" s="92"/>
      <c r="B22" s="73"/>
      <c r="C22" s="73"/>
      <c r="D22" s="73"/>
      <c r="E22" s="75"/>
      <c r="F22" s="7">
        <f t="shared" si="2"/>
        <v>0</v>
      </c>
      <c r="G22" s="7"/>
      <c r="H22" s="7"/>
      <c r="I22" s="86"/>
      <c r="J22" s="87"/>
      <c r="K22" s="2"/>
      <c r="L22" s="41">
        <f t="shared" si="4"/>
        <v>0</v>
      </c>
    </row>
    <row r="23" spans="1:12" ht="19.75" customHeight="1">
      <c r="A23" s="1"/>
      <c r="B23" s="15"/>
      <c r="C23" s="15"/>
      <c r="D23" s="15"/>
      <c r="E23" s="93"/>
      <c r="F23" s="7">
        <f t="shared" si="2"/>
        <v>0</v>
      </c>
      <c r="G23" s="7"/>
      <c r="H23" s="7"/>
      <c r="I23" s="86"/>
      <c r="J23" s="87"/>
      <c r="K23" s="2"/>
      <c r="L23" s="41">
        <f t="shared" si="4"/>
        <v>0</v>
      </c>
    </row>
    <row r="24" spans="1:12" ht="19.75" customHeight="1" thickBot="1">
      <c r="A24" s="94"/>
      <c r="B24" s="95"/>
      <c r="C24" s="95"/>
      <c r="D24" s="95"/>
      <c r="E24" s="96"/>
      <c r="F24" s="7">
        <f t="shared" si="2"/>
        <v>0</v>
      </c>
      <c r="G24" s="7"/>
      <c r="H24" s="7"/>
      <c r="I24" s="86"/>
      <c r="J24" s="87"/>
      <c r="K24" s="2"/>
      <c r="L24" s="41">
        <f t="shared" si="4"/>
        <v>0</v>
      </c>
    </row>
    <row r="25" spans="1:12" ht="19.75" customHeight="1" thickBot="1">
      <c r="A25" s="157" t="s">
        <v>12</v>
      </c>
      <c r="B25" s="158"/>
      <c r="C25" s="158"/>
      <c r="D25" s="159"/>
      <c r="E25" s="48">
        <f>SUM(E14:E21)</f>
        <v>5951.7673826086948</v>
      </c>
      <c r="F25" s="11"/>
      <c r="G25" s="47">
        <v>0.75</v>
      </c>
      <c r="H25" s="47"/>
      <c r="I25" s="88"/>
      <c r="J25" s="89"/>
      <c r="K25" s="2"/>
      <c r="L25" s="41">
        <f t="shared" si="4"/>
        <v>0</v>
      </c>
    </row>
    <row r="26" spans="1:12" ht="19.75" customHeight="1">
      <c r="A26" s="2"/>
      <c r="B26" s="2"/>
      <c r="C26" s="2"/>
      <c r="D26" s="2"/>
      <c r="E26" s="23"/>
      <c r="F26" s="11"/>
      <c r="G26" s="2"/>
      <c r="H26" s="2"/>
      <c r="I26" s="88"/>
      <c r="J26" s="75"/>
      <c r="K26" s="2"/>
      <c r="L26" s="41">
        <f t="shared" si="4"/>
        <v>0</v>
      </c>
    </row>
    <row r="27" spans="1:12" ht="19.75" customHeight="1" thickBot="1">
      <c r="A27" s="151" t="s">
        <v>13</v>
      </c>
      <c r="B27" s="151"/>
      <c r="C27" s="151"/>
      <c r="D27" s="139">
        <f t="shared" ref="D27:D28" si="6">E27/$E$30</f>
        <v>1.022870846298882E-2</v>
      </c>
      <c r="E27" s="49">
        <f>J27</f>
        <v>71.912468527565224</v>
      </c>
      <c r="F27" s="7">
        <f t="shared" ref="F27:F29" si="7">E27/$E$30</f>
        <v>1.022870846298882E-2</v>
      </c>
      <c r="G27" s="2"/>
      <c r="H27" s="2"/>
      <c r="I27" s="60">
        <f>F51</f>
        <v>0.01</v>
      </c>
      <c r="J27" s="132">
        <f>I27*$J$30</f>
        <v>71.912468527565224</v>
      </c>
      <c r="K27" s="2"/>
      <c r="L27" s="41">
        <f t="shared" si="4"/>
        <v>71.912468527565224</v>
      </c>
    </row>
    <row r="28" spans="1:12" ht="19.75" customHeight="1" thickBot="1">
      <c r="A28" s="151" t="s">
        <v>29</v>
      </c>
      <c r="B28" s="151"/>
      <c r="C28" s="151"/>
      <c r="D28" s="139">
        <f t="shared" si="6"/>
        <v>4.0914833851955282E-2</v>
      </c>
      <c r="E28" s="49">
        <f>J28</f>
        <v>287.6498741102609</v>
      </c>
      <c r="F28" s="7">
        <f t="shared" si="7"/>
        <v>4.0914833851955282E-2</v>
      </c>
      <c r="G28" s="2"/>
      <c r="H28" s="2"/>
      <c r="I28" s="60">
        <f>F52</f>
        <v>0.04</v>
      </c>
      <c r="J28" s="132">
        <f>I28*$J$30</f>
        <v>287.6498741102609</v>
      </c>
      <c r="K28" s="2"/>
      <c r="L28" s="41">
        <f t="shared" si="4"/>
        <v>287.6498741102609</v>
      </c>
    </row>
    <row r="29" spans="1:12" ht="19.75" customHeight="1" thickBot="1">
      <c r="A29" s="152" t="s">
        <v>14</v>
      </c>
      <c r="B29" s="152"/>
      <c r="C29" s="152"/>
      <c r="D29" s="33">
        <f>E29/$E$30</f>
        <v>0.10228708462988818</v>
      </c>
      <c r="E29" s="49">
        <f>J29</f>
        <v>719.12468527565215</v>
      </c>
      <c r="F29" s="7">
        <f t="shared" si="7"/>
        <v>0.10228708462988818</v>
      </c>
      <c r="G29" s="145"/>
      <c r="H29" s="2"/>
      <c r="I29" s="60">
        <v>0.1</v>
      </c>
      <c r="J29" s="132">
        <f>I29*$J$30</f>
        <v>719.12468527565215</v>
      </c>
      <c r="K29" s="2"/>
      <c r="L29" s="41">
        <f t="shared" si="4"/>
        <v>719.12468527565215</v>
      </c>
    </row>
    <row r="30" spans="1:12" ht="19.75" customHeight="1" thickBot="1">
      <c r="A30" s="153" t="s">
        <v>12</v>
      </c>
      <c r="B30" s="154"/>
      <c r="C30" s="154"/>
      <c r="D30" s="155"/>
      <c r="E30" s="64">
        <f>SUM(E25:E29)</f>
        <v>7030.454410522173</v>
      </c>
      <c r="F30" s="12">
        <f>SUM(F14:F29)</f>
        <v>1</v>
      </c>
      <c r="G30" s="146">
        <f>'[4]1. OFERTA'!$H$161</f>
        <v>7030.4544105221739</v>
      </c>
      <c r="H30" s="2"/>
      <c r="I30" s="90">
        <f>SUM(I14:I29)</f>
        <v>1</v>
      </c>
      <c r="J30" s="91">
        <f>(G54+L54)/2</f>
        <v>7191.2468527565215</v>
      </c>
      <c r="K30" s="36"/>
      <c r="L30" s="42">
        <f>SUM(L14:L29)</f>
        <v>7191.2468527565215</v>
      </c>
    </row>
    <row r="31" spans="1:12" ht="19.75" customHeight="1" thickBot="1">
      <c r="A31" s="156" t="s">
        <v>15</v>
      </c>
      <c r="B31" s="156"/>
      <c r="C31" s="156"/>
      <c r="D31" s="17">
        <v>0.18</v>
      </c>
      <c r="E31" s="103">
        <f>E30*D31</f>
        <v>1265.4817938939912</v>
      </c>
      <c r="F31" s="11"/>
      <c r="G31" s="147">
        <f>G30-E30</f>
        <v>0</v>
      </c>
      <c r="H31" s="2"/>
      <c r="I31" s="2"/>
      <c r="K31" s="2"/>
      <c r="L31" s="2"/>
    </row>
    <row r="32" spans="1:12" ht="19.75" customHeight="1" thickBot="1">
      <c r="A32" s="149" t="s">
        <v>30</v>
      </c>
      <c r="B32" s="150"/>
      <c r="C32" s="150"/>
      <c r="D32" s="150"/>
      <c r="E32" s="104">
        <f>E30+E31</f>
        <v>8295.9362044161644</v>
      </c>
      <c r="F32" s="11"/>
      <c r="G32" s="2"/>
      <c r="H32" s="2"/>
      <c r="I32" s="2"/>
      <c r="K32" s="2"/>
      <c r="L32" s="2"/>
    </row>
    <row r="33" spans="1:14" ht="14" thickBot="1">
      <c r="A33" s="16"/>
      <c r="B33" s="2"/>
      <c r="C33" s="2"/>
      <c r="D33" s="2"/>
      <c r="E33" s="2"/>
      <c r="F33" s="11"/>
      <c r="G33" s="23">
        <f>E30-J30</f>
        <v>-160.79244223434853</v>
      </c>
      <c r="H33" s="23"/>
      <c r="I33" s="23"/>
      <c r="J33" s="7"/>
      <c r="K33" s="2"/>
      <c r="L33" s="2"/>
    </row>
    <row r="34" spans="1:14" ht="22" thickBot="1">
      <c r="A34" s="16"/>
      <c r="B34" s="2"/>
      <c r="C34" s="2"/>
      <c r="D34" s="18" t="s">
        <v>31</v>
      </c>
      <c r="E34" s="24">
        <f>E32</f>
        <v>8295.9362044161644</v>
      </c>
      <c r="F34" s="11"/>
      <c r="G34" s="2"/>
      <c r="H34" s="2"/>
      <c r="I34" s="2"/>
      <c r="J34" s="7"/>
      <c r="K34" s="2"/>
      <c r="L34" s="2"/>
    </row>
    <row r="35" spans="1:14" ht="14" thickBot="1">
      <c r="A35" s="16"/>
      <c r="B35" s="16" t="s">
        <v>32</v>
      </c>
      <c r="C35" s="19"/>
      <c r="D35" s="16"/>
      <c r="E35" s="16"/>
      <c r="F35" s="11"/>
      <c r="G35" s="31"/>
      <c r="H35" s="31"/>
      <c r="I35" s="31"/>
      <c r="J35" s="32"/>
      <c r="K35" s="2"/>
      <c r="L35" s="2"/>
    </row>
    <row r="36" spans="1:14" ht="14" thickBot="1">
      <c r="A36" s="16"/>
      <c r="B36" s="16"/>
      <c r="C36" s="16"/>
      <c r="D36" s="16"/>
      <c r="F36" s="11"/>
      <c r="H36" s="67">
        <f>G50+G51+G52+G53</f>
        <v>7373.117073913043</v>
      </c>
      <c r="I36" s="37"/>
      <c r="N36" s="67">
        <f>L50+L51+L52+L53</f>
        <v>7009.3766316000001</v>
      </c>
    </row>
    <row r="37" spans="1:14" ht="13.5" customHeight="1">
      <c r="B37" s="107" t="s">
        <v>33</v>
      </c>
      <c r="C37" s="108">
        <f>SUM(E17:E21)+SUM(E27:E28)</f>
        <v>631.15747307260881</v>
      </c>
      <c r="D37" s="16"/>
      <c r="F37" s="11"/>
      <c r="H37" s="68">
        <f>G54</f>
        <v>7373.117073913043</v>
      </c>
      <c r="I37" s="127"/>
      <c r="N37" s="68">
        <f>L54</f>
        <v>7009.3766315999992</v>
      </c>
    </row>
    <row r="38" spans="1:14" ht="15" thickBot="1">
      <c r="B38" s="109" t="s">
        <v>38</v>
      </c>
      <c r="C38" s="110">
        <f>E15+E16+E29</f>
        <v>1483.8855548408696</v>
      </c>
      <c r="D38" s="16"/>
      <c r="F38" s="11"/>
      <c r="H38" s="69">
        <f>H36-H37</f>
        <v>0</v>
      </c>
      <c r="I38" s="37"/>
      <c r="N38" s="69">
        <f>N36-N37</f>
        <v>0</v>
      </c>
    </row>
    <row r="39" spans="1:14">
      <c r="C39" s="16"/>
      <c r="D39" s="16"/>
    </row>
    <row r="40" spans="1:14" ht="14" thickBot="1">
      <c r="C40" s="16"/>
      <c r="D40" s="16"/>
    </row>
    <row r="41" spans="1:14" ht="17" customHeight="1" thickBot="1">
      <c r="A41" s="165" t="s">
        <v>2</v>
      </c>
      <c r="B41" s="166"/>
      <c r="C41" s="167"/>
      <c r="D41" s="16"/>
      <c r="E41" s="170" t="s">
        <v>36</v>
      </c>
      <c r="F41" s="171"/>
      <c r="G41" s="172"/>
      <c r="H41" s="123"/>
      <c r="I41" s="123"/>
      <c r="J41" s="170" t="s">
        <v>37</v>
      </c>
      <c r="K41" s="171"/>
      <c r="L41" s="172"/>
    </row>
    <row r="42" spans="1:14" ht="17" customHeight="1">
      <c r="A42" s="25"/>
      <c r="B42" s="26" t="s">
        <v>36</v>
      </c>
      <c r="C42" s="27" t="s">
        <v>37</v>
      </c>
      <c r="E42" s="51" t="s">
        <v>1</v>
      </c>
      <c r="F42" s="57">
        <v>0.7</v>
      </c>
      <c r="G42" s="58">
        <f>B44</f>
        <v>4915.411382608695</v>
      </c>
      <c r="H42" s="41">
        <f>G42</f>
        <v>4915.411382608695</v>
      </c>
      <c r="J42" s="51" t="s">
        <v>1</v>
      </c>
      <c r="K42" s="57">
        <f>F42</f>
        <v>0.7</v>
      </c>
      <c r="L42" s="58">
        <f>C44</f>
        <v>4915.411382608695</v>
      </c>
      <c r="M42" s="41">
        <f>L42</f>
        <v>4915.411382608695</v>
      </c>
    </row>
    <row r="43" spans="1:14" ht="17" customHeight="1">
      <c r="A43" s="25"/>
      <c r="B43" s="26"/>
      <c r="C43" s="27"/>
      <c r="E43" s="52" t="s">
        <v>3</v>
      </c>
      <c r="F43" s="59">
        <v>0.12</v>
      </c>
      <c r="G43" s="50">
        <f>B45</f>
        <v>737.31170739130425</v>
      </c>
      <c r="H43" s="41">
        <f t="shared" ref="H43:H53" si="8">G43</f>
        <v>737.31170739130425</v>
      </c>
      <c r="J43" s="52" t="s">
        <v>3</v>
      </c>
      <c r="K43" s="59">
        <f>F43</f>
        <v>0.12</v>
      </c>
      <c r="L43" s="50">
        <f>C45</f>
        <v>737.31170739130425</v>
      </c>
      <c r="M43" s="41">
        <f t="shared" ref="M43:M53" si="9">L43</f>
        <v>737.31170739130425</v>
      </c>
    </row>
    <row r="44" spans="1:14" ht="17" customHeight="1" thickBot="1">
      <c r="A44" s="25" t="s">
        <v>5</v>
      </c>
      <c r="B44" s="79">
        <f>E14</f>
        <v>4915.411382608695</v>
      </c>
      <c r="C44" s="80">
        <f>E14</f>
        <v>4915.411382608695</v>
      </c>
      <c r="D44" s="41"/>
      <c r="E44" s="65" t="s">
        <v>17</v>
      </c>
      <c r="F44" s="59">
        <v>0</v>
      </c>
      <c r="G44" s="50">
        <v>0</v>
      </c>
      <c r="H44" s="41">
        <f t="shared" si="8"/>
        <v>0</v>
      </c>
      <c r="J44" s="65" t="s">
        <v>17</v>
      </c>
      <c r="K44" s="59">
        <v>0</v>
      </c>
      <c r="L44" s="50">
        <v>0</v>
      </c>
      <c r="M44" s="41">
        <f t="shared" si="9"/>
        <v>0</v>
      </c>
    </row>
    <row r="45" spans="1:14" ht="17" customHeight="1">
      <c r="A45" s="25" t="s">
        <v>7</v>
      </c>
      <c r="B45" s="79">
        <f>B44*0.15</f>
        <v>737.31170739130425</v>
      </c>
      <c r="C45" s="80">
        <f>B45</f>
        <v>737.31170739130425</v>
      </c>
      <c r="E45" s="83" t="s">
        <v>4</v>
      </c>
      <c r="F45" s="84">
        <v>2.5000000000000001E-3</v>
      </c>
      <c r="G45" s="124">
        <f>$G$58*F45/$F$58</f>
        <v>51.202201902173897</v>
      </c>
      <c r="H45" s="41">
        <f t="shared" si="8"/>
        <v>51.202201902173897</v>
      </c>
      <c r="J45" s="83" t="s">
        <v>4</v>
      </c>
      <c r="K45" s="84">
        <f>F45</f>
        <v>2.5000000000000001E-3</v>
      </c>
      <c r="L45" s="124">
        <f>$L$59*K45/$K$59</f>
        <v>25.437253904999977</v>
      </c>
      <c r="M45" s="41">
        <f t="shared" si="9"/>
        <v>25.437253904999977</v>
      </c>
    </row>
    <row r="46" spans="1:14" ht="17" customHeight="1">
      <c r="A46" s="25" t="s">
        <v>35</v>
      </c>
      <c r="B46" s="77">
        <f>B44*0.35</f>
        <v>1720.3939839130433</v>
      </c>
      <c r="C46" s="44"/>
      <c r="E46" s="52" t="s">
        <v>6</v>
      </c>
      <c r="F46" s="81">
        <v>7.4999999999999997E-3</v>
      </c>
      <c r="G46" s="125">
        <f t="shared" ref="G46:G49" si="10">$G$58*F46/$F$58</f>
        <v>153.60660570652166</v>
      </c>
      <c r="H46" s="41">
        <f t="shared" si="8"/>
        <v>153.60660570652166</v>
      </c>
      <c r="J46" s="52" t="s">
        <v>6</v>
      </c>
      <c r="K46" s="81">
        <f t="shared" ref="K46:K49" si="11">F46</f>
        <v>7.4999999999999997E-3</v>
      </c>
      <c r="L46" s="125">
        <f t="shared" ref="L46:L49" si="12">$L$59*K46/$K$59</f>
        <v>76.311761714999918</v>
      </c>
      <c r="M46" s="41">
        <f t="shared" si="9"/>
        <v>76.311761714999918</v>
      </c>
    </row>
    <row r="47" spans="1:14" ht="17" customHeight="1">
      <c r="A47" s="25"/>
      <c r="B47" s="43"/>
      <c r="C47" s="44"/>
      <c r="E47" s="52" t="s">
        <v>8</v>
      </c>
      <c r="F47" s="81">
        <v>0.01</v>
      </c>
      <c r="G47" s="125">
        <f t="shared" si="10"/>
        <v>204.80880760869559</v>
      </c>
      <c r="H47" s="41">
        <f t="shared" si="8"/>
        <v>204.80880760869559</v>
      </c>
      <c r="J47" s="52" t="s">
        <v>8</v>
      </c>
      <c r="K47" s="81">
        <f t="shared" si="11"/>
        <v>0.01</v>
      </c>
      <c r="L47" s="125">
        <f t="shared" si="12"/>
        <v>101.74901561999991</v>
      </c>
      <c r="M47" s="41">
        <f t="shared" si="9"/>
        <v>101.74901561999991</v>
      </c>
    </row>
    <row r="48" spans="1:14" ht="17" customHeight="1">
      <c r="A48" s="28" t="s">
        <v>10</v>
      </c>
      <c r="B48" s="43">
        <f>SUM(B44:B47)</f>
        <v>7373.117073913043</v>
      </c>
      <c r="C48" s="77">
        <f>SUM(C44:C47)*1.24</f>
        <v>7009.3766315999992</v>
      </c>
      <c r="E48" s="52" t="s">
        <v>9</v>
      </c>
      <c r="F48" s="81">
        <v>5.0000000000000001E-3</v>
      </c>
      <c r="G48" s="125">
        <f t="shared" si="10"/>
        <v>102.40440380434779</v>
      </c>
      <c r="H48" s="41">
        <f t="shared" si="8"/>
        <v>102.40440380434779</v>
      </c>
      <c r="J48" s="52" t="s">
        <v>9</v>
      </c>
      <c r="K48" s="81">
        <f t="shared" si="11"/>
        <v>5.0000000000000001E-3</v>
      </c>
      <c r="L48" s="125">
        <f t="shared" si="12"/>
        <v>50.874507809999955</v>
      </c>
      <c r="M48" s="41">
        <f t="shared" si="9"/>
        <v>50.874507809999955</v>
      </c>
    </row>
    <row r="49" spans="1:13" ht="17" customHeight="1" thickBot="1">
      <c r="A49" s="29"/>
      <c r="B49" s="43">
        <f>E30</f>
        <v>7030.454410522173</v>
      </c>
      <c r="C49" s="44">
        <f>B49</f>
        <v>7030.454410522173</v>
      </c>
      <c r="E49" s="53" t="s">
        <v>11</v>
      </c>
      <c r="F49" s="82">
        <v>5.0000000000000001E-3</v>
      </c>
      <c r="G49" s="126">
        <f t="shared" si="10"/>
        <v>102.40440380434779</v>
      </c>
      <c r="H49" s="41">
        <f t="shared" si="8"/>
        <v>102.40440380434779</v>
      </c>
      <c r="J49" s="53" t="s">
        <v>11</v>
      </c>
      <c r="K49" s="82">
        <f t="shared" si="11"/>
        <v>5.0000000000000001E-3</v>
      </c>
      <c r="L49" s="126">
        <f t="shared" si="12"/>
        <v>50.874507809999955</v>
      </c>
      <c r="M49" s="41">
        <f t="shared" si="9"/>
        <v>50.874507809999955</v>
      </c>
    </row>
    <row r="50" spans="1:13" ht="17" customHeight="1" thickBot="1">
      <c r="A50" s="30"/>
      <c r="B50" s="45">
        <f>B48-B49</f>
        <v>342.66266339086997</v>
      </c>
      <c r="C50" s="46">
        <f>C48-C49</f>
        <v>-21.07777892217382</v>
      </c>
      <c r="E50" s="168" t="s">
        <v>34</v>
      </c>
      <c r="F50" s="169"/>
      <c r="G50" s="70">
        <f>SUM(G42:G49)</f>
        <v>6267.1495128260867</v>
      </c>
      <c r="J50" s="119" t="s">
        <v>34</v>
      </c>
      <c r="K50" s="120"/>
      <c r="L50" s="70">
        <f>SUM(L42:L49)</f>
        <v>5957.9701368599999</v>
      </c>
    </row>
    <row r="51" spans="1:13" ht="17" customHeight="1" thickBot="1">
      <c r="E51" s="55" t="s">
        <v>13</v>
      </c>
      <c r="F51" s="66">
        <v>0.01</v>
      </c>
      <c r="G51" s="49">
        <f>F51*$G$54</f>
        <v>73.731170739130434</v>
      </c>
      <c r="H51" s="41">
        <f t="shared" si="8"/>
        <v>73.731170739130434</v>
      </c>
      <c r="J51" s="54" t="s">
        <v>13</v>
      </c>
      <c r="K51" s="60">
        <v>0.01</v>
      </c>
      <c r="L51" s="49">
        <f>K51*$L$54</f>
        <v>70.093766316</v>
      </c>
      <c r="M51" s="41">
        <f t="shared" si="9"/>
        <v>70.093766316</v>
      </c>
    </row>
    <row r="52" spans="1:13" ht="17" customHeight="1" thickBot="1">
      <c r="B52" s="41">
        <f>(B50+C50)/2</f>
        <v>160.79244223434807</v>
      </c>
      <c r="E52" s="55" t="s">
        <v>29</v>
      </c>
      <c r="F52" s="61">
        <v>0.04</v>
      </c>
      <c r="G52" s="49">
        <f>F52*$G$54</f>
        <v>294.92468295652174</v>
      </c>
      <c r="H52" s="41">
        <f t="shared" si="8"/>
        <v>294.92468295652174</v>
      </c>
      <c r="J52" s="55" t="s">
        <v>29</v>
      </c>
      <c r="K52" s="61">
        <v>0.04</v>
      </c>
      <c r="L52" s="49">
        <f>K52*$L$54</f>
        <v>280.375065264</v>
      </c>
      <c r="M52" s="41">
        <f t="shared" si="9"/>
        <v>280.375065264</v>
      </c>
    </row>
    <row r="53" spans="1:13" ht="17" customHeight="1" thickBot="1">
      <c r="A53" s="34"/>
      <c r="B53" s="40">
        <f>B52/E30</f>
        <v>2.2870846298881774E-2</v>
      </c>
      <c r="C53" s="35"/>
      <c r="E53" s="56" t="s">
        <v>14</v>
      </c>
      <c r="F53" s="62">
        <v>0.1</v>
      </c>
      <c r="G53" s="49">
        <f>F53*$G$54</f>
        <v>737.31170739130437</v>
      </c>
      <c r="H53" s="41">
        <f t="shared" si="8"/>
        <v>737.31170739130437</v>
      </c>
      <c r="J53" s="56" t="s">
        <v>14</v>
      </c>
      <c r="K53" s="62">
        <v>0.1</v>
      </c>
      <c r="L53" s="49">
        <f>K53*$L$54</f>
        <v>700.93766315999994</v>
      </c>
      <c r="M53" s="41">
        <f t="shared" si="9"/>
        <v>700.93766315999994</v>
      </c>
    </row>
    <row r="54" spans="1:13" ht="17" customHeight="1" thickBot="1">
      <c r="C54" s="35"/>
      <c r="E54" s="55"/>
      <c r="F54" s="63">
        <f>SUM(F42:F53)</f>
        <v>0.99999999999999989</v>
      </c>
      <c r="G54" s="64">
        <f>B48</f>
        <v>7373.117073913043</v>
      </c>
      <c r="H54" s="41">
        <f>SUM(H42:H53)</f>
        <v>7373.117073913043</v>
      </c>
      <c r="J54" s="55"/>
      <c r="K54" s="63">
        <f>SUM(K42:K53)</f>
        <v>0.99999999999999989</v>
      </c>
      <c r="L54" s="64">
        <f>C48</f>
        <v>7009.3766315999992</v>
      </c>
      <c r="M54" s="41">
        <f>SUM(M42:M53)</f>
        <v>7009.3766316000001</v>
      </c>
    </row>
    <row r="55" spans="1:13" ht="17" customHeight="1" thickBot="1">
      <c r="A55" s="41">
        <v>12000</v>
      </c>
      <c r="C55" s="35"/>
      <c r="E55" s="55"/>
      <c r="F55" s="35"/>
      <c r="G55" s="78"/>
      <c r="J55" s="55"/>
      <c r="K55" s="35"/>
      <c r="L55" s="78"/>
    </row>
    <row r="56" spans="1:13" ht="17" customHeight="1">
      <c r="C56" s="35"/>
      <c r="E56" s="55"/>
      <c r="F56" s="131">
        <f>B46</f>
        <v>1720.3939839130433</v>
      </c>
      <c r="G56" s="67">
        <f>G50+G51+G52+G53</f>
        <v>7373.117073913043</v>
      </c>
      <c r="J56" s="55"/>
      <c r="K56" s="76">
        <f>C48</f>
        <v>7009.3766315999992</v>
      </c>
      <c r="L56" s="74">
        <f>L54</f>
        <v>7009.3766315999992</v>
      </c>
    </row>
    <row r="57" spans="1:13" ht="17" customHeight="1">
      <c r="A57" s="140">
        <f>A55*0.4</f>
        <v>4800</v>
      </c>
      <c r="C57" s="35"/>
      <c r="E57" s="55" t="s">
        <v>41</v>
      </c>
      <c r="F57" s="128">
        <f>SUM(F51:F53)</f>
        <v>0.15000000000000002</v>
      </c>
      <c r="G57" s="129">
        <f>-SUM(G51:G53)</f>
        <v>-1105.9675610869565</v>
      </c>
      <c r="J57" s="55"/>
      <c r="K57" s="55"/>
      <c r="L57" s="129">
        <f>K56-(C44+C45)</f>
        <v>1356.6535415999997</v>
      </c>
    </row>
    <row r="58" spans="1:13" ht="17" customHeight="1" thickBot="1">
      <c r="A58" s="140">
        <f>A55-A57</f>
        <v>7200</v>
      </c>
      <c r="C58" s="35"/>
      <c r="E58" s="56" t="s">
        <v>42</v>
      </c>
      <c r="F58" s="130">
        <f>SUM(F45:F49)</f>
        <v>3.0000000000000002E-2</v>
      </c>
      <c r="G58" s="69">
        <f>F56+G57</f>
        <v>614.42642282608676</v>
      </c>
      <c r="J58" s="55" t="s">
        <v>41</v>
      </c>
      <c r="K58" s="128">
        <f>SUM(K51:K53)</f>
        <v>0.15000000000000002</v>
      </c>
      <c r="L58" s="129">
        <f>-SUM(L51:L53)</f>
        <v>-1051.40649474</v>
      </c>
    </row>
    <row r="59" spans="1:13" ht="14" thickBot="1">
      <c r="A59" s="140">
        <f>A58-500-750</f>
        <v>5950</v>
      </c>
      <c r="C59" s="35"/>
      <c r="J59" s="56" t="s">
        <v>42</v>
      </c>
      <c r="K59" s="130">
        <f>SUM(K45:K49)</f>
        <v>3.0000000000000002E-2</v>
      </c>
      <c r="L59" s="69">
        <f>L58+L57</f>
        <v>305.24704685999973</v>
      </c>
    </row>
    <row r="60" spans="1:13">
      <c r="C60" s="35"/>
    </row>
    <row r="61" spans="1:13">
      <c r="A61" s="6">
        <f>A59/E28</f>
        <v>20.684869125717981</v>
      </c>
      <c r="C61" s="37"/>
    </row>
    <row r="62" spans="1:13">
      <c r="C62" s="37"/>
      <c r="D62" s="6" t="str">
        <f>E41</f>
        <v>Opción 1 (Máximo)</v>
      </c>
      <c r="E62" s="6" t="s">
        <v>43</v>
      </c>
      <c r="F62" s="6" t="str">
        <f>J41</f>
        <v>Opción 2 (Mínimo)</v>
      </c>
    </row>
    <row r="63" spans="1:13">
      <c r="C63" s="115" t="s">
        <v>4</v>
      </c>
      <c r="D63" s="116">
        <f>G45</f>
        <v>51.202201902173897</v>
      </c>
      <c r="E63" s="133">
        <f>E17</f>
        <v>37.565217391304351</v>
      </c>
      <c r="F63" s="102">
        <f>L45</f>
        <v>25.437253904999977</v>
      </c>
      <c r="G63" s="134">
        <f>AVERAGE(D63:F63)</f>
        <v>38.068224399492742</v>
      </c>
      <c r="H63" s="6">
        <f>STDEV(D63,E63,F63)</f>
        <v>12.889837018441469</v>
      </c>
    </row>
    <row r="64" spans="1:13">
      <c r="A64" s="38"/>
      <c r="B64" s="39"/>
      <c r="C64" s="115" t="s">
        <v>6</v>
      </c>
      <c r="D64" s="116">
        <f>G46</f>
        <v>153.60660570652166</v>
      </c>
      <c r="E64" s="133">
        <f>E18</f>
        <v>83.478260869565219</v>
      </c>
      <c r="F64" s="102">
        <f t="shared" ref="F64:F67" si="13">L46</f>
        <v>76.311761714999918</v>
      </c>
      <c r="G64" s="134">
        <f t="shared" ref="G64:G67" si="14">AVERAGE(D64:F64)</f>
        <v>104.46554276369561</v>
      </c>
      <c r="H64" s="6">
        <f t="shared" ref="H64:H67" si="15">STDEV(D64,E64,F64)</f>
        <v>42.707993723613299</v>
      </c>
      <c r="K64" s="42"/>
    </row>
    <row r="65" spans="1:13">
      <c r="A65" s="36"/>
      <c r="B65" s="39"/>
      <c r="C65" s="115" t="s">
        <v>8</v>
      </c>
      <c r="D65" s="116">
        <f>G47</f>
        <v>204.80880760869559</v>
      </c>
      <c r="E65" s="133">
        <f>E19</f>
        <v>74.782608695652172</v>
      </c>
      <c r="F65" s="102">
        <f t="shared" si="13"/>
        <v>101.74901561999991</v>
      </c>
      <c r="G65" s="134">
        <f t="shared" si="14"/>
        <v>127.11347730811589</v>
      </c>
      <c r="H65" s="6">
        <f t="shared" si="15"/>
        <v>68.623757099779283</v>
      </c>
    </row>
    <row r="66" spans="1:13">
      <c r="A66" s="36"/>
      <c r="B66" s="35"/>
      <c r="C66" s="112" t="s">
        <v>9</v>
      </c>
      <c r="D66" s="116">
        <f>G48</f>
        <v>102.40440380434779</v>
      </c>
      <c r="E66" s="133">
        <f>E20</f>
        <v>37.565217391304351</v>
      </c>
      <c r="F66" s="102">
        <f t="shared" si="13"/>
        <v>50.874507809999955</v>
      </c>
      <c r="G66" s="134">
        <f t="shared" si="14"/>
        <v>63.614709668550695</v>
      </c>
      <c r="H66" s="6">
        <f t="shared" si="15"/>
        <v>34.245650544613902</v>
      </c>
      <c r="M66" s="42"/>
    </row>
    <row r="67" spans="1:13">
      <c r="A67" s="35"/>
      <c r="B67" s="35"/>
      <c r="C67" s="112" t="s">
        <v>11</v>
      </c>
      <c r="D67" s="116">
        <f>G49</f>
        <v>102.40440380434779</v>
      </c>
      <c r="E67" s="133">
        <f>E21</f>
        <v>38.203826086956518</v>
      </c>
      <c r="F67" s="102">
        <f t="shared" si="13"/>
        <v>50.874507809999955</v>
      </c>
      <c r="G67" s="134">
        <f t="shared" si="14"/>
        <v>63.827579233768091</v>
      </c>
      <c r="H67" s="6">
        <f t="shared" si="15"/>
        <v>34.003898148500987</v>
      </c>
    </row>
    <row r="68" spans="1:13">
      <c r="A68" s="37"/>
      <c r="B68" s="35"/>
      <c r="C68" s="35"/>
    </row>
    <row r="69" spans="1:13">
      <c r="A69" s="40"/>
      <c r="B69" s="35"/>
      <c r="C69" s="35"/>
      <c r="D69" s="134">
        <f>SUM(D63:D68)</f>
        <v>614.42642282608676</v>
      </c>
      <c r="E69" s="134">
        <f t="shared" ref="E69:G69" si="16">SUM(E63:E68)</f>
        <v>271.59513043478262</v>
      </c>
      <c r="F69" s="134">
        <f t="shared" si="16"/>
        <v>305.24704685999973</v>
      </c>
      <c r="G69" s="134">
        <f t="shared" si="16"/>
        <v>397.089533373623</v>
      </c>
    </row>
  </sheetData>
  <mergeCells count="16">
    <mergeCell ref="K17:K21"/>
    <mergeCell ref="A41:C41"/>
    <mergeCell ref="E50:F50"/>
    <mergeCell ref="E41:G41"/>
    <mergeCell ref="A4:B4"/>
    <mergeCell ref="J41:L41"/>
    <mergeCell ref="A2:E2"/>
    <mergeCell ref="A32:D32"/>
    <mergeCell ref="A28:C28"/>
    <mergeCell ref="A29:C29"/>
    <mergeCell ref="A30:D30"/>
    <mergeCell ref="A31:C31"/>
    <mergeCell ref="A25:D25"/>
    <mergeCell ref="A27:C27"/>
    <mergeCell ref="B6:E6"/>
    <mergeCell ref="B9:C9"/>
  </mergeCells>
  <dataValidations disablePrompts="1" count="1">
    <dataValidation type="list" allowBlank="1" showInputMessage="1" showErrorMessage="1" sqref="B9" xr:uid="{CFD18E60-C9A7-4C5B-A936-291D0EAB170D}">
      <formula1>#REF!</formula1>
    </dataValidation>
  </dataValidations>
  <printOptions horizontalCentered="1" verticalCentered="1"/>
  <pageMargins left="0.75" right="0.75" top="1" bottom="1" header="0" footer="0"/>
  <pageSetup scale="31" orientation="portrait" horizontalDpi="4294967293" verticalDpi="4294967293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CA3E948E9DDD46845F1CC852377EB3" ma:contentTypeVersion="10" ma:contentTypeDescription="Create a new document." ma:contentTypeScope="" ma:versionID="3969ed5886f96c16d7b8670cdfa6659c">
  <xsd:schema xmlns:xsd="http://www.w3.org/2001/XMLSchema" xmlns:xs="http://www.w3.org/2001/XMLSchema" xmlns:p="http://schemas.microsoft.com/office/2006/metadata/properties" xmlns:ns2="f9cbb4cc-b101-4954-8e42-cfff35539a46" xmlns:ns3="522a0268-b4d9-414e-add3-ff0caf4dda5e" targetNamespace="http://schemas.microsoft.com/office/2006/metadata/properties" ma:root="true" ma:fieldsID="616420a5ffe3c3e22798f47ed41fa34e" ns2:_="" ns3:_="">
    <xsd:import namespace="f9cbb4cc-b101-4954-8e42-cfff35539a46"/>
    <xsd:import namespace="522a0268-b4d9-414e-add3-ff0caf4dda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bb4cc-b101-4954-8e42-cfff35539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a0268-b4d9-414e-add3-ff0caf4dda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457FAE-8EE5-47DB-B7F7-A998EA6CD081}"/>
</file>

<file path=customXml/itemProps2.xml><?xml version="1.0" encoding="utf-8"?>
<ds:datastoreItem xmlns:ds="http://schemas.openxmlformats.org/officeDocument/2006/customXml" ds:itemID="{185DBFE8-1059-4E58-98FF-87E6A84A72E7}"/>
</file>

<file path=customXml/itemProps3.xml><?xml version="1.0" encoding="utf-8"?>
<ds:datastoreItem xmlns:ds="http://schemas.openxmlformats.org/officeDocument/2006/customXml" ds:itemID="{1ED2753F-05FB-4ED5-9DB3-F93D351C4D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1. Subtotal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cp:keywords/>
  <dc:description/>
  <cp:lastModifiedBy>Gabriel Valverde</cp:lastModifiedBy>
  <cp:revision/>
  <cp:lastPrinted>2020-12-31T18:48:32Z</cp:lastPrinted>
  <dcterms:created xsi:type="dcterms:W3CDTF">2015-03-05T02:29:50Z</dcterms:created>
  <dcterms:modified xsi:type="dcterms:W3CDTF">2021-03-16T22:43:15Z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0x01010027CA3E948E9DDD46845F1CC852377EB3</vt:lpwstr>
  </property>
</Properties>
</file>