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6815" windowHeight="7620" firstSheet="1" activeTab="9"/>
  </bookViews>
  <sheets>
    <sheet name="Planilha1" sheetId="1" r:id="rId1"/>
    <sheet name="Planilha2" sheetId="2" r:id="rId2"/>
    <sheet name="Planilha3" sheetId="3" r:id="rId3"/>
    <sheet name="Planilha4" sheetId="4" r:id="rId4"/>
    <sheet name="Planilha5" sheetId="5" r:id="rId5"/>
    <sheet name="Planilha6" sheetId="6" r:id="rId6"/>
    <sheet name="Planilha7" sheetId="7" r:id="rId7"/>
    <sheet name="Planilha8" sheetId="8" r:id="rId8"/>
    <sheet name="Planilha9" sheetId="9" r:id="rId9"/>
    <sheet name="Planilha10" sheetId="10" r:id="rId10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5" i="9"/>
  <c r="G25"/>
  <c r="F25"/>
  <c r="E25"/>
  <c r="D25"/>
  <c r="C25"/>
  <c r="B25"/>
  <c r="H24"/>
  <c r="H23"/>
  <c r="H22"/>
  <c r="H21"/>
  <c r="H20"/>
  <c r="H19"/>
  <c r="H18"/>
  <c r="H17"/>
  <c r="H16"/>
  <c r="H15"/>
  <c r="H14"/>
  <c r="G24"/>
  <c r="G23"/>
  <c r="G22"/>
  <c r="G21"/>
  <c r="G20"/>
  <c r="G19"/>
  <c r="G18"/>
  <c r="G17"/>
  <c r="G16"/>
  <c r="G15"/>
  <c r="G14"/>
  <c r="F24"/>
  <c r="F23"/>
  <c r="F22"/>
  <c r="F21"/>
  <c r="F20"/>
  <c r="F19"/>
  <c r="F18"/>
  <c r="F17"/>
  <c r="F14"/>
  <c r="F15"/>
  <c r="F16"/>
  <c r="E24"/>
  <c r="E23"/>
  <c r="E22"/>
  <c r="E21"/>
  <c r="E20"/>
  <c r="E19"/>
  <c r="E18"/>
  <c r="E17"/>
  <c r="E16"/>
  <c r="E15"/>
  <c r="E14"/>
  <c r="B23" i="8"/>
  <c r="B24"/>
  <c r="B22"/>
  <c r="B21"/>
  <c r="D7" i="7"/>
  <c r="D6"/>
  <c r="D5"/>
  <c r="D4"/>
  <c r="D3"/>
  <c r="D2"/>
  <c r="H5"/>
  <c r="E17" i="6"/>
  <c r="D17"/>
  <c r="B17"/>
  <c r="C17"/>
  <c r="E16"/>
  <c r="D16"/>
  <c r="C16"/>
  <c r="B16"/>
  <c r="E15"/>
  <c r="D15"/>
  <c r="C15"/>
  <c r="B15"/>
  <c r="F11"/>
  <c r="F10"/>
  <c r="F9"/>
  <c r="F8"/>
  <c r="F7"/>
  <c r="F6"/>
  <c r="F2"/>
  <c r="D9" i="5" l="1"/>
  <c r="C9"/>
  <c r="D8"/>
  <c r="C8"/>
  <c r="D7"/>
  <c r="C7"/>
  <c r="D6"/>
  <c r="C6"/>
  <c r="D5"/>
  <c r="C5"/>
  <c r="D4"/>
  <c r="C4"/>
  <c r="D3"/>
  <c r="C3"/>
  <c r="D2"/>
  <c r="C2"/>
  <c r="E10" i="4"/>
  <c r="E9"/>
  <c r="E8"/>
  <c r="E7"/>
  <c r="E6"/>
  <c r="E5"/>
  <c r="E4"/>
  <c r="D10"/>
  <c r="D9"/>
  <c r="D8"/>
  <c r="D7"/>
  <c r="D6"/>
  <c r="D5"/>
  <c r="D4"/>
  <c r="H9" i="3"/>
  <c r="H8"/>
  <c r="H7"/>
  <c r="H6"/>
  <c r="H5"/>
  <c r="H4"/>
  <c r="H3"/>
  <c r="H2"/>
  <c r="G9"/>
  <c r="G8"/>
  <c r="G7"/>
  <c r="G6"/>
  <c r="G5"/>
  <c r="G4"/>
  <c r="G3"/>
  <c r="G2"/>
  <c r="F9"/>
  <c r="F8"/>
  <c r="F7"/>
  <c r="F6"/>
  <c r="F5"/>
  <c r="F4"/>
  <c r="F3"/>
  <c r="F2"/>
  <c r="G18" i="2"/>
  <c r="F18"/>
  <c r="E18"/>
  <c r="D18"/>
  <c r="C18"/>
  <c r="B18"/>
  <c r="F14"/>
  <c r="E14"/>
  <c r="D14"/>
  <c r="C14"/>
  <c r="B14"/>
  <c r="G14"/>
  <c r="D19" i="1"/>
  <c r="C8"/>
  <c r="C19"/>
  <c r="I17"/>
  <c r="H17"/>
  <c r="G17"/>
  <c r="F17"/>
  <c r="E17"/>
  <c r="D17"/>
  <c r="C17"/>
  <c r="I16"/>
  <c r="H16"/>
  <c r="G16"/>
  <c r="F16"/>
  <c r="I15"/>
  <c r="H15"/>
  <c r="G15"/>
  <c r="F15"/>
  <c r="I14"/>
  <c r="H14"/>
  <c r="G14"/>
  <c r="F14"/>
  <c r="I13"/>
  <c r="H13"/>
  <c r="G13"/>
  <c r="F13"/>
  <c r="I12"/>
  <c r="H12"/>
  <c r="G12"/>
  <c r="F12"/>
  <c r="I11"/>
  <c r="H11"/>
  <c r="G11"/>
  <c r="F11"/>
  <c r="H4"/>
  <c r="I7"/>
  <c r="I6"/>
  <c r="I5"/>
  <c r="I4"/>
  <c r="I3"/>
  <c r="I2"/>
  <c r="I8" s="1"/>
  <c r="H7"/>
  <c r="H6"/>
  <c r="H5"/>
  <c r="G2"/>
  <c r="G8" s="1"/>
  <c r="H3"/>
  <c r="H2"/>
  <c r="G7"/>
  <c r="G6"/>
  <c r="G5"/>
  <c r="G4"/>
  <c r="G3"/>
  <c r="E8"/>
  <c r="E19" s="1"/>
  <c r="D8"/>
  <c r="F7"/>
  <c r="F6"/>
  <c r="F5"/>
  <c r="F4"/>
  <c r="F3"/>
  <c r="F2"/>
  <c r="H8" l="1"/>
  <c r="F8"/>
  <c r="F19" s="1"/>
</calcChain>
</file>

<file path=xl/sharedStrings.xml><?xml version="1.0" encoding="utf-8"?>
<sst xmlns="http://schemas.openxmlformats.org/spreadsheetml/2006/main" count="258" uniqueCount="208">
  <si>
    <t>Código Produto </t>
  </si>
  <si>
    <t>Jan </t>
  </si>
  <si>
    <t>Fev </t>
  </si>
  <si>
    <t>Mar </t>
  </si>
  <si>
    <t>Total 1º Trim.</t>
  </si>
  <si>
    <t>Máximo </t>
  </si>
  <si>
    <t>Mínimo </t>
  </si>
  <si>
    <t>Média </t>
  </si>
  <si>
    <t>1 </t>
  </si>
  <si>
    <t>Porca </t>
  </si>
  <si>
    <t>2 </t>
  </si>
  <si>
    <t>Parafuso </t>
  </si>
  <si>
    <t>3 </t>
  </si>
  <si>
    <t>Arruela </t>
  </si>
  <si>
    <t>4 </t>
  </si>
  <si>
    <t>Prego </t>
  </si>
  <si>
    <t>5 </t>
  </si>
  <si>
    <t>Alicate </t>
  </si>
  <si>
    <t>6 </t>
  </si>
  <si>
    <t>Martelo </t>
  </si>
  <si>
    <t>  </t>
  </si>
  <si>
    <t>Totais </t>
  </si>
  <si>
    <t>Abr </t>
  </si>
  <si>
    <t>Mai </t>
  </si>
  <si>
    <t>Jun </t>
  </si>
  <si>
    <t>Total 2º Trim.</t>
  </si>
  <si>
    <t>Total do  </t>
  </si>
  <si>
    <t>Semestre </t>
  </si>
  <si>
    <t>JANEIRO </t>
  </si>
  <si>
    <t>ABRIL </t>
  </si>
  <si>
    <t>MAIO </t>
  </si>
  <si>
    <t>JUNHO </t>
  </si>
  <si>
    <t>SALÁRIO </t>
  </si>
  <si>
    <t>CONTAS </t>
  </si>
  <si>
    <t>ÁGUA </t>
  </si>
  <si>
    <t>LUZ </t>
  </si>
  <si>
    <t>ESCOLA </t>
  </si>
  <si>
    <t>IPTU </t>
  </si>
  <si>
    <t>IPVA </t>
  </si>
  <si>
    <t>SHOPPING </t>
  </si>
  <si>
    <t>COMBUSTÍVEL </t>
  </si>
  <si>
    <t>ACADEMIA </t>
  </si>
  <si>
    <t>TOTAL DE  </t>
  </si>
  <si>
    <t>SALDO </t>
  </si>
  <si>
    <t>MARÇO</t>
  </si>
  <si>
    <t>FEVEREIRO</t>
  </si>
  <si>
    <t>Nº </t>
  </si>
  <si>
    <t>NOME </t>
  </si>
  <si>
    <t>Salário Bruto </t>
  </si>
  <si>
    <t>INSS </t>
  </si>
  <si>
    <t>Gratificação</t>
  </si>
  <si>
    <t>INSS R$ </t>
  </si>
  <si>
    <t>Gratificação R$ </t>
  </si>
  <si>
    <t>Salário Líquido</t>
  </si>
  <si>
    <t>Eduardo </t>
  </si>
  <si>
    <t xml:space="preserve"> Paulo </t>
  </si>
  <si>
    <t>Regina </t>
  </si>
  <si>
    <t xml:space="preserve"> Elisangela </t>
  </si>
  <si>
    <t>Edson </t>
  </si>
  <si>
    <t>Gabriela </t>
  </si>
  <si>
    <t>Helena </t>
  </si>
  <si>
    <t>Maria </t>
  </si>
  <si>
    <t>Valor do Dólar </t>
  </si>
  <si>
    <t>Papelaria Papel Branco </t>
  </si>
  <si>
    <t>Produtos </t>
  </si>
  <si>
    <t>Qtde </t>
  </si>
  <si>
    <t>Preço Unit.</t>
  </si>
  <si>
    <t>Total R$ </t>
  </si>
  <si>
    <t>Total US$ </t>
  </si>
  <si>
    <t>Caneta Azul </t>
  </si>
  <si>
    <t>Caneta Vermelha </t>
  </si>
  <si>
    <t>Caderno </t>
  </si>
  <si>
    <t>Régua </t>
  </si>
  <si>
    <t>Lápis </t>
  </si>
  <si>
    <t>Papel Sulfite </t>
  </si>
  <si>
    <t>Tinta Nanquim </t>
  </si>
  <si>
    <t>Nome </t>
  </si>
  <si>
    <t>Salário </t>
  </si>
  <si>
    <t>Aumento </t>
  </si>
  <si>
    <t>Novo Salário </t>
  </si>
  <si>
    <t>João dos Santos </t>
  </si>
  <si>
    <t>Maria da Silva </t>
  </si>
  <si>
    <t>Manoel das Flores </t>
  </si>
  <si>
    <t>Lambarildo Peixe </t>
  </si>
  <si>
    <t>Sebastião Souza </t>
  </si>
  <si>
    <t>Ana Flávia Silveira </t>
  </si>
  <si>
    <t>Silvia Helena Santos </t>
  </si>
  <si>
    <t>Alberto Roberto </t>
  </si>
  <si>
    <t>Até 1000,00 </t>
  </si>
  <si>
    <t>mais 1000,00 </t>
  </si>
  <si>
    <t>Receita bruta </t>
  </si>
  <si>
    <t>Jan-Mar </t>
  </si>
  <si>
    <t>Abr-Jun </t>
  </si>
  <si>
    <t>Jul-Set </t>
  </si>
  <si>
    <t>Out-Dez </t>
  </si>
  <si>
    <t>Total do Ano </t>
  </si>
  <si>
    <t>Despesa Líquida </t>
  </si>
  <si>
    <t>Salários </t>
  </si>
  <si>
    <t>Juros </t>
  </si>
  <si>
    <t>Aluguel </t>
  </si>
  <si>
    <t>Propaganda </t>
  </si>
  <si>
    <t>Suprimentos </t>
  </si>
  <si>
    <t>Diversos </t>
  </si>
  <si>
    <t>Total do Trim. </t>
  </si>
  <si>
    <t>Receita líquida </t>
  </si>
  <si>
    <t>Situação </t>
  </si>
  <si>
    <t>Valor Acumulado do ano de despesas </t>
  </si>
  <si>
    <t>Produto</t>
  </si>
  <si>
    <t>Jan</t>
  </si>
  <si>
    <t>Fev</t>
  </si>
  <si>
    <t>Resultado</t>
  </si>
  <si>
    <t>A</t>
  </si>
  <si>
    <t>B</t>
  </si>
  <si>
    <t>C</t>
  </si>
  <si>
    <t>D</t>
  </si>
  <si>
    <t>E</t>
  </si>
  <si>
    <t>F</t>
  </si>
  <si>
    <t>Controle de Idade</t>
  </si>
  <si>
    <t>Idade do Candidato</t>
  </si>
  <si>
    <t>Idade Mínima</t>
  </si>
  <si>
    <t>Idade Máxima</t>
  </si>
  <si>
    <t>Endereço </t>
  </si>
  <si>
    <t>Bairro </t>
  </si>
  <si>
    <t>Cidade </t>
  </si>
  <si>
    <t>Estado </t>
  </si>
  <si>
    <t>Rodovia Anhanguera, km 180 </t>
  </si>
  <si>
    <t>Centro </t>
  </si>
  <si>
    <t>Leme </t>
  </si>
  <si>
    <t>SP </t>
  </si>
  <si>
    <t>R. Antônio de Castro, 362 </t>
  </si>
  <si>
    <t>São Benedito </t>
  </si>
  <si>
    <t>Araras </t>
  </si>
  <si>
    <t>R. Tiradentes, 123 </t>
  </si>
  <si>
    <t>Salvador </t>
  </si>
  <si>
    <t>BA </t>
  </si>
  <si>
    <t>Av. Orozimbo Maia, 987 </t>
  </si>
  <si>
    <t>Jd. Nova Campinas Campinas </t>
  </si>
  <si>
    <t>Rodovia Rio/São Paulo, km 77 </t>
  </si>
  <si>
    <t>Praia Grande </t>
  </si>
  <si>
    <t>Ubatuba </t>
  </si>
  <si>
    <t>R. Júlio Mesquita, 66 </t>
  </si>
  <si>
    <t>Recife </t>
  </si>
  <si>
    <t>PE </t>
  </si>
  <si>
    <t>R. 5, 78 </t>
  </si>
  <si>
    <t>Jd. Europa </t>
  </si>
  <si>
    <t>Rio Claro </t>
  </si>
  <si>
    <t>R. Lambarildo Peixe, 812 </t>
  </si>
  <si>
    <t>Vila Tubarão </t>
  </si>
  <si>
    <t>Ribeirão Preto </t>
  </si>
  <si>
    <t>Av. dos Jequitibas, 11 </t>
  </si>
  <si>
    <t>Jd. Paulista </t>
  </si>
  <si>
    <t>Florianópolis </t>
  </si>
  <si>
    <t>SC </t>
  </si>
  <si>
    <t>Av. Ipiranga, 568 </t>
  </si>
  <si>
    <t>Ibirapuera </t>
  </si>
  <si>
    <t>Manaus </t>
  </si>
  <si>
    <t>AM </t>
  </si>
  <si>
    <t>R. Sergipe, 765 </t>
  </si>
  <si>
    <t>Botafogo </t>
  </si>
  <si>
    <t>Campinas </t>
  </si>
  <si>
    <t>Av. Limeira, 98 </t>
  </si>
  <si>
    <t>Belvedere </t>
  </si>
  <si>
    <t>Al. dos Laranjais, 99 </t>
  </si>
  <si>
    <t>Rio de Janeiro </t>
  </si>
  <si>
    <t>RJ </t>
  </si>
  <si>
    <t>R. das Quaresmeiras, 810 </t>
  </si>
  <si>
    <t>Vila Cláudia </t>
  </si>
  <si>
    <t>Porto Alegre </t>
  </si>
  <si>
    <t>RS </t>
  </si>
  <si>
    <t>R. Minas Gerais, 67 </t>
  </si>
  <si>
    <t>Parque Industrial </t>
  </si>
  <si>
    <t>Poços de Caldas </t>
  </si>
  <si>
    <t>MG </t>
  </si>
  <si>
    <t>Porc. De Lucro </t>
  </si>
  <si>
    <t>Valor do Dólar: </t>
  </si>
  <si>
    <t>Reais </t>
  </si>
  <si>
    <t>Dólar </t>
  </si>
  <si>
    <t>Produto </t>
  </si>
  <si>
    <t>Estoque </t>
  </si>
  <si>
    <t>Total </t>
  </si>
  <si>
    <t>Borracha </t>
  </si>
  <si>
    <t>Caderno 100 fls </t>
  </si>
  <si>
    <t>Caderno 200 fls </t>
  </si>
  <si>
    <t>Lapiseira </t>
  </si>
  <si>
    <t>Régua 15 cm </t>
  </si>
  <si>
    <t>Régua 30 cm </t>
  </si>
  <si>
    <t>Giz de Cera </t>
  </si>
  <si>
    <t>Cola </t>
  </si>
  <si>
    <t>Compasso </t>
  </si>
  <si>
    <t>Rubens</t>
  </si>
  <si>
    <t>Sônia</t>
  </si>
  <si>
    <t>Tatiane</t>
  </si>
  <si>
    <t>Roberto</t>
  </si>
  <si>
    <t>Pedro</t>
  </si>
  <si>
    <t>Maria</t>
  </si>
  <si>
    <t>Lucimara</t>
  </si>
  <si>
    <t>Lilian</t>
  </si>
  <si>
    <t>Helena</t>
  </si>
  <si>
    <t>Katiane</t>
  </si>
  <si>
    <t>Gabriela</t>
  </si>
  <si>
    <t>Fernanda</t>
  </si>
  <si>
    <t>Érica</t>
  </si>
  <si>
    <t>Eduardo</t>
  </si>
  <si>
    <t>Ana</t>
  </si>
  <si>
    <t>Custo (R$)</t>
  </si>
  <si>
    <t>Venda (R$)</t>
  </si>
  <si>
    <t>Custo (US$)</t>
  </si>
  <si>
    <t>Venda (US$) </t>
  </si>
</sst>
</file>

<file path=xl/styles.xml><?xml version="1.0" encoding="utf-8"?>
<styleSheet xmlns="http://schemas.openxmlformats.org/spreadsheetml/2006/main">
  <numFmts count="5">
    <numFmt numFmtId="44" formatCode="_-&quot;R$&quot;* #,##0.00_-;\-&quot;R$&quot;* #,##0.00_-;_-&quot;R$&quot;* &quot;-&quot;??_-;_-@_-"/>
    <numFmt numFmtId="164" formatCode="_-&quot;R$&quot;\ * #,##0.00_-;\-&quot;R$&quot;\ * #,##0.00_-;_-&quot;R$&quot;\ * &quot;-&quot;??_-;_-@_-"/>
    <numFmt numFmtId="165" formatCode="_-[$R$-416]\ * #,##0.00_-;\-[$R$-416]\ * #,##0.00_-;_-[$R$-416]\ * &quot;-&quot;??_-;_-@_-"/>
    <numFmt numFmtId="166" formatCode="_-[$$-409]* #,##0.00_ ;_-[$$-409]* \-#,##0.00\ ;_-[$$-409]* &quot;-&quot;??_ ;_-@_ "/>
    <numFmt numFmtId="167" formatCode="0.0%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1"/>
      <color rgb="FF3F3F3F"/>
      <name val="Calibri"/>
      <family val="2"/>
      <scheme val="minor"/>
    </font>
    <font>
      <u/>
      <sz val="10"/>
      <color rgb="FF000000"/>
      <name val="Arial"/>
      <family val="2"/>
    </font>
    <font>
      <b/>
      <sz val="10"/>
      <color rgb="FF000000"/>
      <name val="Times New Roman"/>
      <family val="1"/>
    </font>
    <font>
      <sz val="10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11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2" borderId="7" applyNumberFormat="0" applyAlignment="0" applyProtection="0"/>
  </cellStyleXfs>
  <cellXfs count="78">
    <xf numFmtId="0" fontId="0" fillId="0" borderId="0" xfId="0"/>
    <xf numFmtId="0" fontId="0" fillId="0" borderId="1" xfId="0" applyBorder="1" applyAlignment="1">
      <alignment vertical="top" wrapText="1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right" vertical="center" wrapText="1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right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165" fontId="4" fillId="0" borderId="1" xfId="0" applyNumberFormat="1" applyFont="1" applyBorder="1" applyAlignment="1">
      <alignment horizontal="right" vertical="center" wrapText="1"/>
    </xf>
    <xf numFmtId="165" fontId="0" fillId="0" borderId="1" xfId="0" applyNumberFormat="1" applyBorder="1" applyAlignment="1">
      <alignment vertical="top" wrapText="1"/>
    </xf>
    <xf numFmtId="164" fontId="4" fillId="0" borderId="1" xfId="1" applyFont="1" applyBorder="1" applyAlignment="1">
      <alignment horizontal="right" vertical="center" wrapText="1"/>
    </xf>
    <xf numFmtId="164" fontId="0" fillId="0" borderId="1" xfId="0" applyNumberFormat="1" applyBorder="1" applyAlignment="1">
      <alignment vertical="top" wrapText="1"/>
    </xf>
    <xf numFmtId="0" fontId="4" fillId="0" borderId="2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0" fillId="0" borderId="1" xfId="0" applyBorder="1" applyAlignment="1">
      <alignment horizontal="center" vertical="top" wrapText="1"/>
    </xf>
    <xf numFmtId="10" fontId="4" fillId="0" borderId="1" xfId="0" applyNumberFormat="1" applyFont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4" fontId="4" fillId="0" borderId="1" xfId="0" applyNumberFormat="1" applyFont="1" applyBorder="1" applyAlignment="1">
      <alignment horizontal="right" vertical="center" wrapText="1"/>
    </xf>
    <xf numFmtId="164" fontId="4" fillId="0" borderId="1" xfId="1" applyFont="1" applyBorder="1" applyAlignment="1">
      <alignment horizontal="center" vertical="center" wrapText="1"/>
    </xf>
    <xf numFmtId="166" fontId="0" fillId="0" borderId="1" xfId="0" applyNumberFormat="1" applyBorder="1" applyAlignment="1">
      <alignment vertical="top" wrapText="1"/>
    </xf>
    <xf numFmtId="0" fontId="4" fillId="0" borderId="0" xfId="0" applyFont="1" applyAlignment="1">
      <alignment vertical="center"/>
    </xf>
    <xf numFmtId="9" fontId="4" fillId="0" borderId="1" xfId="0" applyNumberFormat="1" applyFont="1" applyBorder="1" applyAlignment="1">
      <alignment horizontal="right" vertical="center" wrapText="1"/>
    </xf>
    <xf numFmtId="165" fontId="4" fillId="0" borderId="1" xfId="0" applyNumberFormat="1" applyFont="1" applyBorder="1" applyAlignment="1">
      <alignment horizontal="center" vertical="center" wrapText="1"/>
    </xf>
    <xf numFmtId="165" fontId="0" fillId="0" borderId="1" xfId="0" applyNumberFormat="1" applyBorder="1" applyAlignment="1">
      <alignment horizontal="center" vertical="center" wrapText="1"/>
    </xf>
    <xf numFmtId="0" fontId="4" fillId="0" borderId="0" xfId="0" applyFont="1" applyAlignment="1">
      <alignment horizontal="left" vertical="center" indent="11"/>
    </xf>
    <xf numFmtId="166" fontId="4" fillId="0" borderId="1" xfId="1" applyNumberFormat="1" applyFont="1" applyBorder="1" applyAlignment="1">
      <alignment horizontal="right" vertical="center" wrapText="1"/>
    </xf>
    <xf numFmtId="166" fontId="4" fillId="0" borderId="1" xfId="0" applyNumberFormat="1" applyFont="1" applyBorder="1" applyAlignment="1">
      <alignment horizontal="right" vertical="center" wrapText="1"/>
    </xf>
    <xf numFmtId="166" fontId="4" fillId="0" borderId="1" xfId="1" applyNumberFormat="1" applyFont="1" applyBorder="1" applyAlignment="1">
      <alignment horizontal="center" vertical="center" wrapText="1"/>
    </xf>
    <xf numFmtId="0" fontId="5" fillId="2" borderId="7" xfId="3" applyAlignment="1">
      <alignment horizontal="center" vertical="center"/>
    </xf>
    <xf numFmtId="164" fontId="5" fillId="2" borderId="7" xfId="3" applyNumberFormat="1" applyAlignment="1">
      <alignment horizontal="center" vertical="center"/>
    </xf>
    <xf numFmtId="0" fontId="3" fillId="0" borderId="1" xfId="0" applyFont="1" applyBorder="1" applyAlignment="1">
      <alignment vertical="top" wrapText="1"/>
    </xf>
    <xf numFmtId="0" fontId="4" fillId="0" borderId="1" xfId="0" applyFont="1" applyBorder="1" applyAlignment="1">
      <alignment vertical="top" wrapText="1"/>
    </xf>
    <xf numFmtId="0" fontId="4" fillId="0" borderId="0" xfId="0" applyFont="1"/>
    <xf numFmtId="2" fontId="5" fillId="2" borderId="7" xfId="3" applyNumberFormat="1"/>
    <xf numFmtId="164" fontId="5" fillId="2" borderId="7" xfId="1" applyFont="1" applyFill="1" applyBorder="1" applyAlignment="1">
      <alignment horizontal="center" vertical="center"/>
    </xf>
    <xf numFmtId="0" fontId="7" fillId="0" borderId="1" xfId="0" applyFont="1" applyBorder="1" applyAlignment="1">
      <alignment vertical="top" wrapText="1"/>
    </xf>
    <xf numFmtId="0" fontId="8" fillId="0" borderId="1" xfId="0" applyFont="1" applyBorder="1" applyAlignment="1">
      <alignment horizontal="right" vertical="top" wrapText="1"/>
    </xf>
    <xf numFmtId="0" fontId="8" fillId="0" borderId="0" xfId="0" applyFont="1" applyAlignment="1">
      <alignment horizontal="center"/>
    </xf>
    <xf numFmtId="0" fontId="7" fillId="0" borderId="2" xfId="0" applyFont="1" applyBorder="1" applyAlignment="1">
      <alignment vertical="top" wrapText="1"/>
    </xf>
    <xf numFmtId="0" fontId="7" fillId="0" borderId="3" xfId="0" applyFont="1" applyBorder="1" applyAlignment="1">
      <alignment horizontal="right" vertical="top" wrapText="1"/>
    </xf>
    <xf numFmtId="0" fontId="0" fillId="0" borderId="0" xfId="0" applyAlignment="1">
      <alignment horizontal="left"/>
    </xf>
    <xf numFmtId="0" fontId="8" fillId="0" borderId="1" xfId="0" applyFont="1" applyBorder="1" applyAlignment="1">
      <alignment vertical="top" wrapText="1"/>
    </xf>
    <xf numFmtId="0" fontId="8" fillId="0" borderId="4" xfId="0" applyFont="1" applyBorder="1" applyAlignment="1">
      <alignment horizontal="center" vertical="top" wrapText="1"/>
    </xf>
    <xf numFmtId="0" fontId="8" fillId="0" borderId="1" xfId="0" applyFont="1" applyBorder="1" applyAlignment="1">
      <alignment horizontal="center" vertical="top" wrapText="1"/>
    </xf>
    <xf numFmtId="49" fontId="4" fillId="0" borderId="1" xfId="0" applyNumberFormat="1" applyFont="1" applyBorder="1" applyAlignment="1">
      <alignment vertical="top" wrapText="1"/>
    </xf>
    <xf numFmtId="49" fontId="4" fillId="0" borderId="1" xfId="0" applyNumberFormat="1" applyFont="1" applyBorder="1" applyAlignment="1">
      <alignment horizontal="right" vertical="top" wrapText="1"/>
    </xf>
    <xf numFmtId="49" fontId="0" fillId="0" borderId="1" xfId="0" applyNumberFormat="1" applyBorder="1" applyAlignment="1">
      <alignment vertical="top" wrapText="1"/>
    </xf>
    <xf numFmtId="0" fontId="8" fillId="0" borderId="5" xfId="0" applyFont="1" applyBorder="1" applyAlignment="1">
      <alignment horizontal="center" vertical="top" wrapText="1"/>
    </xf>
    <xf numFmtId="0" fontId="8" fillId="0" borderId="6" xfId="0" applyFont="1" applyBorder="1" applyAlignment="1">
      <alignment horizontal="center" vertical="top" wrapText="1"/>
    </xf>
    <xf numFmtId="167" fontId="8" fillId="0" borderId="1" xfId="2" applyNumberFormat="1" applyFont="1" applyBorder="1" applyAlignment="1">
      <alignment horizontal="right" vertical="top" wrapText="1"/>
    </xf>
    <xf numFmtId="164" fontId="8" fillId="0" borderId="1" xfId="1" applyFont="1" applyBorder="1" applyAlignment="1">
      <alignment horizontal="right" vertical="top" wrapText="1"/>
    </xf>
    <xf numFmtId="166" fontId="8" fillId="0" borderId="1" xfId="1" applyNumberFormat="1" applyFont="1" applyBorder="1" applyAlignment="1">
      <alignment horizontal="right" vertical="top" wrapText="1"/>
    </xf>
    <xf numFmtId="44" fontId="0" fillId="0" borderId="1" xfId="0" applyNumberFormat="1" applyBorder="1" applyAlignment="1">
      <alignment vertical="top" wrapText="1"/>
    </xf>
    <xf numFmtId="166" fontId="0" fillId="0" borderId="1" xfId="1" applyNumberFormat="1" applyFont="1" applyBorder="1" applyAlignment="1">
      <alignment vertical="top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0" fillId="0" borderId="2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165" fontId="2" fillId="0" borderId="2" xfId="0" applyNumberFormat="1" applyFont="1" applyBorder="1" applyAlignment="1">
      <alignment horizontal="center" vertical="center" wrapText="1"/>
    </xf>
    <xf numFmtId="165" fontId="3" fillId="0" borderId="2" xfId="0" applyNumberFormat="1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164" fontId="2" fillId="0" borderId="2" xfId="0" applyNumberFormat="1" applyFont="1" applyBorder="1" applyAlignment="1">
      <alignment horizontal="center" vertical="center" wrapText="1"/>
    </xf>
    <xf numFmtId="164" fontId="2" fillId="0" borderId="3" xfId="0" applyNumberFormat="1" applyFont="1" applyBorder="1" applyAlignment="1">
      <alignment horizontal="center" vertical="center" wrapText="1"/>
    </xf>
    <xf numFmtId="164" fontId="3" fillId="0" borderId="2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0" fontId="4" fillId="0" borderId="4" xfId="0" applyFont="1" applyBorder="1" applyAlignment="1">
      <alignment vertical="center" wrapText="1"/>
    </xf>
    <xf numFmtId="0" fontId="4" fillId="0" borderId="5" xfId="0" applyFont="1" applyBorder="1" applyAlignment="1">
      <alignment vertical="center" wrapText="1"/>
    </xf>
    <xf numFmtId="0" fontId="4" fillId="0" borderId="6" xfId="0" applyFont="1" applyBorder="1" applyAlignment="1">
      <alignment vertical="center" wrapText="1"/>
    </xf>
    <xf numFmtId="0" fontId="6" fillId="0" borderId="4" xfId="0" applyFont="1" applyBorder="1" applyAlignment="1">
      <alignment vertical="center" wrapText="1"/>
    </xf>
    <xf numFmtId="0" fontId="6" fillId="0" borderId="5" xfId="0" applyFont="1" applyBorder="1" applyAlignment="1">
      <alignment vertical="center" wrapText="1"/>
    </xf>
    <xf numFmtId="0" fontId="6" fillId="0" borderId="6" xfId="0" applyFont="1" applyBorder="1" applyAlignment="1">
      <alignment vertical="center" wrapText="1"/>
    </xf>
    <xf numFmtId="0" fontId="5" fillId="2" borderId="7" xfId="3" applyAlignment="1">
      <alignment horizontal="center"/>
    </xf>
    <xf numFmtId="0" fontId="5" fillId="2" borderId="8" xfId="3" applyBorder="1" applyAlignment="1">
      <alignment horizontal="center" vertical="center"/>
    </xf>
    <xf numFmtId="0" fontId="5" fillId="2" borderId="10" xfId="3" applyBorder="1" applyAlignment="1">
      <alignment horizontal="center" vertical="center"/>
    </xf>
    <xf numFmtId="0" fontId="5" fillId="2" borderId="9" xfId="3" applyBorder="1" applyAlignment="1">
      <alignment horizontal="center" vertical="center"/>
    </xf>
  </cellXfs>
  <cellStyles count="4">
    <cellStyle name="Moeda" xfId="1" builtinId="4"/>
    <cellStyle name="Normal" xfId="0" builtinId="0"/>
    <cellStyle name="Porcentagem" xfId="2" builtinId="5"/>
    <cellStyle name="Saída" xfId="3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pt-BR"/>
              <a:t>Gráfico da Planilha 9</a:t>
            </a:r>
          </a:p>
        </c:rich>
      </c:tx>
      <c:layout/>
    </c:title>
    <c:view3D>
      <c:perspective val="30"/>
    </c:view3D>
    <c:plotArea>
      <c:layout>
        <c:manualLayout>
          <c:layoutTarget val="inner"/>
          <c:xMode val="edge"/>
          <c:yMode val="edge"/>
          <c:x val="8.8680682591443752E-2"/>
          <c:y val="0.10751860242821761"/>
          <c:w val="0.75803164335097839"/>
          <c:h val="0.79997739719154826"/>
        </c:manualLayout>
      </c:layout>
      <c:bar3DChart>
        <c:barDir val="col"/>
        <c:grouping val="clustered"/>
        <c:ser>
          <c:idx val="2"/>
          <c:order val="0"/>
          <c:tx>
            <c:strRef>
              <c:f>Planilha9!$A$14</c:f>
              <c:strCache>
                <c:ptCount val="1"/>
                <c:pt idx="0">
                  <c:v>Borracha </c:v>
                </c:pt>
              </c:strCache>
            </c:strRef>
          </c:tx>
          <c:spPr>
            <a:ln w="25400">
              <a:noFill/>
            </a:ln>
          </c:spPr>
          <c:cat>
            <c:strRef>
              <c:f>(Planilha9!$C$13:$D$13,Planilha9!$F$13:$G$13)</c:f>
              <c:strCache>
                <c:ptCount val="4"/>
                <c:pt idx="0">
                  <c:v>Custo (R$)</c:v>
                </c:pt>
                <c:pt idx="1">
                  <c:v>Venda (R$)</c:v>
                </c:pt>
                <c:pt idx="2">
                  <c:v>Custo (US$)</c:v>
                </c:pt>
                <c:pt idx="3">
                  <c:v>Venda (US$) </c:v>
                </c:pt>
              </c:strCache>
            </c:strRef>
          </c:cat>
          <c:val>
            <c:numRef>
              <c:f>(Planilha9!$C$14:$D$14,Planilha9!$F$14:$G$14)</c:f>
              <c:numCache>
                <c:formatCode>_-"R$"\ * #,##0.00_-;\-"R$"\ * #,##0.00_-;_-"R$"\ * "-"??_-;_-@_-</c:formatCode>
                <c:ptCount val="4"/>
                <c:pt idx="0">
                  <c:v>0.5</c:v>
                </c:pt>
                <c:pt idx="1">
                  <c:v>0.55000000000000004</c:v>
                </c:pt>
                <c:pt idx="2" formatCode="_-[$$-409]* #,##0.00_ ;_-[$$-409]* \-#,##0.00\ ;_-[$$-409]* &quot;-&quot;??_ ;_-@_ ">
                  <c:v>0.14970059880239522</c:v>
                </c:pt>
                <c:pt idx="3" formatCode="_-[$$-409]* #,##0.00_ ;_-[$$-409]* \-#,##0.00\ ;_-[$$-409]* &quot;-&quot;??_ ;_-@_ ">
                  <c:v>0.16841317365269462</c:v>
                </c:pt>
              </c:numCache>
            </c:numRef>
          </c:val>
        </c:ser>
        <c:ser>
          <c:idx val="0"/>
          <c:order val="1"/>
          <c:tx>
            <c:strRef>
              <c:f>Planilha9!$A$15</c:f>
              <c:strCache>
                <c:ptCount val="1"/>
                <c:pt idx="0">
                  <c:v>Caderno 100 fls </c:v>
                </c:pt>
              </c:strCache>
            </c:strRef>
          </c:tx>
          <c:cat>
            <c:strRef>
              <c:f>(Planilha9!$C$13:$D$13,Planilha9!$F$13:$G$13)</c:f>
              <c:strCache>
                <c:ptCount val="4"/>
                <c:pt idx="0">
                  <c:v>Custo (R$)</c:v>
                </c:pt>
                <c:pt idx="1">
                  <c:v>Venda (R$)</c:v>
                </c:pt>
                <c:pt idx="2">
                  <c:v>Custo (US$)</c:v>
                </c:pt>
                <c:pt idx="3">
                  <c:v>Venda (US$) </c:v>
                </c:pt>
              </c:strCache>
            </c:strRef>
          </c:cat>
          <c:val>
            <c:numRef>
              <c:f>(Planilha9!$C$15:$D$15,Planilha9!$F$15:$G$15)</c:f>
              <c:numCache>
                <c:formatCode>_-"R$"\ * #,##0.00_-;\-"R$"\ * #,##0.00_-;_-"R$"\ * "-"??_-;_-@_-</c:formatCode>
                <c:ptCount val="4"/>
                <c:pt idx="0">
                  <c:v>2.57</c:v>
                </c:pt>
                <c:pt idx="1">
                  <c:v>2.7</c:v>
                </c:pt>
                <c:pt idx="2" formatCode="_-[$$-409]* #,##0.00_ ;_-[$$-409]* \-#,##0.00\ ;_-[$$-409]* &quot;-&quot;??_ ;_-@_ ">
                  <c:v>0.76946107784431139</c:v>
                </c:pt>
                <c:pt idx="3" formatCode="_-[$$-409]* #,##0.00_ ;_-[$$-409]* \-#,##0.00\ ;_-[$$-409]* &quot;-&quot;??_ ;_-@_ ">
                  <c:v>0.86564371257485029</c:v>
                </c:pt>
              </c:numCache>
            </c:numRef>
          </c:val>
        </c:ser>
        <c:ser>
          <c:idx val="4"/>
          <c:order val="2"/>
          <c:tx>
            <c:strRef>
              <c:f>Planilha9!$A$16</c:f>
              <c:strCache>
                <c:ptCount val="1"/>
                <c:pt idx="0">
                  <c:v>Caderno 200 fls </c:v>
                </c:pt>
              </c:strCache>
            </c:strRef>
          </c:tx>
          <c:cat>
            <c:strRef>
              <c:f>(Planilha9!$C$13:$D$13,Planilha9!$F$13:$G$13)</c:f>
              <c:strCache>
                <c:ptCount val="4"/>
                <c:pt idx="0">
                  <c:v>Custo (R$)</c:v>
                </c:pt>
                <c:pt idx="1">
                  <c:v>Venda (R$)</c:v>
                </c:pt>
                <c:pt idx="2">
                  <c:v>Custo (US$)</c:v>
                </c:pt>
                <c:pt idx="3">
                  <c:v>Venda (US$) </c:v>
                </c:pt>
              </c:strCache>
            </c:strRef>
          </c:cat>
          <c:val>
            <c:numRef>
              <c:f>(Planilha9!$C$16:$D$16,Planilha9!$F$16:$G$16)</c:f>
              <c:numCache>
                <c:formatCode>_-"R$"\ * #,##0.00_-;\-"R$"\ * #,##0.00_-;_-"R$"\ * "-"??_-;_-@_-</c:formatCode>
                <c:ptCount val="4"/>
                <c:pt idx="0">
                  <c:v>5</c:v>
                </c:pt>
                <c:pt idx="1">
                  <c:v>5.5</c:v>
                </c:pt>
                <c:pt idx="2" formatCode="_-[$$-409]* #,##0.00_ ;_-[$$-409]* \-#,##0.00\ ;_-[$$-409]* &quot;-&quot;??_ ;_-@_ ">
                  <c:v>1.4970059880239521</c:v>
                </c:pt>
                <c:pt idx="3" formatCode="_-[$$-409]* #,##0.00_ ;_-[$$-409]* \-#,##0.00\ ;_-[$$-409]* &quot;-&quot;??_ ;_-@_ ">
                  <c:v>1.6841317365269461</c:v>
                </c:pt>
              </c:numCache>
            </c:numRef>
          </c:val>
        </c:ser>
        <c:ser>
          <c:idx val="5"/>
          <c:order val="3"/>
          <c:tx>
            <c:strRef>
              <c:f>Planilha9!$A$17</c:f>
              <c:strCache>
                <c:ptCount val="1"/>
                <c:pt idx="0">
                  <c:v>Caneta Azul </c:v>
                </c:pt>
              </c:strCache>
            </c:strRef>
          </c:tx>
          <c:cat>
            <c:strRef>
              <c:f>(Planilha9!$C$13:$D$13,Planilha9!$F$13:$G$13)</c:f>
              <c:strCache>
                <c:ptCount val="4"/>
                <c:pt idx="0">
                  <c:v>Custo (R$)</c:v>
                </c:pt>
                <c:pt idx="1">
                  <c:v>Venda (R$)</c:v>
                </c:pt>
                <c:pt idx="2">
                  <c:v>Custo (US$)</c:v>
                </c:pt>
                <c:pt idx="3">
                  <c:v>Venda (US$) </c:v>
                </c:pt>
              </c:strCache>
            </c:strRef>
          </c:cat>
          <c:val>
            <c:numRef>
              <c:f>(Planilha9!$C$17:$D$17,Planilha9!$F$17:$G$17)</c:f>
              <c:numCache>
                <c:formatCode>_-"R$"\ * #,##0.00_-;\-"R$"\ * #,##0.00_-;_-"R$"\ * "-"??_-;_-@_-</c:formatCode>
                <c:ptCount val="4"/>
                <c:pt idx="0">
                  <c:v>0.15</c:v>
                </c:pt>
                <c:pt idx="1">
                  <c:v>0.25</c:v>
                </c:pt>
                <c:pt idx="2" formatCode="_-[$$-409]* #,##0.00_ ;_-[$$-409]* \-#,##0.00\ ;_-[$$-409]* &quot;-&quot;??_ ;_-@_ ">
                  <c:v>4.4910179640718563E-2</c:v>
                </c:pt>
                <c:pt idx="3" formatCode="_-[$$-409]* #,##0.00_ ;_-[$$-409]* \-#,##0.00\ ;_-[$$-409]* &quot;-&quot;??_ ;_-@_ ">
                  <c:v>5.0523952095808386E-2</c:v>
                </c:pt>
              </c:numCache>
            </c:numRef>
          </c:val>
        </c:ser>
        <c:ser>
          <c:idx val="1"/>
          <c:order val="4"/>
          <c:tx>
            <c:strRef>
              <c:f>Planilha9!$A$18</c:f>
              <c:strCache>
                <c:ptCount val="1"/>
                <c:pt idx="0">
                  <c:v>Caneta Vermelha </c:v>
                </c:pt>
              </c:strCache>
            </c:strRef>
          </c:tx>
          <c:cat>
            <c:strRef>
              <c:f>(Planilha9!$C$13:$D$13,Planilha9!$F$13:$G$13)</c:f>
              <c:strCache>
                <c:ptCount val="4"/>
                <c:pt idx="0">
                  <c:v>Custo (R$)</c:v>
                </c:pt>
                <c:pt idx="1">
                  <c:v>Venda (R$)</c:v>
                </c:pt>
                <c:pt idx="2">
                  <c:v>Custo (US$)</c:v>
                </c:pt>
                <c:pt idx="3">
                  <c:v>Venda (US$) </c:v>
                </c:pt>
              </c:strCache>
            </c:strRef>
          </c:cat>
          <c:val>
            <c:numRef>
              <c:f>(Planilha9!$C$18:$D$18,Planilha9!$F$18:$G$18)</c:f>
              <c:numCache>
                <c:formatCode>_-"R$"\ * #,##0.00_-;\-"R$"\ * #,##0.00_-;_-"R$"\ * "-"??_-;_-@_-</c:formatCode>
                <c:ptCount val="4"/>
                <c:pt idx="0">
                  <c:v>0.15</c:v>
                </c:pt>
                <c:pt idx="1">
                  <c:v>0.25</c:v>
                </c:pt>
                <c:pt idx="2" formatCode="_-[$$-409]* #,##0.00_ ;_-[$$-409]* \-#,##0.00\ ;_-[$$-409]* &quot;-&quot;??_ ;_-@_ ">
                  <c:v>4.4910179640718563E-2</c:v>
                </c:pt>
                <c:pt idx="3" formatCode="_-[$$-409]* #,##0.00_ ;_-[$$-409]* \-#,##0.00\ ;_-[$$-409]* &quot;-&quot;??_ ;_-@_ ">
                  <c:v>5.0523952095808386E-2</c:v>
                </c:pt>
              </c:numCache>
            </c:numRef>
          </c:val>
        </c:ser>
        <c:ser>
          <c:idx val="3"/>
          <c:order val="5"/>
          <c:tx>
            <c:strRef>
              <c:f>Planilha9!$A$19</c:f>
              <c:strCache>
                <c:ptCount val="1"/>
                <c:pt idx="0">
                  <c:v>Lapiseira </c:v>
                </c:pt>
              </c:strCache>
            </c:strRef>
          </c:tx>
          <c:cat>
            <c:strRef>
              <c:f>(Planilha9!$C$13:$D$13,Planilha9!$F$13:$G$13)</c:f>
              <c:strCache>
                <c:ptCount val="4"/>
                <c:pt idx="0">
                  <c:v>Custo (R$)</c:v>
                </c:pt>
                <c:pt idx="1">
                  <c:v>Venda (R$)</c:v>
                </c:pt>
                <c:pt idx="2">
                  <c:v>Custo (US$)</c:v>
                </c:pt>
                <c:pt idx="3">
                  <c:v>Venda (US$) </c:v>
                </c:pt>
              </c:strCache>
            </c:strRef>
          </c:cat>
          <c:val>
            <c:numRef>
              <c:f>(Planilha9!$C$19:$D$19,Planilha9!$F$19:$G$19)</c:f>
              <c:numCache>
                <c:formatCode>_-"R$"\ * #,##0.00_-;\-"R$"\ * #,##0.00_-;_-"R$"\ * "-"??_-;_-@_-</c:formatCode>
                <c:ptCount val="4"/>
                <c:pt idx="0">
                  <c:v>3</c:v>
                </c:pt>
                <c:pt idx="1">
                  <c:v>3.5</c:v>
                </c:pt>
                <c:pt idx="2" formatCode="_-[$$-409]* #,##0.00_ ;_-[$$-409]* \-#,##0.00\ ;_-[$$-409]* &quot;-&quot;??_ ;_-@_ ">
                  <c:v>0.89820359281437134</c:v>
                </c:pt>
                <c:pt idx="3" formatCode="_-[$$-409]* #,##0.00_ ;_-[$$-409]* \-#,##0.00\ ;_-[$$-409]* &quot;-&quot;??_ ;_-@_ ">
                  <c:v>1.0104790419161678</c:v>
                </c:pt>
              </c:numCache>
            </c:numRef>
          </c:val>
        </c:ser>
        <c:ser>
          <c:idx val="6"/>
          <c:order val="6"/>
          <c:tx>
            <c:strRef>
              <c:f>Planilha9!$A$20</c:f>
              <c:strCache>
                <c:ptCount val="1"/>
                <c:pt idx="0">
                  <c:v>Régua 15 cm </c:v>
                </c:pt>
              </c:strCache>
            </c:strRef>
          </c:tx>
          <c:cat>
            <c:strRef>
              <c:f>(Planilha9!$C$13:$D$13,Planilha9!$F$13:$G$13)</c:f>
              <c:strCache>
                <c:ptCount val="4"/>
                <c:pt idx="0">
                  <c:v>Custo (R$)</c:v>
                </c:pt>
                <c:pt idx="1">
                  <c:v>Venda (R$)</c:v>
                </c:pt>
                <c:pt idx="2">
                  <c:v>Custo (US$)</c:v>
                </c:pt>
                <c:pt idx="3">
                  <c:v>Venda (US$) </c:v>
                </c:pt>
              </c:strCache>
            </c:strRef>
          </c:cat>
          <c:val>
            <c:numRef>
              <c:f>(Planilha9!$C$20:$D$20,Planilha9!$F$20:$G$20)</c:f>
              <c:numCache>
                <c:formatCode>_-"R$"\ * #,##0.00_-;\-"R$"\ * #,##0.00_-;_-"R$"\ * "-"??_-;_-@_-</c:formatCode>
                <c:ptCount val="4"/>
                <c:pt idx="0">
                  <c:v>0.25</c:v>
                </c:pt>
                <c:pt idx="1">
                  <c:v>0.3</c:v>
                </c:pt>
                <c:pt idx="2" formatCode="_-[$$-409]* #,##0.00_ ;_-[$$-409]* \-#,##0.00\ ;_-[$$-409]* &quot;-&quot;??_ ;_-@_ ">
                  <c:v>7.4850299401197612E-2</c:v>
                </c:pt>
                <c:pt idx="3" formatCode="_-[$$-409]* #,##0.00_ ;_-[$$-409]* \-#,##0.00\ ;_-[$$-409]* &quot;-&quot;??_ ;_-@_ ">
                  <c:v>8.420658682634731E-2</c:v>
                </c:pt>
              </c:numCache>
            </c:numRef>
          </c:val>
        </c:ser>
        <c:ser>
          <c:idx val="7"/>
          <c:order val="7"/>
          <c:tx>
            <c:strRef>
              <c:f>Planilha9!$A$21</c:f>
              <c:strCache>
                <c:ptCount val="1"/>
                <c:pt idx="0">
                  <c:v>Régua 30 cm </c:v>
                </c:pt>
              </c:strCache>
            </c:strRef>
          </c:tx>
          <c:cat>
            <c:strRef>
              <c:f>(Planilha9!$C$13:$D$13,Planilha9!$F$13:$G$13)</c:f>
              <c:strCache>
                <c:ptCount val="4"/>
                <c:pt idx="0">
                  <c:v>Custo (R$)</c:v>
                </c:pt>
                <c:pt idx="1">
                  <c:v>Venda (R$)</c:v>
                </c:pt>
                <c:pt idx="2">
                  <c:v>Custo (US$)</c:v>
                </c:pt>
                <c:pt idx="3">
                  <c:v>Venda (US$) </c:v>
                </c:pt>
              </c:strCache>
            </c:strRef>
          </c:cat>
          <c:val>
            <c:numRef>
              <c:f>(Planilha9!$C$21:$D$21,Planilha9!$F$21:$G$21)</c:f>
              <c:numCache>
                <c:formatCode>_-"R$"\ * #,##0.00_-;\-"R$"\ * #,##0.00_-;_-"R$"\ * "-"??_-;_-@_-</c:formatCode>
                <c:ptCount val="4"/>
                <c:pt idx="0">
                  <c:v>0.35</c:v>
                </c:pt>
                <c:pt idx="1">
                  <c:v>0.45</c:v>
                </c:pt>
                <c:pt idx="2" formatCode="_-[$$-409]* #,##0.00_ ;_-[$$-409]* \-#,##0.00\ ;_-[$$-409]* &quot;-&quot;??_ ;_-@_ ">
                  <c:v>0.10479041916167664</c:v>
                </c:pt>
                <c:pt idx="3" formatCode="_-[$$-409]* #,##0.00_ ;_-[$$-409]* \-#,##0.00\ ;_-[$$-409]* &quot;-&quot;??_ ;_-@_ ">
                  <c:v>0.11788922155688622</c:v>
                </c:pt>
              </c:numCache>
            </c:numRef>
          </c:val>
        </c:ser>
        <c:ser>
          <c:idx val="8"/>
          <c:order val="8"/>
          <c:tx>
            <c:strRef>
              <c:f>Planilha9!$A$22</c:f>
              <c:strCache>
                <c:ptCount val="1"/>
                <c:pt idx="0">
                  <c:v>Giz de Cera </c:v>
                </c:pt>
              </c:strCache>
            </c:strRef>
          </c:tx>
          <c:cat>
            <c:strRef>
              <c:f>(Planilha9!$C$13:$D$13,Planilha9!$F$13:$G$13)</c:f>
              <c:strCache>
                <c:ptCount val="4"/>
                <c:pt idx="0">
                  <c:v>Custo (R$)</c:v>
                </c:pt>
                <c:pt idx="1">
                  <c:v>Venda (R$)</c:v>
                </c:pt>
                <c:pt idx="2">
                  <c:v>Custo (US$)</c:v>
                </c:pt>
                <c:pt idx="3">
                  <c:v>Venda (US$) </c:v>
                </c:pt>
              </c:strCache>
            </c:strRef>
          </c:cat>
          <c:val>
            <c:numRef>
              <c:f>(Planilha9!$C$22:$D$22,Planilha9!$F$22:$G$22)</c:f>
              <c:numCache>
                <c:formatCode>_-"R$"\ * #,##0.00_-;\-"R$"\ * #,##0.00_-;_-"R$"\ * "-"??_-;_-@_-</c:formatCode>
                <c:ptCount val="4"/>
                <c:pt idx="0">
                  <c:v>6</c:v>
                </c:pt>
                <c:pt idx="1">
                  <c:v>6.5</c:v>
                </c:pt>
                <c:pt idx="2" formatCode="_-[$$-409]* #,##0.00_ ;_-[$$-409]* \-#,##0.00\ ;_-[$$-409]* &quot;-&quot;??_ ;_-@_ ">
                  <c:v>1.7964071856287427</c:v>
                </c:pt>
                <c:pt idx="3" formatCode="_-[$$-409]* #,##0.00_ ;_-[$$-409]* \-#,##0.00\ ;_-[$$-409]* &quot;-&quot;??_ ;_-@_ ">
                  <c:v>2.0209580838323356</c:v>
                </c:pt>
              </c:numCache>
            </c:numRef>
          </c:val>
        </c:ser>
        <c:ser>
          <c:idx val="9"/>
          <c:order val="9"/>
          <c:tx>
            <c:strRef>
              <c:f>Planilha9!$A$23</c:f>
              <c:strCache>
                <c:ptCount val="1"/>
                <c:pt idx="0">
                  <c:v>Cola </c:v>
                </c:pt>
              </c:strCache>
            </c:strRef>
          </c:tx>
          <c:cat>
            <c:strRef>
              <c:f>(Planilha9!$C$13:$D$13,Planilha9!$F$13:$G$13)</c:f>
              <c:strCache>
                <c:ptCount val="4"/>
                <c:pt idx="0">
                  <c:v>Custo (R$)</c:v>
                </c:pt>
                <c:pt idx="1">
                  <c:v>Venda (R$)</c:v>
                </c:pt>
                <c:pt idx="2">
                  <c:v>Custo (US$)</c:v>
                </c:pt>
                <c:pt idx="3">
                  <c:v>Venda (US$) </c:v>
                </c:pt>
              </c:strCache>
            </c:strRef>
          </c:cat>
          <c:val>
            <c:numRef>
              <c:f>(Planilha9!$C$23:$D$23,Planilha9!$F$23:$G$23)</c:f>
              <c:numCache>
                <c:formatCode>_-"R$"\ * #,##0.00_-;\-"R$"\ * #,##0.00_-;_-"R$"\ * "-"??_-;_-@_-</c:formatCode>
                <c:ptCount val="4"/>
                <c:pt idx="0">
                  <c:v>3.14</c:v>
                </c:pt>
                <c:pt idx="1">
                  <c:v>4</c:v>
                </c:pt>
                <c:pt idx="2" formatCode="_-[$$-409]* #,##0.00_ ;_-[$$-409]* \-#,##0.00\ ;_-[$$-409]* &quot;-&quot;??_ ;_-@_ ">
                  <c:v>0.940119760479042</c:v>
                </c:pt>
                <c:pt idx="3" formatCode="_-[$$-409]* #,##0.00_ ;_-[$$-409]* \-#,##0.00\ ;_-[$$-409]* &quot;-&quot;??_ ;_-@_ ">
                  <c:v>1.0576347305389222</c:v>
                </c:pt>
              </c:numCache>
            </c:numRef>
          </c:val>
        </c:ser>
        <c:ser>
          <c:idx val="10"/>
          <c:order val="10"/>
          <c:tx>
            <c:strRef>
              <c:f>Planilha9!$A$24</c:f>
              <c:strCache>
                <c:ptCount val="1"/>
                <c:pt idx="0">
                  <c:v>Compasso </c:v>
                </c:pt>
              </c:strCache>
            </c:strRef>
          </c:tx>
          <c:cat>
            <c:strRef>
              <c:f>(Planilha9!$C$13:$D$13,Planilha9!$F$13:$G$13)</c:f>
              <c:strCache>
                <c:ptCount val="4"/>
                <c:pt idx="0">
                  <c:v>Custo (R$)</c:v>
                </c:pt>
                <c:pt idx="1">
                  <c:v>Venda (R$)</c:v>
                </c:pt>
                <c:pt idx="2">
                  <c:v>Custo (US$)</c:v>
                </c:pt>
                <c:pt idx="3">
                  <c:v>Venda (US$) </c:v>
                </c:pt>
              </c:strCache>
            </c:strRef>
          </c:cat>
          <c:val>
            <c:numRef>
              <c:f>(Planilha9!$C$24:$D$24,Planilha9!$F$24:$G$24)</c:f>
              <c:numCache>
                <c:formatCode>_-"R$"\ * #,##0.00_-;\-"R$"\ * #,##0.00_-;_-"R$"\ * "-"??_-;_-@_-</c:formatCode>
                <c:ptCount val="4"/>
                <c:pt idx="0">
                  <c:v>5.68</c:v>
                </c:pt>
                <c:pt idx="1">
                  <c:v>6</c:v>
                </c:pt>
                <c:pt idx="2" formatCode="_-[$$-409]* #,##0.00_ ;_-[$$-409]* \-#,##0.00\ ;_-[$$-409]* &quot;-&quot;??_ ;_-@_ ">
                  <c:v>1.7005988023952097</c:v>
                </c:pt>
                <c:pt idx="3" formatCode="_-[$$-409]* #,##0.00_ ;_-[$$-409]* \-#,##0.00\ ;_-[$$-409]* &quot;-&quot;??_ ;_-@_ ">
                  <c:v>1.9131736526946108</c:v>
                </c:pt>
              </c:numCache>
            </c:numRef>
          </c:val>
        </c:ser>
        <c:dLbls/>
        <c:shape val="box"/>
        <c:axId val="115925760"/>
        <c:axId val="115927296"/>
        <c:axId val="0"/>
      </c:bar3DChart>
      <c:catAx>
        <c:axId val="115925760"/>
        <c:scaling>
          <c:orientation val="minMax"/>
        </c:scaling>
        <c:axPos val="b"/>
        <c:majorTickMark val="none"/>
        <c:tickLblPos val="nextTo"/>
        <c:crossAx val="115927296"/>
        <c:crosses val="autoZero"/>
        <c:auto val="1"/>
        <c:lblAlgn val="ctr"/>
        <c:lblOffset val="100"/>
      </c:catAx>
      <c:valAx>
        <c:axId val="115927296"/>
        <c:scaling>
          <c:orientation val="minMax"/>
        </c:scaling>
        <c:delete val="1"/>
        <c:axPos val="l"/>
        <c:majorGridlines/>
        <c:numFmt formatCode="_-&quot;R$&quot;\ * #,##0.00_-;\-&quot;R$&quot;\ * #,##0.00_-;_-&quot;R$&quot;\ * &quot;-&quot;??_-;_-@_-" sourceLinked="1"/>
        <c:majorTickMark val="none"/>
        <c:tickLblPos val="nextTo"/>
        <c:crossAx val="11592576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02" footer="0.31496062000000002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428625</xdr:colOff>
      <xdr:row>3</xdr:row>
      <xdr:rowOff>38100</xdr:rowOff>
    </xdr:from>
    <xdr:to>
      <xdr:col>18</xdr:col>
      <xdr:colOff>381000</xdr:colOff>
      <xdr:row>28</xdr:row>
      <xdr:rowOff>9525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0.12121</cdr:x>
      <cdr:y>0.20523</cdr:y>
    </cdr:from>
    <cdr:to>
      <cdr:x>0.15264</cdr:x>
      <cdr:y>0.26559</cdr:y>
    </cdr:to>
    <cdr:sp macro="" textlink="">
      <cdr:nvSpPr>
        <cdr:cNvPr id="2" name="CaixaDeTexto 1"/>
        <cdr:cNvSpPr txBox="1"/>
      </cdr:nvSpPr>
      <cdr:spPr>
        <a:xfrm xmlns:a="http://schemas.openxmlformats.org/drawingml/2006/main">
          <a:off x="1028700" y="971550"/>
          <a:ext cx="266700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r>
            <a:rPr lang="pt-BR" sz="1100"/>
            <a:t>6</a:t>
          </a:r>
        </a:p>
      </cdr:txBody>
    </cdr:sp>
  </cdr:relSizeAnchor>
  <cdr:relSizeAnchor xmlns:cdr="http://schemas.openxmlformats.org/drawingml/2006/chartDrawing">
    <cdr:from>
      <cdr:x>0.12121</cdr:x>
      <cdr:y>0.10664</cdr:y>
    </cdr:from>
    <cdr:to>
      <cdr:x>0.15713</cdr:x>
      <cdr:y>0.17103</cdr:y>
    </cdr:to>
    <cdr:sp macro="" textlink="">
      <cdr:nvSpPr>
        <cdr:cNvPr id="4" name="CaixaDeTexto 3"/>
        <cdr:cNvSpPr txBox="1"/>
      </cdr:nvSpPr>
      <cdr:spPr>
        <a:xfrm xmlns:a="http://schemas.openxmlformats.org/drawingml/2006/main">
          <a:off x="1028700" y="504825"/>
          <a:ext cx="304800" cy="304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r>
            <a:rPr lang="pt-BR" sz="1100"/>
            <a:t>7</a:t>
          </a:r>
        </a:p>
      </cdr:txBody>
    </cdr:sp>
  </cdr:relSizeAnchor>
  <cdr:relSizeAnchor xmlns:cdr="http://schemas.openxmlformats.org/drawingml/2006/chartDrawing">
    <cdr:from>
      <cdr:x>0.12346</cdr:x>
      <cdr:y>0.30382</cdr:y>
    </cdr:from>
    <cdr:to>
      <cdr:x>0.14815</cdr:x>
      <cdr:y>0.36217</cdr:y>
    </cdr:to>
    <cdr:sp macro="" textlink="">
      <cdr:nvSpPr>
        <cdr:cNvPr id="5" name="CaixaDeTexto 4"/>
        <cdr:cNvSpPr txBox="1"/>
      </cdr:nvSpPr>
      <cdr:spPr>
        <a:xfrm xmlns:a="http://schemas.openxmlformats.org/drawingml/2006/main">
          <a:off x="1047751" y="1438274"/>
          <a:ext cx="20955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r>
            <a:rPr lang="pt-BR" sz="1100"/>
            <a:t>5</a:t>
          </a:r>
        </a:p>
      </cdr:txBody>
    </cdr:sp>
  </cdr:relSizeAnchor>
  <cdr:relSizeAnchor xmlns:cdr="http://schemas.openxmlformats.org/drawingml/2006/chartDrawing">
    <cdr:from>
      <cdr:x>0.12233</cdr:x>
      <cdr:y>0.40241</cdr:y>
    </cdr:from>
    <cdr:to>
      <cdr:x>0.15264</cdr:x>
      <cdr:y>0.46076</cdr:y>
    </cdr:to>
    <cdr:sp macro="" textlink="">
      <cdr:nvSpPr>
        <cdr:cNvPr id="6" name="CaixaDeTexto 5"/>
        <cdr:cNvSpPr txBox="1"/>
      </cdr:nvSpPr>
      <cdr:spPr>
        <a:xfrm xmlns:a="http://schemas.openxmlformats.org/drawingml/2006/main">
          <a:off x="1038225" y="1905000"/>
          <a:ext cx="257175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r>
            <a:rPr lang="pt-BR" sz="1100"/>
            <a:t>4</a:t>
          </a:r>
        </a:p>
      </cdr:txBody>
    </cdr:sp>
  </cdr:relSizeAnchor>
  <cdr:relSizeAnchor xmlns:cdr="http://schemas.openxmlformats.org/drawingml/2006/chartDrawing">
    <cdr:from>
      <cdr:x>0.12233</cdr:x>
      <cdr:y>0.48692</cdr:y>
    </cdr:from>
    <cdr:to>
      <cdr:x>0.15039</cdr:x>
      <cdr:y>0.54527</cdr:y>
    </cdr:to>
    <cdr:sp macro="" textlink="">
      <cdr:nvSpPr>
        <cdr:cNvPr id="7" name="CaixaDeTexto 6"/>
        <cdr:cNvSpPr txBox="1"/>
      </cdr:nvSpPr>
      <cdr:spPr>
        <a:xfrm xmlns:a="http://schemas.openxmlformats.org/drawingml/2006/main">
          <a:off x="1038225" y="2305050"/>
          <a:ext cx="238125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r>
            <a:rPr lang="pt-BR" sz="1100"/>
            <a:t>3</a:t>
          </a:r>
        </a:p>
      </cdr:txBody>
    </cdr:sp>
  </cdr:relSizeAnchor>
  <cdr:relSizeAnchor xmlns:cdr="http://schemas.openxmlformats.org/drawingml/2006/chartDrawing">
    <cdr:from>
      <cdr:x>0.12458</cdr:x>
      <cdr:y>0.57746</cdr:y>
    </cdr:from>
    <cdr:to>
      <cdr:x>0.15713</cdr:x>
      <cdr:y>0.63581</cdr:y>
    </cdr:to>
    <cdr:sp macro="" textlink="">
      <cdr:nvSpPr>
        <cdr:cNvPr id="8" name="CaixaDeTexto 7"/>
        <cdr:cNvSpPr txBox="1"/>
      </cdr:nvSpPr>
      <cdr:spPr>
        <a:xfrm xmlns:a="http://schemas.openxmlformats.org/drawingml/2006/main">
          <a:off x="1057275" y="2733675"/>
          <a:ext cx="276225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r>
            <a:rPr lang="pt-BR" sz="1100"/>
            <a:t>2</a:t>
          </a:r>
        </a:p>
      </cdr:txBody>
    </cdr:sp>
  </cdr:relSizeAnchor>
  <cdr:relSizeAnchor xmlns:cdr="http://schemas.openxmlformats.org/drawingml/2006/chartDrawing">
    <cdr:from>
      <cdr:x>0.12907</cdr:x>
      <cdr:y>0.65392</cdr:y>
    </cdr:from>
    <cdr:to>
      <cdr:x>0.15937</cdr:x>
      <cdr:y>0.70624</cdr:y>
    </cdr:to>
    <cdr:sp macro="" textlink="">
      <cdr:nvSpPr>
        <cdr:cNvPr id="9" name="CaixaDeTexto 8"/>
        <cdr:cNvSpPr txBox="1"/>
      </cdr:nvSpPr>
      <cdr:spPr>
        <a:xfrm xmlns:a="http://schemas.openxmlformats.org/drawingml/2006/main">
          <a:off x="1095375" y="3095625"/>
          <a:ext cx="257175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r>
            <a:rPr lang="pt-BR" sz="1100"/>
            <a:t>1</a:t>
          </a:r>
        </a:p>
      </cdr:txBody>
    </cdr:sp>
  </cdr:relSizeAnchor>
</c:userShape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6"/>
  <sheetViews>
    <sheetView workbookViewId="0">
      <selection activeCell="E2" sqref="E2"/>
    </sheetView>
  </sheetViews>
  <sheetFormatPr defaultRowHeight="15"/>
  <cols>
    <col min="3" max="4" width="13.28515625" bestFit="1" customWidth="1"/>
    <col min="5" max="5" width="13.42578125" bestFit="1" customWidth="1"/>
    <col min="6" max="6" width="13.7109375" bestFit="1" customWidth="1"/>
    <col min="7" max="9" width="12.5703125" bestFit="1" customWidth="1"/>
  </cols>
  <sheetData>
    <row r="1" spans="1:9" ht="26.25" thickBot="1">
      <c r="A1" s="1"/>
      <c r="B1" s="2" t="s">
        <v>0</v>
      </c>
      <c r="C1" s="3" t="s">
        <v>1</v>
      </c>
      <c r="D1" s="4" t="s">
        <v>2</v>
      </c>
      <c r="E1" s="3" t="s">
        <v>3</v>
      </c>
      <c r="F1" s="3" t="s">
        <v>4</v>
      </c>
      <c r="G1" s="3" t="s">
        <v>5</v>
      </c>
      <c r="H1" s="4" t="s">
        <v>6</v>
      </c>
      <c r="I1" s="4" t="s">
        <v>7</v>
      </c>
    </row>
    <row r="2" spans="1:9" ht="15.75" thickBot="1">
      <c r="A2" s="4" t="s">
        <v>8</v>
      </c>
      <c r="B2" s="5" t="s">
        <v>9</v>
      </c>
      <c r="C2" s="11">
        <v>4500</v>
      </c>
      <c r="D2" s="11">
        <v>5040</v>
      </c>
      <c r="E2" s="11">
        <v>5696</v>
      </c>
      <c r="F2" s="12">
        <f t="shared" ref="F2:F7" si="0">SUM(C2:E2)</f>
        <v>15236</v>
      </c>
      <c r="G2" s="12">
        <f t="shared" ref="G2:G7" si="1">MAX(C2:E2)</f>
        <v>5696</v>
      </c>
      <c r="H2" s="12">
        <f t="shared" ref="H2:H7" si="2">MIN(C2:E2)</f>
        <v>4500</v>
      </c>
      <c r="I2" s="12">
        <f t="shared" ref="I2:I7" si="3">AVERAGE(C2:E2)</f>
        <v>5078.666666666667</v>
      </c>
    </row>
    <row r="3" spans="1:9" ht="15.75" thickBot="1">
      <c r="A3" s="4" t="s">
        <v>10</v>
      </c>
      <c r="B3" s="7" t="s">
        <v>11</v>
      </c>
      <c r="C3" s="11">
        <v>6250</v>
      </c>
      <c r="D3" s="11">
        <v>7000</v>
      </c>
      <c r="E3" s="11">
        <v>7910</v>
      </c>
      <c r="F3" s="12">
        <f t="shared" si="0"/>
        <v>21160</v>
      </c>
      <c r="G3" s="12">
        <f t="shared" si="1"/>
        <v>7910</v>
      </c>
      <c r="H3" s="12">
        <f t="shared" si="2"/>
        <v>6250</v>
      </c>
      <c r="I3" s="12">
        <f t="shared" si="3"/>
        <v>7053.333333333333</v>
      </c>
    </row>
    <row r="4" spans="1:9" ht="15.75" thickBot="1">
      <c r="A4" s="4" t="s">
        <v>12</v>
      </c>
      <c r="B4" s="5" t="s">
        <v>13</v>
      </c>
      <c r="C4" s="11">
        <v>3300</v>
      </c>
      <c r="D4" s="11">
        <v>3690</v>
      </c>
      <c r="E4" s="11">
        <v>4176</v>
      </c>
      <c r="F4" s="12">
        <f t="shared" si="0"/>
        <v>11166</v>
      </c>
      <c r="G4" s="12">
        <f t="shared" si="1"/>
        <v>4176</v>
      </c>
      <c r="H4" s="12">
        <f t="shared" si="2"/>
        <v>3300</v>
      </c>
      <c r="I4" s="12">
        <f t="shared" si="3"/>
        <v>3722</v>
      </c>
    </row>
    <row r="5" spans="1:9" ht="15.75" thickBot="1">
      <c r="A5" s="4" t="s">
        <v>14</v>
      </c>
      <c r="B5" s="5" t="s">
        <v>15</v>
      </c>
      <c r="C5" s="11">
        <v>8000</v>
      </c>
      <c r="D5" s="11">
        <v>8699</v>
      </c>
      <c r="E5" s="11">
        <v>10125</v>
      </c>
      <c r="F5" s="12">
        <f t="shared" si="0"/>
        <v>26824</v>
      </c>
      <c r="G5" s="12">
        <f t="shared" si="1"/>
        <v>10125</v>
      </c>
      <c r="H5" s="12">
        <f t="shared" si="2"/>
        <v>8000</v>
      </c>
      <c r="I5" s="12">
        <f t="shared" si="3"/>
        <v>8941.3333333333339</v>
      </c>
    </row>
    <row r="6" spans="1:9" ht="15.75" thickBot="1">
      <c r="A6" s="4" t="s">
        <v>16</v>
      </c>
      <c r="B6" s="5" t="s">
        <v>17</v>
      </c>
      <c r="C6" s="11">
        <v>4557</v>
      </c>
      <c r="D6" s="11">
        <v>5104</v>
      </c>
      <c r="E6" s="11">
        <v>5676</v>
      </c>
      <c r="F6" s="12">
        <f t="shared" si="0"/>
        <v>15337</v>
      </c>
      <c r="G6" s="12">
        <f t="shared" si="1"/>
        <v>5676</v>
      </c>
      <c r="H6" s="12">
        <f t="shared" si="2"/>
        <v>4557</v>
      </c>
      <c r="I6" s="12">
        <f t="shared" si="3"/>
        <v>5112.333333333333</v>
      </c>
    </row>
    <row r="7" spans="1:9" ht="15.75" thickBot="1">
      <c r="A7" s="4" t="s">
        <v>18</v>
      </c>
      <c r="B7" s="5" t="s">
        <v>19</v>
      </c>
      <c r="C7" s="11">
        <v>3260</v>
      </c>
      <c r="D7" s="11">
        <v>3640</v>
      </c>
      <c r="E7" s="11">
        <v>4113</v>
      </c>
      <c r="F7" s="12">
        <f t="shared" si="0"/>
        <v>11013</v>
      </c>
      <c r="G7" s="12">
        <f t="shared" si="1"/>
        <v>4113</v>
      </c>
      <c r="H7" s="12">
        <f t="shared" si="2"/>
        <v>3260</v>
      </c>
      <c r="I7" s="12">
        <f t="shared" si="3"/>
        <v>3671</v>
      </c>
    </row>
    <row r="8" spans="1:9" ht="15.75" thickBot="1">
      <c r="A8" s="3" t="s">
        <v>21</v>
      </c>
      <c r="B8" s="1"/>
      <c r="C8" s="12">
        <f>SUM(C2:C7)</f>
        <v>29867</v>
      </c>
      <c r="D8" s="12">
        <f>SUM(D2:D7)</f>
        <v>33173</v>
      </c>
      <c r="E8" s="12">
        <f>SUM(E2:E7)</f>
        <v>37696</v>
      </c>
      <c r="F8" s="12">
        <f>SUM(F2:F7)</f>
        <v>100736</v>
      </c>
      <c r="G8" s="12">
        <f>MAX(G2:G7)</f>
        <v>10125</v>
      </c>
      <c r="H8" s="12">
        <f>MIN(H2:H7)</f>
        <v>3260</v>
      </c>
      <c r="I8" s="12">
        <f>AVERAGE(I2:I7)</f>
        <v>5596.4444444444453</v>
      </c>
    </row>
    <row r="9" spans="1:9" ht="15.75" thickBot="1"/>
    <row r="10" spans="1:9" ht="26.25" thickBot="1">
      <c r="A10" s="1"/>
      <c r="B10" s="2" t="s">
        <v>0</v>
      </c>
      <c r="C10" s="3" t="s">
        <v>22</v>
      </c>
      <c r="D10" s="3" t="s">
        <v>23</v>
      </c>
      <c r="E10" s="3" t="s">
        <v>24</v>
      </c>
      <c r="F10" s="3" t="s">
        <v>25</v>
      </c>
      <c r="G10" s="3" t="s">
        <v>5</v>
      </c>
      <c r="H10" s="4" t="s">
        <v>6</v>
      </c>
      <c r="I10" s="4" t="s">
        <v>7</v>
      </c>
    </row>
    <row r="11" spans="1:9" ht="15.75" thickBot="1">
      <c r="A11" s="4" t="s">
        <v>8</v>
      </c>
      <c r="B11" s="5" t="s">
        <v>9</v>
      </c>
      <c r="C11" s="13">
        <v>6265</v>
      </c>
      <c r="D11" s="13">
        <v>6954</v>
      </c>
      <c r="E11" s="13">
        <v>7858</v>
      </c>
      <c r="F11" s="14">
        <f t="shared" ref="F11:F16" si="4">SUM(C11:E11)</f>
        <v>21077</v>
      </c>
      <c r="G11" s="14">
        <f t="shared" ref="G11:G16" si="5">MAX(C11:E11)</f>
        <v>7858</v>
      </c>
      <c r="H11" s="14">
        <f t="shared" ref="H11:H16" si="6">MIN(C11:E11)</f>
        <v>6265</v>
      </c>
      <c r="I11" s="14">
        <f t="shared" ref="I11:I16" si="7">AVERAGE(C11:E11)</f>
        <v>7025.666666666667</v>
      </c>
    </row>
    <row r="12" spans="1:9" ht="15.75" thickBot="1">
      <c r="A12" s="4" t="s">
        <v>10</v>
      </c>
      <c r="B12" s="7" t="s">
        <v>11</v>
      </c>
      <c r="C12" s="13">
        <v>8701</v>
      </c>
      <c r="D12" s="13">
        <v>9658</v>
      </c>
      <c r="E12" s="13">
        <v>10197</v>
      </c>
      <c r="F12" s="14">
        <f t="shared" si="4"/>
        <v>28556</v>
      </c>
      <c r="G12" s="14">
        <f t="shared" si="5"/>
        <v>10197</v>
      </c>
      <c r="H12" s="14">
        <f t="shared" si="6"/>
        <v>8701</v>
      </c>
      <c r="I12" s="14">
        <f t="shared" si="7"/>
        <v>9518.6666666666661</v>
      </c>
    </row>
    <row r="13" spans="1:9" ht="15.75" thickBot="1">
      <c r="A13" s="4" t="s">
        <v>12</v>
      </c>
      <c r="B13" s="5" t="s">
        <v>13</v>
      </c>
      <c r="C13" s="13">
        <v>4569</v>
      </c>
      <c r="D13" s="13">
        <v>5099</v>
      </c>
      <c r="E13" s="13">
        <v>5769</v>
      </c>
      <c r="F13" s="14">
        <f t="shared" si="4"/>
        <v>15437</v>
      </c>
      <c r="G13" s="14">
        <f t="shared" si="5"/>
        <v>5769</v>
      </c>
      <c r="H13" s="14">
        <f t="shared" si="6"/>
        <v>4569</v>
      </c>
      <c r="I13" s="14">
        <f t="shared" si="7"/>
        <v>5145.666666666667</v>
      </c>
    </row>
    <row r="14" spans="1:9" ht="15.75" thickBot="1">
      <c r="A14" s="4" t="s">
        <v>14</v>
      </c>
      <c r="B14" s="5" t="s">
        <v>15</v>
      </c>
      <c r="C14" s="13">
        <v>12341</v>
      </c>
      <c r="D14" s="13">
        <v>12365</v>
      </c>
      <c r="E14" s="13">
        <v>13969</v>
      </c>
      <c r="F14" s="14">
        <f t="shared" si="4"/>
        <v>38675</v>
      </c>
      <c r="G14" s="14">
        <f t="shared" si="5"/>
        <v>13969</v>
      </c>
      <c r="H14" s="14">
        <f t="shared" si="6"/>
        <v>12341</v>
      </c>
      <c r="I14" s="14">
        <f t="shared" si="7"/>
        <v>12891.666666666666</v>
      </c>
    </row>
    <row r="15" spans="1:9" ht="15.75" thickBot="1">
      <c r="A15" s="4" t="s">
        <v>16</v>
      </c>
      <c r="B15" s="5" t="s">
        <v>17</v>
      </c>
      <c r="C15" s="13">
        <v>6344</v>
      </c>
      <c r="D15" s="13">
        <v>7042</v>
      </c>
      <c r="E15" s="13">
        <v>7957</v>
      </c>
      <c r="F15" s="14">
        <f t="shared" si="4"/>
        <v>21343</v>
      </c>
      <c r="G15" s="14">
        <f t="shared" si="5"/>
        <v>7957</v>
      </c>
      <c r="H15" s="14">
        <f t="shared" si="6"/>
        <v>6344</v>
      </c>
      <c r="I15" s="14">
        <f t="shared" si="7"/>
        <v>7114.333333333333</v>
      </c>
    </row>
    <row r="16" spans="1:9" ht="15.75" thickBot="1">
      <c r="A16" s="4" t="s">
        <v>18</v>
      </c>
      <c r="B16" s="5" t="s">
        <v>19</v>
      </c>
      <c r="C16" s="13">
        <v>4525</v>
      </c>
      <c r="D16" s="13">
        <v>5022</v>
      </c>
      <c r="E16" s="13">
        <v>5671</v>
      </c>
      <c r="F16" s="14">
        <f t="shared" si="4"/>
        <v>15218</v>
      </c>
      <c r="G16" s="14">
        <f t="shared" si="5"/>
        <v>5671</v>
      </c>
      <c r="H16" s="14">
        <f t="shared" si="6"/>
        <v>4525</v>
      </c>
      <c r="I16" s="14">
        <f t="shared" si="7"/>
        <v>5072.666666666667</v>
      </c>
    </row>
    <row r="17" spans="1:9" ht="15.75" thickBot="1">
      <c r="A17" s="3" t="s">
        <v>21</v>
      </c>
      <c r="B17" s="1"/>
      <c r="C17" s="14">
        <f>SUM(C11:C16)</f>
        <v>42745</v>
      </c>
      <c r="D17" s="14">
        <f>SUM(D11:D16)</f>
        <v>46140</v>
      </c>
      <c r="E17" s="14">
        <f>SUM(E11:E16)</f>
        <v>51421</v>
      </c>
      <c r="F17" s="14">
        <f>SUM(F11:F16)</f>
        <v>140306</v>
      </c>
      <c r="G17" s="14">
        <f>MAX(G11:G16)</f>
        <v>13969</v>
      </c>
      <c r="H17" s="14">
        <f>MIN(H11:H16)</f>
        <v>4525</v>
      </c>
      <c r="I17" s="14">
        <f>AVERAGE(I11:I16)</f>
        <v>7794.7777777777774</v>
      </c>
    </row>
    <row r="18" spans="1:9" ht="15.75" thickBot="1"/>
    <row r="19" spans="1:9" ht="25.5">
      <c r="A19" s="9" t="s">
        <v>26</v>
      </c>
      <c r="B19" s="59"/>
      <c r="C19" s="61">
        <f>SUM(C8+C17)</f>
        <v>72612</v>
      </c>
      <c r="D19" s="62">
        <f>SUM(D8+D17)</f>
        <v>79313</v>
      </c>
      <c r="E19" s="61">
        <f>SUM(E8+E17)</f>
        <v>89117</v>
      </c>
      <c r="F19" s="61">
        <f>SUM(F8+F17)</f>
        <v>241042</v>
      </c>
      <c r="G19" s="57"/>
      <c r="H19" s="57"/>
    </row>
    <row r="20" spans="1:9" ht="26.25" thickBot="1">
      <c r="A20" s="10" t="s">
        <v>27</v>
      </c>
      <c r="B20" s="60"/>
      <c r="C20" s="58"/>
      <c r="D20" s="63"/>
      <c r="E20" s="58"/>
      <c r="F20" s="58"/>
      <c r="G20" s="58"/>
      <c r="H20" s="58"/>
    </row>
    <row r="25" spans="1:9">
      <c r="A25" s="8"/>
    </row>
    <row r="26" spans="1:9">
      <c r="A26" s="8"/>
    </row>
  </sheetData>
  <mergeCells count="7">
    <mergeCell ref="G19:G20"/>
    <mergeCell ref="H19:H20"/>
    <mergeCell ref="B19:B20"/>
    <mergeCell ref="C19:C20"/>
    <mergeCell ref="D19:D20"/>
    <mergeCell ref="E19:E20"/>
    <mergeCell ref="F19:F20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>
      <selection activeCell="D25" sqref="D25"/>
    </sheetView>
  </sheetViews>
  <sheetFormatPr defaultRowHeight="15"/>
  <sheetData/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8"/>
  <sheetViews>
    <sheetView topLeftCell="A7" workbookViewId="0">
      <selection activeCell="G2" sqref="G2"/>
    </sheetView>
  </sheetViews>
  <sheetFormatPr defaultRowHeight="15"/>
  <cols>
    <col min="2" max="7" width="10.5703125" bestFit="1" customWidth="1"/>
  </cols>
  <sheetData>
    <row r="1" spans="1:7" ht="26.25" thickBot="1">
      <c r="A1" s="1"/>
      <c r="B1" s="5" t="s">
        <v>28</v>
      </c>
      <c r="C1" s="6" t="s">
        <v>45</v>
      </c>
      <c r="D1" s="1" t="s">
        <v>44</v>
      </c>
      <c r="E1" s="5" t="s">
        <v>29</v>
      </c>
      <c r="F1" s="5" t="s">
        <v>30</v>
      </c>
      <c r="G1" s="5" t="s">
        <v>31</v>
      </c>
    </row>
    <row r="2" spans="1:7" ht="26.25" thickBot="1">
      <c r="A2" s="5" t="s">
        <v>32</v>
      </c>
      <c r="B2" s="13">
        <v>500</v>
      </c>
      <c r="C2" s="13">
        <v>750</v>
      </c>
      <c r="D2" s="13">
        <v>800</v>
      </c>
      <c r="E2" s="13">
        <v>700</v>
      </c>
      <c r="F2" s="13">
        <v>654</v>
      </c>
      <c r="G2" s="13">
        <v>700</v>
      </c>
    </row>
    <row r="3" spans="1:7" ht="15.75" thickBot="1"/>
    <row r="4" spans="1:7" ht="15.75" thickBot="1">
      <c r="A4" s="5" t="s">
        <v>33</v>
      </c>
      <c r="B4" s="1"/>
      <c r="C4" s="1"/>
      <c r="D4" s="1"/>
      <c r="E4" s="1"/>
      <c r="F4" s="1"/>
      <c r="G4" s="1"/>
    </row>
    <row r="5" spans="1:7" ht="15.75" thickBot="1">
      <c r="A5" s="5" t="s">
        <v>34</v>
      </c>
      <c r="B5" s="13">
        <v>10</v>
      </c>
      <c r="C5" s="13">
        <v>15</v>
      </c>
      <c r="D5" s="13">
        <v>15</v>
      </c>
      <c r="E5" s="13">
        <v>12</v>
      </c>
      <c r="F5" s="13">
        <v>12</v>
      </c>
      <c r="G5" s="13">
        <v>11</v>
      </c>
    </row>
    <row r="6" spans="1:7" ht="15.75" thickBot="1">
      <c r="A6" s="5" t="s">
        <v>35</v>
      </c>
      <c r="B6" s="13">
        <v>50</v>
      </c>
      <c r="C6" s="13">
        <v>60</v>
      </c>
      <c r="D6" s="13">
        <v>54</v>
      </c>
      <c r="E6" s="13">
        <v>55</v>
      </c>
      <c r="F6" s="13">
        <v>54</v>
      </c>
      <c r="G6" s="13">
        <v>56</v>
      </c>
    </row>
    <row r="7" spans="1:7" ht="15.75" thickBot="1">
      <c r="A7" s="5" t="s">
        <v>36</v>
      </c>
      <c r="B7" s="13">
        <v>300</v>
      </c>
      <c r="C7" s="13">
        <v>250</v>
      </c>
      <c r="D7" s="13">
        <v>300</v>
      </c>
      <c r="E7" s="13">
        <v>300</v>
      </c>
      <c r="F7" s="13">
        <v>200</v>
      </c>
      <c r="G7" s="13">
        <v>200</v>
      </c>
    </row>
    <row r="8" spans="1:7" ht="15.75" thickBot="1">
      <c r="A8" s="5" t="s">
        <v>37</v>
      </c>
      <c r="B8" s="13">
        <v>40</v>
      </c>
      <c r="C8" s="13">
        <v>40</v>
      </c>
      <c r="D8" s="13">
        <v>40</v>
      </c>
      <c r="E8" s="13">
        <v>40</v>
      </c>
      <c r="F8" s="13">
        <v>40</v>
      </c>
      <c r="G8" s="13">
        <v>40</v>
      </c>
    </row>
    <row r="9" spans="1:7" ht="15.75" thickBot="1">
      <c r="A9" s="5" t="s">
        <v>38</v>
      </c>
      <c r="B9" s="13">
        <v>10</v>
      </c>
      <c r="C9" s="13">
        <v>15</v>
      </c>
      <c r="D9" s="13">
        <v>14</v>
      </c>
      <c r="E9" s="13">
        <v>15</v>
      </c>
      <c r="F9" s="13">
        <v>20</v>
      </c>
      <c r="G9" s="13">
        <v>31</v>
      </c>
    </row>
    <row r="10" spans="1:7" ht="26.25" thickBot="1">
      <c r="A10" s="5" t="s">
        <v>39</v>
      </c>
      <c r="B10" s="13">
        <v>120</v>
      </c>
      <c r="C10" s="13">
        <v>150</v>
      </c>
      <c r="D10" s="13">
        <v>130</v>
      </c>
      <c r="E10" s="13">
        <v>200</v>
      </c>
      <c r="F10" s="13">
        <v>150</v>
      </c>
      <c r="G10" s="13">
        <v>190</v>
      </c>
    </row>
    <row r="11" spans="1:7" ht="26.25" thickBot="1">
      <c r="A11" s="5" t="s">
        <v>40</v>
      </c>
      <c r="B11" s="13">
        <v>50</v>
      </c>
      <c r="C11" s="13">
        <v>60</v>
      </c>
      <c r="D11" s="13">
        <v>65</v>
      </c>
      <c r="E11" s="13">
        <v>70</v>
      </c>
      <c r="F11" s="13">
        <v>65</v>
      </c>
      <c r="G11" s="13">
        <v>85</v>
      </c>
    </row>
    <row r="12" spans="1:7" ht="26.25" thickBot="1">
      <c r="A12" s="5" t="s">
        <v>41</v>
      </c>
      <c r="B12" s="13">
        <v>145</v>
      </c>
      <c r="C12" s="13">
        <v>145</v>
      </c>
      <c r="D12" s="13">
        <v>145</v>
      </c>
      <c r="E12" s="13">
        <v>145</v>
      </c>
      <c r="F12" s="13">
        <v>100</v>
      </c>
      <c r="G12" s="13">
        <v>145</v>
      </c>
    </row>
    <row r="13" spans="1:7" ht="15.75" thickBot="1"/>
    <row r="14" spans="1:7" ht="25.5">
      <c r="A14" s="15" t="s">
        <v>42</v>
      </c>
      <c r="B14" s="64">
        <f t="shared" ref="B14:G14" si="0">SUM(B5:B12)</f>
        <v>725</v>
      </c>
      <c r="C14" s="66">
        <f t="shared" si="0"/>
        <v>735</v>
      </c>
      <c r="D14" s="64">
        <f t="shared" si="0"/>
        <v>763</v>
      </c>
      <c r="E14" s="64">
        <f t="shared" si="0"/>
        <v>837</v>
      </c>
      <c r="F14" s="64">
        <f t="shared" si="0"/>
        <v>641</v>
      </c>
      <c r="G14" s="64">
        <f t="shared" si="0"/>
        <v>758</v>
      </c>
    </row>
    <row r="15" spans="1:7" ht="15.75" thickBot="1">
      <c r="A15" s="16" t="s">
        <v>33</v>
      </c>
      <c r="B15" s="65"/>
      <c r="C15" s="67"/>
      <c r="D15" s="65"/>
      <c r="E15" s="65"/>
      <c r="F15" s="65"/>
      <c r="G15" s="65"/>
    </row>
    <row r="16" spans="1:7">
      <c r="A16" s="8"/>
    </row>
    <row r="17" spans="1:7" ht="15.75" thickBot="1">
      <c r="A17" s="8"/>
    </row>
    <row r="18" spans="1:7" ht="15.75" thickBot="1">
      <c r="A18" s="5" t="s">
        <v>43</v>
      </c>
      <c r="B18" s="14">
        <f t="shared" ref="B18:G18" si="1">B2-B14</f>
        <v>-225</v>
      </c>
      <c r="C18" s="14">
        <f t="shared" si="1"/>
        <v>15</v>
      </c>
      <c r="D18" s="14">
        <f t="shared" si="1"/>
        <v>37</v>
      </c>
      <c r="E18" s="14">
        <f t="shared" si="1"/>
        <v>-137</v>
      </c>
      <c r="F18" s="14">
        <f t="shared" si="1"/>
        <v>13</v>
      </c>
      <c r="G18" s="14">
        <f t="shared" si="1"/>
        <v>-58</v>
      </c>
    </row>
  </sheetData>
  <mergeCells count="6">
    <mergeCell ref="G14:G15"/>
    <mergeCell ref="B14:B15"/>
    <mergeCell ref="C14:C15"/>
    <mergeCell ref="D14:D15"/>
    <mergeCell ref="E14:E15"/>
    <mergeCell ref="F14:F15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:H9"/>
  <sheetViews>
    <sheetView workbookViewId="0">
      <selection activeCell="H10" sqref="H10"/>
    </sheetView>
  </sheetViews>
  <sheetFormatPr defaultRowHeight="15"/>
  <cols>
    <col min="3" max="3" width="10.5703125" bestFit="1" customWidth="1"/>
    <col min="7" max="7" width="9.5703125" bestFit="1" customWidth="1"/>
    <col min="8" max="8" width="10" bestFit="1" customWidth="1"/>
  </cols>
  <sheetData>
    <row r="1" spans="1:8" ht="26.25" thickBot="1">
      <c r="A1" s="6" t="s">
        <v>46</v>
      </c>
      <c r="B1" s="6" t="s">
        <v>47</v>
      </c>
      <c r="C1" s="7" t="s">
        <v>48</v>
      </c>
      <c r="D1" s="6" t="s">
        <v>49</v>
      </c>
      <c r="E1" s="7" t="s">
        <v>50</v>
      </c>
      <c r="F1" s="7" t="s">
        <v>51</v>
      </c>
      <c r="G1" s="7" t="s">
        <v>52</v>
      </c>
      <c r="H1" s="7" t="s">
        <v>53</v>
      </c>
    </row>
    <row r="2" spans="1:8" ht="15.75" thickBot="1">
      <c r="A2" s="7" t="s">
        <v>8</v>
      </c>
      <c r="B2" s="7" t="s">
        <v>54</v>
      </c>
      <c r="C2" s="13">
        <v>853</v>
      </c>
      <c r="D2" s="18">
        <v>0.1</v>
      </c>
      <c r="E2" s="18">
        <v>0.09</v>
      </c>
      <c r="F2" s="19">
        <f t="shared" ref="F2:F9" si="0">C2*D2</f>
        <v>85.300000000000011</v>
      </c>
      <c r="G2" s="20">
        <f t="shared" ref="G2:G9" si="1">C2*E2</f>
        <v>76.77</v>
      </c>
      <c r="H2" s="14">
        <f t="shared" ref="H2:H9" si="2">C2+G2-F2</f>
        <v>844.47</v>
      </c>
    </row>
    <row r="3" spans="1:8" ht="15.75" thickBot="1">
      <c r="A3" s="17">
        <v>2</v>
      </c>
      <c r="B3" s="7" t="s">
        <v>61</v>
      </c>
      <c r="C3" s="13">
        <v>951</v>
      </c>
      <c r="D3" s="18">
        <v>9.9900000000000003E-2</v>
      </c>
      <c r="E3" s="18">
        <v>0.08</v>
      </c>
      <c r="F3" s="19">
        <f t="shared" si="0"/>
        <v>95.004900000000006</v>
      </c>
      <c r="G3" s="20">
        <f t="shared" si="1"/>
        <v>76.08</v>
      </c>
      <c r="H3" s="14">
        <f t="shared" si="2"/>
        <v>932.07509999999991</v>
      </c>
    </row>
    <row r="4" spans="1:8" ht="15.75" thickBot="1">
      <c r="A4" s="17">
        <v>3</v>
      </c>
      <c r="B4" s="7" t="s">
        <v>60</v>
      </c>
      <c r="C4" s="13">
        <v>456</v>
      </c>
      <c r="D4" s="18">
        <v>8.6400000000000005E-2</v>
      </c>
      <c r="E4" s="18">
        <v>0.06</v>
      </c>
      <c r="F4" s="19">
        <f t="shared" si="0"/>
        <v>39.398400000000002</v>
      </c>
      <c r="G4" s="20">
        <f t="shared" si="1"/>
        <v>27.36</v>
      </c>
      <c r="H4" s="14">
        <f t="shared" si="2"/>
        <v>443.96160000000003</v>
      </c>
    </row>
    <row r="5" spans="1:8" ht="15.75" thickBot="1">
      <c r="A5" s="17">
        <v>4</v>
      </c>
      <c r="B5" s="7" t="s">
        <v>59</v>
      </c>
      <c r="C5" s="13">
        <v>500</v>
      </c>
      <c r="D5" s="18">
        <v>8.5000000000000006E-2</v>
      </c>
      <c r="E5" s="18">
        <v>0.06</v>
      </c>
      <c r="F5" s="19">
        <f t="shared" si="0"/>
        <v>42.5</v>
      </c>
      <c r="G5" s="20">
        <f t="shared" si="1"/>
        <v>30</v>
      </c>
      <c r="H5" s="14">
        <f t="shared" si="2"/>
        <v>487.5</v>
      </c>
    </row>
    <row r="6" spans="1:8" ht="15.75" thickBot="1">
      <c r="A6" s="17">
        <v>5</v>
      </c>
      <c r="B6" s="7" t="s">
        <v>58</v>
      </c>
      <c r="C6" s="13">
        <v>850</v>
      </c>
      <c r="D6" s="18">
        <v>8.9899999999999994E-2</v>
      </c>
      <c r="E6" s="18">
        <v>7.0000000000000007E-2</v>
      </c>
      <c r="F6" s="19">
        <f t="shared" si="0"/>
        <v>76.414999999999992</v>
      </c>
      <c r="G6" s="20">
        <f t="shared" si="1"/>
        <v>59.500000000000007</v>
      </c>
      <c r="H6" s="14">
        <f t="shared" si="2"/>
        <v>833.08500000000004</v>
      </c>
    </row>
    <row r="7" spans="1:8" ht="39" thickBot="1">
      <c r="A7" s="17">
        <v>6</v>
      </c>
      <c r="B7" s="7" t="s">
        <v>57</v>
      </c>
      <c r="C7" s="13">
        <v>459</v>
      </c>
      <c r="D7" s="18">
        <v>6.25E-2</v>
      </c>
      <c r="E7" s="18">
        <v>0.05</v>
      </c>
      <c r="F7" s="19">
        <f t="shared" si="0"/>
        <v>28.6875</v>
      </c>
      <c r="G7" s="20">
        <f t="shared" si="1"/>
        <v>22.950000000000003</v>
      </c>
      <c r="H7" s="14">
        <f t="shared" si="2"/>
        <v>453.26249999999999</v>
      </c>
    </row>
    <row r="8" spans="1:8" ht="15.75" thickBot="1">
      <c r="A8" s="17">
        <v>7</v>
      </c>
      <c r="B8" s="7" t="s">
        <v>56</v>
      </c>
      <c r="C8" s="13">
        <v>478</v>
      </c>
      <c r="D8" s="18">
        <v>7.1199999999999999E-2</v>
      </c>
      <c r="E8" s="18">
        <v>0.05</v>
      </c>
      <c r="F8" s="19">
        <f t="shared" si="0"/>
        <v>34.0336</v>
      </c>
      <c r="G8" s="20">
        <f t="shared" si="1"/>
        <v>23.900000000000002</v>
      </c>
      <c r="H8" s="14">
        <f t="shared" si="2"/>
        <v>467.8664</v>
      </c>
    </row>
    <row r="9" spans="1:8" ht="15.75" thickBot="1">
      <c r="A9" s="17">
        <v>8</v>
      </c>
      <c r="B9" s="7" t="s">
        <v>55</v>
      </c>
      <c r="C9" s="13">
        <v>658</v>
      </c>
      <c r="D9" s="18">
        <v>5.9900000000000002E-2</v>
      </c>
      <c r="E9" s="18">
        <v>0.04</v>
      </c>
      <c r="F9" s="19">
        <f t="shared" si="0"/>
        <v>39.414200000000001</v>
      </c>
      <c r="G9" s="20">
        <f t="shared" si="1"/>
        <v>26.32</v>
      </c>
      <c r="H9" s="14">
        <f t="shared" si="2"/>
        <v>644.9058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>
  <dimension ref="A1:E10"/>
  <sheetViews>
    <sheetView workbookViewId="0">
      <selection activeCell="H5" sqref="H5"/>
    </sheetView>
  </sheetViews>
  <sheetFormatPr defaultRowHeight="15"/>
  <cols>
    <col min="3" max="3" width="9.5703125" bestFit="1" customWidth="1"/>
    <col min="4" max="4" width="11.5703125" bestFit="1" customWidth="1"/>
    <col min="5" max="5" width="11" bestFit="1" customWidth="1"/>
  </cols>
  <sheetData>
    <row r="1" spans="1:5" ht="26.25" thickBot="1">
      <c r="A1" s="5" t="s">
        <v>62</v>
      </c>
      <c r="B1" s="21">
        <v>2.94</v>
      </c>
      <c r="C1" s="1"/>
      <c r="D1" s="1"/>
      <c r="E1" s="1"/>
    </row>
    <row r="2" spans="1:5" ht="15.75" thickBot="1">
      <c r="A2" s="68" t="s">
        <v>63</v>
      </c>
      <c r="B2" s="69"/>
      <c r="C2" s="69"/>
      <c r="D2" s="69"/>
      <c r="E2" s="70"/>
    </row>
    <row r="3" spans="1:5" ht="26.25" thickBot="1">
      <c r="A3" s="5" t="s">
        <v>64</v>
      </c>
      <c r="B3" s="7" t="s">
        <v>65</v>
      </c>
      <c r="C3" s="7" t="s">
        <v>66</v>
      </c>
      <c r="D3" s="7" t="s">
        <v>67</v>
      </c>
      <c r="E3" s="7" t="s">
        <v>68</v>
      </c>
    </row>
    <row r="4" spans="1:5" ht="26.25" thickBot="1">
      <c r="A4" s="5" t="s">
        <v>69</v>
      </c>
      <c r="B4" s="6">
        <v>500</v>
      </c>
      <c r="C4" s="13">
        <v>0.15</v>
      </c>
      <c r="D4" s="14">
        <f t="shared" ref="D4:D10" si="0">B4*C4</f>
        <v>75</v>
      </c>
      <c r="E4" s="22">
        <f>B1*D4</f>
        <v>220.5</v>
      </c>
    </row>
    <row r="5" spans="1:5" ht="39" thickBot="1">
      <c r="A5" s="7" t="s">
        <v>70</v>
      </c>
      <c r="B5" s="6">
        <v>750</v>
      </c>
      <c r="C5" s="13">
        <v>0.15</v>
      </c>
      <c r="D5" s="14">
        <f t="shared" si="0"/>
        <v>112.5</v>
      </c>
      <c r="E5" s="22">
        <f>B1*D5</f>
        <v>330.75</v>
      </c>
    </row>
    <row r="6" spans="1:5" ht="15.75" thickBot="1">
      <c r="A6" s="5" t="s">
        <v>71</v>
      </c>
      <c r="B6" s="6">
        <v>250</v>
      </c>
      <c r="C6" s="13">
        <v>10</v>
      </c>
      <c r="D6" s="14">
        <f t="shared" si="0"/>
        <v>2500</v>
      </c>
      <c r="E6" s="22">
        <f>B1*D6</f>
        <v>7350</v>
      </c>
    </row>
    <row r="7" spans="1:5" ht="15.75" thickBot="1">
      <c r="A7" s="5" t="s">
        <v>72</v>
      </c>
      <c r="B7" s="6">
        <v>310</v>
      </c>
      <c r="C7" s="13">
        <v>0.5</v>
      </c>
      <c r="D7" s="14">
        <f t="shared" si="0"/>
        <v>155</v>
      </c>
      <c r="E7" s="22">
        <f>B1*D7</f>
        <v>455.7</v>
      </c>
    </row>
    <row r="8" spans="1:5" ht="15.75" thickBot="1">
      <c r="A8" s="5" t="s">
        <v>73</v>
      </c>
      <c r="B8" s="6">
        <v>500</v>
      </c>
      <c r="C8" s="13">
        <v>0.1</v>
      </c>
      <c r="D8" s="14">
        <f t="shared" si="0"/>
        <v>50</v>
      </c>
      <c r="E8" s="22">
        <f>B1*D8</f>
        <v>147</v>
      </c>
    </row>
    <row r="9" spans="1:5" ht="26.25" thickBot="1">
      <c r="A9" s="5" t="s">
        <v>74</v>
      </c>
      <c r="B9" s="6">
        <v>1500</v>
      </c>
      <c r="C9" s="13">
        <v>2.5</v>
      </c>
      <c r="D9" s="14">
        <f t="shared" si="0"/>
        <v>3750</v>
      </c>
      <c r="E9" s="22">
        <f>B1*D9</f>
        <v>11025</v>
      </c>
    </row>
    <row r="10" spans="1:5" ht="26.25" thickBot="1">
      <c r="A10" s="5" t="s">
        <v>75</v>
      </c>
      <c r="B10" s="6">
        <v>190</v>
      </c>
      <c r="C10" s="13">
        <v>6</v>
      </c>
      <c r="D10" s="14">
        <f t="shared" si="0"/>
        <v>1140</v>
      </c>
      <c r="E10" s="22">
        <f>B1*D10</f>
        <v>3351.6</v>
      </c>
    </row>
  </sheetData>
  <mergeCells count="1">
    <mergeCell ref="A2:E2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>
  <dimension ref="A1:D15"/>
  <sheetViews>
    <sheetView workbookViewId="0">
      <selection activeCell="G6" sqref="G6"/>
    </sheetView>
  </sheetViews>
  <sheetFormatPr defaultRowHeight="15"/>
  <cols>
    <col min="2" max="2" width="12.140625" bestFit="1" customWidth="1"/>
    <col min="3" max="3" width="10.5703125" bestFit="1" customWidth="1"/>
    <col min="4" max="4" width="12.140625" bestFit="1" customWidth="1"/>
  </cols>
  <sheetData>
    <row r="1" spans="1:4" ht="15.75" thickBot="1">
      <c r="A1" s="5" t="s">
        <v>76</v>
      </c>
      <c r="B1" s="5" t="s">
        <v>77</v>
      </c>
      <c r="C1" s="5" t="s">
        <v>78</v>
      </c>
      <c r="D1" s="5" t="s">
        <v>79</v>
      </c>
    </row>
    <row r="2" spans="1:4" ht="26.25" thickBot="1">
      <c r="A2" s="5" t="s">
        <v>80</v>
      </c>
      <c r="B2" s="25">
        <v>900</v>
      </c>
      <c r="C2" s="25">
        <f>IF(B2&lt;=1000,B2*B14,B2*B15)</f>
        <v>360</v>
      </c>
      <c r="D2" s="25">
        <f t="shared" ref="D2:D9" si="0">SUM(B2:C2)</f>
        <v>1260</v>
      </c>
    </row>
    <row r="3" spans="1:4" ht="26.25" thickBot="1">
      <c r="A3" s="5" t="s">
        <v>81</v>
      </c>
      <c r="B3" s="25">
        <v>1200</v>
      </c>
      <c r="C3" s="26">
        <f>IF(B3&lt;=1000,B3*B14,B3*B15)</f>
        <v>360</v>
      </c>
      <c r="D3" s="26">
        <f t="shared" si="0"/>
        <v>1560</v>
      </c>
    </row>
    <row r="4" spans="1:4" ht="39" thickBot="1">
      <c r="A4" s="5" t="s">
        <v>82</v>
      </c>
      <c r="B4" s="25">
        <v>1500</v>
      </c>
      <c r="C4" s="26">
        <f>IF(B4&lt;=1000,B4*B14,B4*B15)</f>
        <v>450</v>
      </c>
      <c r="D4" s="26">
        <f t="shared" si="0"/>
        <v>1950</v>
      </c>
    </row>
    <row r="5" spans="1:4" ht="26.25" thickBot="1">
      <c r="A5" s="5" t="s">
        <v>83</v>
      </c>
      <c r="B5" s="25">
        <v>2000</v>
      </c>
      <c r="C5" s="26">
        <f>IF(B5&lt;=1000,B5*B14,B5*B15)</f>
        <v>600</v>
      </c>
      <c r="D5" s="26">
        <f t="shared" si="0"/>
        <v>2600</v>
      </c>
    </row>
    <row r="6" spans="1:4" ht="26.25" thickBot="1">
      <c r="A6" s="5" t="s">
        <v>84</v>
      </c>
      <c r="B6" s="25">
        <v>1400</v>
      </c>
      <c r="C6" s="26">
        <f>IF(B6&lt;=1000,B6*B14,B6*B15)</f>
        <v>420</v>
      </c>
      <c r="D6" s="26">
        <f t="shared" si="0"/>
        <v>1820</v>
      </c>
    </row>
    <row r="7" spans="1:4" ht="39" thickBot="1">
      <c r="A7" s="5" t="s">
        <v>85</v>
      </c>
      <c r="B7" s="25">
        <v>990</v>
      </c>
      <c r="C7" s="26">
        <f>IF(B7&lt;=1000,B7*B14,B7*B15)</f>
        <v>396</v>
      </c>
      <c r="D7" s="26">
        <f t="shared" si="0"/>
        <v>1386</v>
      </c>
    </row>
    <row r="8" spans="1:4" ht="39" thickBot="1">
      <c r="A8" s="7" t="s">
        <v>86</v>
      </c>
      <c r="B8" s="25">
        <v>854</v>
      </c>
      <c r="C8" s="26">
        <f>IF(B8&lt;=1000,B8*B14,B8*B15)</f>
        <v>341.6</v>
      </c>
      <c r="D8" s="26">
        <f t="shared" si="0"/>
        <v>1195.5999999999999</v>
      </c>
    </row>
    <row r="9" spans="1:4" ht="26.25" thickBot="1">
      <c r="A9" s="5" t="s">
        <v>87</v>
      </c>
      <c r="B9" s="25">
        <v>1100</v>
      </c>
      <c r="C9" s="26">
        <f>IF(B9&lt;=1000,B9*B14,B9*B15)</f>
        <v>330</v>
      </c>
      <c r="D9" s="26">
        <f t="shared" si="0"/>
        <v>1430</v>
      </c>
    </row>
    <row r="12" spans="1:4">
      <c r="A12" s="23"/>
    </row>
    <row r="13" spans="1:4" ht="15.75" thickBot="1">
      <c r="A13" s="23" t="s">
        <v>20</v>
      </c>
    </row>
    <row r="14" spans="1:4" ht="26.25" thickBot="1">
      <c r="A14" s="5" t="s">
        <v>88</v>
      </c>
      <c r="B14" s="24">
        <v>0.4</v>
      </c>
    </row>
    <row r="15" spans="1:4" ht="26.25" thickBot="1">
      <c r="A15" s="5" t="s">
        <v>89</v>
      </c>
      <c r="B15" s="24">
        <v>0.3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>
  <dimension ref="A1:F18"/>
  <sheetViews>
    <sheetView workbookViewId="0">
      <selection activeCell="E17" sqref="E17"/>
    </sheetView>
  </sheetViews>
  <sheetFormatPr defaultRowHeight="15"/>
  <cols>
    <col min="2" max="5" width="14.28515625" bestFit="1" customWidth="1"/>
    <col min="6" max="6" width="12.7109375" customWidth="1"/>
  </cols>
  <sheetData>
    <row r="1" spans="1:6" ht="26.25" thickBot="1">
      <c r="A1" s="6" t="s">
        <v>90</v>
      </c>
      <c r="B1" s="7" t="s">
        <v>91</v>
      </c>
      <c r="C1" s="7" t="s">
        <v>92</v>
      </c>
      <c r="D1" s="7" t="s">
        <v>93</v>
      </c>
      <c r="E1" s="7" t="s">
        <v>94</v>
      </c>
      <c r="F1" s="7" t="s">
        <v>95</v>
      </c>
    </row>
    <row r="2" spans="1:6" ht="15.75" thickBot="1">
      <c r="A2" s="1"/>
      <c r="B2" s="30">
        <v>140000</v>
      </c>
      <c r="C2" s="28">
        <v>165000</v>
      </c>
      <c r="D2" s="28">
        <v>208000</v>
      </c>
      <c r="E2" s="28">
        <v>280000</v>
      </c>
      <c r="F2" s="29">
        <f>SUM(B2:E2)</f>
        <v>793000</v>
      </c>
    </row>
    <row r="3" spans="1:6">
      <c r="A3" s="8"/>
    </row>
    <row r="4" spans="1:6" ht="15.75" thickBot="1">
      <c r="A4" s="8"/>
    </row>
    <row r="5" spans="1:6" ht="26.25" thickBot="1">
      <c r="A5" s="7" t="s">
        <v>96</v>
      </c>
      <c r="B5" s="7" t="s">
        <v>91</v>
      </c>
      <c r="C5" s="7" t="s">
        <v>92</v>
      </c>
      <c r="D5" s="7" t="s">
        <v>93</v>
      </c>
      <c r="E5" s="7" t="s">
        <v>94</v>
      </c>
      <c r="F5" s="7" t="s">
        <v>95</v>
      </c>
    </row>
    <row r="6" spans="1:6" ht="15.75" thickBot="1">
      <c r="A6" s="5" t="s">
        <v>97</v>
      </c>
      <c r="B6" s="28">
        <v>20000</v>
      </c>
      <c r="C6" s="28">
        <v>26000</v>
      </c>
      <c r="D6" s="29">
        <v>33800</v>
      </c>
      <c r="E6" s="29">
        <v>43940</v>
      </c>
      <c r="F6" s="29">
        <f t="shared" ref="F6:F11" si="0">SUM(B6:E6)</f>
        <v>123740</v>
      </c>
    </row>
    <row r="7" spans="1:6" ht="15.75" thickBot="1">
      <c r="A7" s="5" t="s">
        <v>98</v>
      </c>
      <c r="B7" s="28">
        <v>20000</v>
      </c>
      <c r="C7" s="29">
        <v>15600</v>
      </c>
      <c r="D7" s="29">
        <v>20280</v>
      </c>
      <c r="E7" s="29">
        <v>26364</v>
      </c>
      <c r="F7" s="29">
        <f t="shared" si="0"/>
        <v>82244</v>
      </c>
    </row>
    <row r="8" spans="1:6" ht="15.75" thickBot="1">
      <c r="A8" s="5" t="s">
        <v>99</v>
      </c>
      <c r="B8" s="28">
        <v>12000</v>
      </c>
      <c r="C8" s="29">
        <v>20930</v>
      </c>
      <c r="D8" s="29">
        <v>27209</v>
      </c>
      <c r="E8" s="29">
        <v>35371.699999999997</v>
      </c>
      <c r="F8" s="29">
        <f t="shared" si="0"/>
        <v>95510.7</v>
      </c>
    </row>
    <row r="9" spans="1:6" ht="26.25" thickBot="1">
      <c r="A9" s="5" t="s">
        <v>100</v>
      </c>
      <c r="B9" s="28">
        <v>16100</v>
      </c>
      <c r="C9" s="29">
        <v>28870</v>
      </c>
      <c r="D9" s="29">
        <v>33631</v>
      </c>
      <c r="E9" s="29">
        <v>43720.3</v>
      </c>
      <c r="F9" s="29">
        <f t="shared" si="0"/>
        <v>122321.3</v>
      </c>
    </row>
    <row r="10" spans="1:6" ht="26.25" thickBot="1">
      <c r="A10" s="5" t="s">
        <v>101</v>
      </c>
      <c r="B10" s="28">
        <v>19900</v>
      </c>
      <c r="C10" s="29">
        <v>39000</v>
      </c>
      <c r="D10" s="29">
        <v>50700</v>
      </c>
      <c r="E10" s="29">
        <v>65910</v>
      </c>
      <c r="F10" s="29">
        <f t="shared" si="0"/>
        <v>175510</v>
      </c>
    </row>
    <row r="11" spans="1:6" ht="15.75" thickBot="1">
      <c r="A11" s="5" t="s">
        <v>102</v>
      </c>
      <c r="B11" s="28">
        <v>25000</v>
      </c>
      <c r="C11" s="29">
        <v>32500</v>
      </c>
      <c r="D11" s="29">
        <v>42250</v>
      </c>
      <c r="E11" s="29">
        <v>54925</v>
      </c>
      <c r="F11" s="29">
        <f t="shared" si="0"/>
        <v>154675</v>
      </c>
    </row>
    <row r="14" spans="1:6" ht="15.75" thickBot="1">
      <c r="A14" s="27" t="s">
        <v>20</v>
      </c>
    </row>
    <row r="15" spans="1:6" ht="26.25" thickBot="1">
      <c r="A15" s="5" t="s">
        <v>103</v>
      </c>
      <c r="B15" s="22">
        <f>SUM(B6:B11)</f>
        <v>113000</v>
      </c>
      <c r="C15" s="22">
        <f>SUM(C6:C11)</f>
        <v>162900</v>
      </c>
      <c r="D15" s="22">
        <f>SUM(D6:D11)</f>
        <v>207870</v>
      </c>
      <c r="E15" s="22">
        <f>SUM(E6:E11)</f>
        <v>270231</v>
      </c>
      <c r="F15" s="1"/>
    </row>
    <row r="16" spans="1:6" ht="26.25" thickBot="1">
      <c r="A16" s="5" t="s">
        <v>104</v>
      </c>
      <c r="B16" s="22">
        <f>B2-B15</f>
        <v>27000</v>
      </c>
      <c r="C16" s="22">
        <f>C2-C15</f>
        <v>2100</v>
      </c>
      <c r="D16" s="22">
        <f>D2-D15</f>
        <v>130</v>
      </c>
      <c r="E16" s="22">
        <f>E2-E15</f>
        <v>9769</v>
      </c>
      <c r="F16" s="1"/>
    </row>
    <row r="17" spans="1:6" ht="15.75" thickBot="1">
      <c r="A17" s="5" t="s">
        <v>105</v>
      </c>
      <c r="B17" s="1" t="str">
        <f>IF(B16&lt;1000,"Prejuízo total",IF(B16&lt;5000,"Lucro Médio","Lucro Total"))</f>
        <v>Lucro Total</v>
      </c>
      <c r="C17" s="1" t="str">
        <f>IF(C16&lt;1000,"Prejuízo total",IF(C16&lt;5000,"Lucro Médio","Lucro Total"))</f>
        <v>Lucro Médio</v>
      </c>
      <c r="D17" s="1" t="str">
        <f>IF(D16&lt;1000,"Prejuízo total",IF(D16&lt;5000,"Lucro Médio","Lucro Total"))</f>
        <v>Prejuízo total</v>
      </c>
      <c r="E17" s="1" t="str">
        <f>IF(E16&lt;1000,"Prejuízo total",IF(E16&lt;5000,"Lucro Médio","Lucro Total"))</f>
        <v>Lucro Total</v>
      </c>
      <c r="F17" s="1"/>
    </row>
    <row r="18" spans="1:6" ht="25.5" customHeight="1" thickBot="1">
      <c r="A18" s="1"/>
      <c r="B18" s="5"/>
      <c r="C18" s="71" t="s">
        <v>106</v>
      </c>
      <c r="D18" s="72"/>
      <c r="E18" s="73"/>
      <c r="F18" s="1"/>
    </row>
  </sheetData>
  <mergeCells count="1">
    <mergeCell ref="C18:E18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H7"/>
  <sheetViews>
    <sheetView workbookViewId="0">
      <selection activeCell="D8" sqref="D8"/>
    </sheetView>
  </sheetViews>
  <sheetFormatPr defaultRowHeight="15"/>
  <cols>
    <col min="1" max="1" width="9.140625" customWidth="1"/>
    <col min="2" max="4" width="13.28515625" bestFit="1" customWidth="1"/>
    <col min="8" max="8" width="12.85546875" customWidth="1"/>
  </cols>
  <sheetData>
    <row r="1" spans="1:8">
      <c r="A1" s="31" t="s">
        <v>107</v>
      </c>
      <c r="B1" s="31" t="s">
        <v>108</v>
      </c>
      <c r="C1" s="31" t="s">
        <v>109</v>
      </c>
      <c r="D1" s="31" t="s">
        <v>110</v>
      </c>
      <c r="F1" s="75" t="s">
        <v>117</v>
      </c>
      <c r="G1" s="76"/>
      <c r="H1" s="77"/>
    </row>
    <row r="2" spans="1:8">
      <c r="A2" s="31" t="s">
        <v>111</v>
      </c>
      <c r="B2" s="32">
        <v>4665</v>
      </c>
      <c r="C2" s="32">
        <v>4654</v>
      </c>
      <c r="D2" s="37">
        <f t="shared" ref="D2:D7" si="0">IF(B2=C2,"Valores Iguais",IF(B2&gt;C2,B2,C2))</f>
        <v>4665</v>
      </c>
      <c r="F2" s="74" t="s">
        <v>118</v>
      </c>
      <c r="G2" s="74"/>
      <c r="H2" s="36">
        <v>20</v>
      </c>
    </row>
    <row r="3" spans="1:8">
      <c r="A3" s="31" t="s">
        <v>112</v>
      </c>
      <c r="B3" s="32">
        <v>16574</v>
      </c>
      <c r="C3" s="32">
        <v>24348</v>
      </c>
      <c r="D3" s="37">
        <f t="shared" si="0"/>
        <v>24348</v>
      </c>
      <c r="F3" s="74" t="s">
        <v>119</v>
      </c>
      <c r="G3" s="74"/>
      <c r="H3" s="36">
        <v>18</v>
      </c>
    </row>
    <row r="4" spans="1:8">
      <c r="A4" s="31" t="s">
        <v>113</v>
      </c>
      <c r="B4" s="32">
        <v>1654</v>
      </c>
      <c r="C4" s="32">
        <v>6468</v>
      </c>
      <c r="D4" s="37">
        <f t="shared" si="0"/>
        <v>6468</v>
      </c>
      <c r="F4" s="74" t="s">
        <v>120</v>
      </c>
      <c r="G4" s="74"/>
      <c r="H4" s="36">
        <v>24</v>
      </c>
    </row>
    <row r="5" spans="1:8">
      <c r="A5" s="31" t="s">
        <v>114</v>
      </c>
      <c r="B5" s="32">
        <v>654</v>
      </c>
      <c r="C5" s="32">
        <v>654</v>
      </c>
      <c r="D5" s="37" t="str">
        <f t="shared" si="0"/>
        <v>Valores Iguais</v>
      </c>
      <c r="F5" s="74" t="s">
        <v>110</v>
      </c>
      <c r="G5" s="74"/>
      <c r="H5" s="31" t="str">
        <f>IF(H2&lt;H3,"Inelegível",IF(H2&gt;H4,"Inelegível","Aprovado"))</f>
        <v>Aprovado</v>
      </c>
    </row>
    <row r="6" spans="1:8">
      <c r="A6" s="31" t="s">
        <v>115</v>
      </c>
      <c r="B6" s="32">
        <v>413</v>
      </c>
      <c r="C6" s="32">
        <v>434</v>
      </c>
      <c r="D6" s="37">
        <f t="shared" si="0"/>
        <v>434</v>
      </c>
    </row>
    <row r="7" spans="1:8">
      <c r="A7" s="31" t="s">
        <v>116</v>
      </c>
      <c r="B7" s="32">
        <v>65765</v>
      </c>
      <c r="C7" s="32">
        <v>54646</v>
      </c>
      <c r="D7" s="37">
        <f t="shared" si="0"/>
        <v>65765</v>
      </c>
    </row>
  </sheetData>
  <mergeCells count="5">
    <mergeCell ref="F2:G2"/>
    <mergeCell ref="F3:G3"/>
    <mergeCell ref="F4:G4"/>
    <mergeCell ref="F5:G5"/>
    <mergeCell ref="F1:H1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>
  <dimension ref="A1:E24"/>
  <sheetViews>
    <sheetView workbookViewId="0">
      <selection activeCell="F16" sqref="F16"/>
    </sheetView>
  </sheetViews>
  <sheetFormatPr defaultRowHeight="15"/>
  <cols>
    <col min="2" max="2" width="14.28515625" customWidth="1"/>
    <col min="3" max="3" width="15.140625" customWidth="1"/>
    <col min="4" max="4" width="14.85546875" customWidth="1"/>
    <col min="5" max="5" width="14.42578125" customWidth="1"/>
  </cols>
  <sheetData>
    <row r="1" spans="1:5" ht="15.75" thickBot="1">
      <c r="A1" s="33" t="s">
        <v>76</v>
      </c>
      <c r="B1" s="33" t="s">
        <v>121</v>
      </c>
      <c r="C1" s="33" t="s">
        <v>122</v>
      </c>
      <c r="D1" s="33" t="s">
        <v>123</v>
      </c>
      <c r="E1" s="33" t="s">
        <v>124</v>
      </c>
    </row>
    <row r="2" spans="1:5" ht="39" thickBot="1">
      <c r="A2" s="34" t="s">
        <v>203</v>
      </c>
      <c r="B2" s="47" t="s">
        <v>125</v>
      </c>
      <c r="C2" s="47" t="s">
        <v>126</v>
      </c>
      <c r="D2" s="47" t="s">
        <v>127</v>
      </c>
      <c r="E2" s="47" t="s">
        <v>128</v>
      </c>
    </row>
    <row r="3" spans="1:5" ht="26.25" thickBot="1">
      <c r="A3" s="34" t="s">
        <v>202</v>
      </c>
      <c r="B3" s="47" t="s">
        <v>129</v>
      </c>
      <c r="C3" s="47" t="s">
        <v>130</v>
      </c>
      <c r="D3" s="47" t="s">
        <v>131</v>
      </c>
      <c r="E3" s="47" t="s">
        <v>128</v>
      </c>
    </row>
    <row r="4" spans="1:5" ht="26.25" thickBot="1">
      <c r="A4" s="34" t="s">
        <v>201</v>
      </c>
      <c r="B4" s="47" t="s">
        <v>132</v>
      </c>
      <c r="C4" s="47" t="s">
        <v>126</v>
      </c>
      <c r="D4" s="47" t="s">
        <v>133</v>
      </c>
      <c r="E4" s="47" t="s">
        <v>134</v>
      </c>
    </row>
    <row r="5" spans="1:5" ht="39" thickBot="1">
      <c r="A5" s="34" t="s">
        <v>200</v>
      </c>
      <c r="B5" s="47" t="s">
        <v>135</v>
      </c>
      <c r="C5" s="48" t="s">
        <v>136</v>
      </c>
      <c r="D5" s="49"/>
      <c r="E5" s="47" t="s">
        <v>128</v>
      </c>
    </row>
    <row r="6" spans="1:5" ht="39" thickBot="1">
      <c r="A6" s="34" t="s">
        <v>199</v>
      </c>
      <c r="B6" s="47" t="s">
        <v>137</v>
      </c>
      <c r="C6" s="47" t="s">
        <v>138</v>
      </c>
      <c r="D6" s="47" t="s">
        <v>139</v>
      </c>
      <c r="E6" s="47" t="s">
        <v>128</v>
      </c>
    </row>
    <row r="7" spans="1:5" ht="26.25" thickBot="1">
      <c r="A7" s="34" t="s">
        <v>197</v>
      </c>
      <c r="B7" s="47" t="s">
        <v>140</v>
      </c>
      <c r="C7" s="47" t="s">
        <v>126</v>
      </c>
      <c r="D7" s="47" t="s">
        <v>141</v>
      </c>
      <c r="E7" s="47" t="s">
        <v>142</v>
      </c>
    </row>
    <row r="8" spans="1:5" ht="15.75" thickBot="1">
      <c r="A8" s="34" t="s">
        <v>198</v>
      </c>
      <c r="B8" s="47" t="s">
        <v>143</v>
      </c>
      <c r="C8" s="47" t="s">
        <v>144</v>
      </c>
      <c r="D8" s="47" t="s">
        <v>145</v>
      </c>
      <c r="E8" s="47" t="s">
        <v>128</v>
      </c>
    </row>
    <row r="9" spans="1:5" ht="26.25" thickBot="1">
      <c r="A9" s="34" t="s">
        <v>196</v>
      </c>
      <c r="B9" s="47" t="s">
        <v>146</v>
      </c>
      <c r="C9" s="47" t="s">
        <v>147</v>
      </c>
      <c r="D9" s="47" t="s">
        <v>148</v>
      </c>
      <c r="E9" s="47" t="s">
        <v>128</v>
      </c>
    </row>
    <row r="10" spans="1:5" ht="26.25" thickBot="1">
      <c r="A10" s="34" t="s">
        <v>195</v>
      </c>
      <c r="B10" s="47" t="s">
        <v>149</v>
      </c>
      <c r="C10" s="47" t="s">
        <v>150</v>
      </c>
      <c r="D10" s="47" t="s">
        <v>151</v>
      </c>
      <c r="E10" s="47" t="s">
        <v>152</v>
      </c>
    </row>
    <row r="11" spans="1:5" ht="26.25" thickBot="1">
      <c r="A11" s="34" t="s">
        <v>194</v>
      </c>
      <c r="B11" s="47" t="s">
        <v>153</v>
      </c>
      <c r="C11" s="47" t="s">
        <v>154</v>
      </c>
      <c r="D11" s="47" t="s">
        <v>155</v>
      </c>
      <c r="E11" s="47" t="s">
        <v>156</v>
      </c>
    </row>
    <row r="12" spans="1:5" ht="26.25" thickBot="1">
      <c r="A12" s="34" t="s">
        <v>193</v>
      </c>
      <c r="B12" s="47" t="s">
        <v>157</v>
      </c>
      <c r="C12" s="47" t="s">
        <v>158</v>
      </c>
      <c r="D12" s="47" t="s">
        <v>159</v>
      </c>
      <c r="E12" s="47" t="s">
        <v>128</v>
      </c>
    </row>
    <row r="13" spans="1:5" ht="15.75" thickBot="1">
      <c r="A13" s="34" t="s">
        <v>192</v>
      </c>
      <c r="B13" s="47" t="s">
        <v>160</v>
      </c>
      <c r="C13" s="47" t="s">
        <v>161</v>
      </c>
      <c r="D13" s="47" t="s">
        <v>131</v>
      </c>
      <c r="E13" s="47" t="s">
        <v>128</v>
      </c>
    </row>
    <row r="14" spans="1:5" ht="26.25" thickBot="1">
      <c r="A14" s="34" t="s">
        <v>189</v>
      </c>
      <c r="B14" s="47" t="s">
        <v>162</v>
      </c>
      <c r="C14" s="47" t="s">
        <v>126</v>
      </c>
      <c r="D14" s="47" t="s">
        <v>163</v>
      </c>
      <c r="E14" s="47" t="s">
        <v>164</v>
      </c>
    </row>
    <row r="15" spans="1:5" ht="39" thickBot="1">
      <c r="A15" s="34" t="s">
        <v>190</v>
      </c>
      <c r="B15" s="47" t="s">
        <v>165</v>
      </c>
      <c r="C15" s="47" t="s">
        <v>166</v>
      </c>
      <c r="D15" s="47" t="s">
        <v>167</v>
      </c>
      <c r="E15" s="47" t="s">
        <v>168</v>
      </c>
    </row>
    <row r="16" spans="1:5" ht="26.25" thickBot="1">
      <c r="A16" s="34" t="s">
        <v>191</v>
      </c>
      <c r="B16" s="47" t="s">
        <v>169</v>
      </c>
      <c r="C16" s="47" t="s">
        <v>170</v>
      </c>
      <c r="D16" s="47" t="s">
        <v>171</v>
      </c>
      <c r="E16" s="47" t="s">
        <v>172</v>
      </c>
    </row>
    <row r="19" spans="1:2" ht="15.75" thickBot="1">
      <c r="A19" s="35" t="s">
        <v>20</v>
      </c>
    </row>
    <row r="20" spans="1:2" ht="15.75" thickBot="1">
      <c r="A20" s="34" t="s">
        <v>76</v>
      </c>
      <c r="B20" s="34" t="s">
        <v>189</v>
      </c>
    </row>
    <row r="21" spans="1:2" ht="30.75" thickBot="1">
      <c r="A21" s="34" t="s">
        <v>121</v>
      </c>
      <c r="B21" s="1" t="str">
        <f>VLOOKUP(B20,A1:E16,2,FALSE)</f>
        <v>Al. dos Laranjais, 99 </v>
      </c>
    </row>
    <row r="22" spans="1:2" ht="15.75" thickBot="1">
      <c r="A22" s="34" t="s">
        <v>122</v>
      </c>
      <c r="B22" s="1" t="str">
        <f>VLOOKUP(B20,A1:E16,3,0)</f>
        <v>Centro </v>
      </c>
    </row>
    <row r="23" spans="1:2" ht="15.75" thickBot="1">
      <c r="A23" s="34" t="s">
        <v>123</v>
      </c>
      <c r="B23" s="1" t="str">
        <f>VLOOKUP(B20,A1:E16,4,0)</f>
        <v>Rio de Janeiro </v>
      </c>
    </row>
    <row r="24" spans="1:2" ht="15.75" thickBot="1">
      <c r="A24" s="34" t="s">
        <v>124</v>
      </c>
      <c r="B24" s="1" t="str">
        <f>VLOOKUP(B20,A1:E16,5,0)</f>
        <v>RJ 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>
  <dimension ref="A1:H25"/>
  <sheetViews>
    <sheetView topLeftCell="A7" workbookViewId="0">
      <selection activeCell="J35" sqref="J35"/>
    </sheetView>
  </sheetViews>
  <sheetFormatPr defaultRowHeight="15"/>
  <cols>
    <col min="5" max="5" width="11.140625" bestFit="1" customWidth="1"/>
    <col min="6" max="6" width="10" bestFit="1" customWidth="1"/>
    <col min="7" max="7" width="11.5703125" bestFit="1" customWidth="1"/>
    <col min="8" max="8" width="10" bestFit="1" customWidth="1"/>
  </cols>
  <sheetData>
    <row r="1" spans="1:8" ht="26.25" thickBot="1">
      <c r="A1" s="38" t="s">
        <v>173</v>
      </c>
      <c r="B1" s="52">
        <v>0.125</v>
      </c>
    </row>
    <row r="2" spans="1:8" ht="26.25" thickBot="1">
      <c r="A2" s="38" t="s">
        <v>174</v>
      </c>
      <c r="B2" s="54">
        <v>3.34</v>
      </c>
    </row>
    <row r="5" spans="1:8" ht="15.75" thickBot="1">
      <c r="A5" s="40" t="s">
        <v>20</v>
      </c>
    </row>
    <row r="6" spans="1:8">
      <c r="A6" s="41"/>
    </row>
    <row r="7" spans="1:8" ht="15.75" thickBot="1">
      <c r="A7" s="42"/>
    </row>
    <row r="8" spans="1:8">
      <c r="A8" s="43"/>
    </row>
    <row r="9" spans="1:8">
      <c r="A9" s="43"/>
    </row>
    <row r="10" spans="1:8">
      <c r="A10" s="43"/>
    </row>
    <row r="11" spans="1:8" ht="15.75" thickBot="1">
      <c r="A11" s="43"/>
    </row>
    <row r="12" spans="1:8" ht="15.75" thickBot="1">
      <c r="A12" s="1"/>
      <c r="B12" s="44"/>
      <c r="C12" s="45" t="s">
        <v>175</v>
      </c>
      <c r="D12" s="50"/>
      <c r="E12" s="51"/>
      <c r="F12" s="45" t="s">
        <v>176</v>
      </c>
      <c r="G12" s="50"/>
      <c r="H12" s="51"/>
    </row>
    <row r="13" spans="1:8" ht="26.25" thickBot="1">
      <c r="A13" s="44" t="s">
        <v>177</v>
      </c>
      <c r="B13" s="46" t="s">
        <v>178</v>
      </c>
      <c r="C13" s="46" t="s">
        <v>204</v>
      </c>
      <c r="D13" s="46" t="s">
        <v>205</v>
      </c>
      <c r="E13" s="46" t="s">
        <v>179</v>
      </c>
      <c r="F13" s="46" t="s">
        <v>206</v>
      </c>
      <c r="G13" s="46" t="s">
        <v>207</v>
      </c>
      <c r="H13" s="39" t="s">
        <v>179</v>
      </c>
    </row>
    <row r="14" spans="1:8" ht="15.75" thickBot="1">
      <c r="A14" s="44" t="s">
        <v>180</v>
      </c>
      <c r="B14" s="39">
        <v>500</v>
      </c>
      <c r="C14" s="53">
        <v>0.5</v>
      </c>
      <c r="D14" s="53">
        <v>0.55000000000000004</v>
      </c>
      <c r="E14" s="55">
        <f>B14*D14</f>
        <v>275</v>
      </c>
      <c r="F14" s="56">
        <f>C14/B2</f>
        <v>0.14970059880239522</v>
      </c>
      <c r="G14" s="22">
        <f>F14*(1+B1)</f>
        <v>0.16841317365269462</v>
      </c>
      <c r="H14" s="22">
        <f t="shared" ref="H14:H24" si="0">G14*B14</f>
        <v>84.206586826347305</v>
      </c>
    </row>
    <row r="15" spans="1:8" ht="26.25" thickBot="1">
      <c r="A15" s="44" t="s">
        <v>181</v>
      </c>
      <c r="B15" s="39">
        <v>200</v>
      </c>
      <c r="C15" s="53">
        <v>2.57</v>
      </c>
      <c r="D15" s="53">
        <v>2.7</v>
      </c>
      <c r="E15" s="55">
        <f>B15*D15</f>
        <v>540</v>
      </c>
      <c r="F15" s="56">
        <f>C15/B2</f>
        <v>0.76946107784431139</v>
      </c>
      <c r="G15" s="22">
        <f>F15*(1+B1)</f>
        <v>0.86564371257485029</v>
      </c>
      <c r="H15" s="22">
        <f t="shared" si="0"/>
        <v>173.12874251497007</v>
      </c>
    </row>
    <row r="16" spans="1:8" ht="26.25" thickBot="1">
      <c r="A16" s="44" t="s">
        <v>182</v>
      </c>
      <c r="B16" s="39">
        <v>300</v>
      </c>
      <c r="C16" s="53">
        <v>5</v>
      </c>
      <c r="D16" s="53">
        <v>5.5</v>
      </c>
      <c r="E16" s="55">
        <f t="shared" ref="E16:E24" si="1">SUM(B16*D16)</f>
        <v>1650</v>
      </c>
      <c r="F16" s="56">
        <f>C16/B2</f>
        <v>1.4970059880239521</v>
      </c>
      <c r="G16" s="22">
        <f>F16*(1+B1)</f>
        <v>1.6841317365269461</v>
      </c>
      <c r="H16" s="22">
        <f t="shared" si="0"/>
        <v>505.23952095808386</v>
      </c>
    </row>
    <row r="17" spans="1:8" ht="26.25" thickBot="1">
      <c r="A17" s="44" t="s">
        <v>69</v>
      </c>
      <c r="B17" s="39">
        <v>1000</v>
      </c>
      <c r="C17" s="53">
        <v>0.15</v>
      </c>
      <c r="D17" s="53">
        <v>0.25</v>
      </c>
      <c r="E17" s="55">
        <f t="shared" si="1"/>
        <v>250</v>
      </c>
      <c r="F17" s="56">
        <f>C17/B2</f>
        <v>4.4910179640718563E-2</v>
      </c>
      <c r="G17" s="22">
        <f>F17*(1+B1)</f>
        <v>5.0523952095808386E-2</v>
      </c>
      <c r="H17" s="22">
        <f t="shared" si="0"/>
        <v>50.523952095808383</v>
      </c>
    </row>
    <row r="18" spans="1:8" ht="26.25" thickBot="1">
      <c r="A18" s="44" t="s">
        <v>70</v>
      </c>
      <c r="B18" s="39">
        <v>1000</v>
      </c>
      <c r="C18" s="53">
        <v>0.15</v>
      </c>
      <c r="D18" s="53">
        <v>0.25</v>
      </c>
      <c r="E18" s="55">
        <f t="shared" si="1"/>
        <v>250</v>
      </c>
      <c r="F18" s="56">
        <f>C18/B2</f>
        <v>4.4910179640718563E-2</v>
      </c>
      <c r="G18" s="22">
        <f>F18*(1+B1)</f>
        <v>5.0523952095808386E-2</v>
      </c>
      <c r="H18" s="22">
        <f t="shared" si="0"/>
        <v>50.523952095808383</v>
      </c>
    </row>
    <row r="19" spans="1:8" ht="15.75" thickBot="1">
      <c r="A19" s="44" t="s">
        <v>183</v>
      </c>
      <c r="B19" s="39">
        <v>200</v>
      </c>
      <c r="C19" s="53">
        <v>3</v>
      </c>
      <c r="D19" s="53">
        <v>3.5</v>
      </c>
      <c r="E19" s="55">
        <f t="shared" si="1"/>
        <v>700</v>
      </c>
      <c r="F19" s="56">
        <f>C19/B2</f>
        <v>0.89820359281437134</v>
      </c>
      <c r="G19" s="22">
        <f>F19*(1+B1)</f>
        <v>1.0104790419161678</v>
      </c>
      <c r="H19" s="22">
        <f t="shared" si="0"/>
        <v>202.09580838323356</v>
      </c>
    </row>
    <row r="20" spans="1:8" ht="26.25" thickBot="1">
      <c r="A20" s="44" t="s">
        <v>184</v>
      </c>
      <c r="B20" s="39">
        <v>500</v>
      </c>
      <c r="C20" s="53">
        <v>0.25</v>
      </c>
      <c r="D20" s="53">
        <v>0.3</v>
      </c>
      <c r="E20" s="55">
        <f t="shared" si="1"/>
        <v>150</v>
      </c>
      <c r="F20" s="56">
        <f>C20/B2</f>
        <v>7.4850299401197612E-2</v>
      </c>
      <c r="G20" s="22">
        <f>F20*(1+B1)</f>
        <v>8.420658682634731E-2</v>
      </c>
      <c r="H20" s="22">
        <f t="shared" si="0"/>
        <v>42.103293413173652</v>
      </c>
    </row>
    <row r="21" spans="1:8" ht="26.25" thickBot="1">
      <c r="A21" s="44" t="s">
        <v>185</v>
      </c>
      <c r="B21" s="39">
        <v>500</v>
      </c>
      <c r="C21" s="53">
        <v>0.35</v>
      </c>
      <c r="D21" s="53">
        <v>0.45</v>
      </c>
      <c r="E21" s="55">
        <f t="shared" si="1"/>
        <v>225</v>
      </c>
      <c r="F21" s="56">
        <f>C21/B2</f>
        <v>0.10479041916167664</v>
      </c>
      <c r="G21" s="22">
        <f>F21*(1+B1)</f>
        <v>0.11788922155688622</v>
      </c>
      <c r="H21" s="22">
        <f t="shared" si="0"/>
        <v>58.944610778443113</v>
      </c>
    </row>
    <row r="22" spans="1:8" ht="26.25" thickBot="1">
      <c r="A22" s="44" t="s">
        <v>186</v>
      </c>
      <c r="B22" s="39">
        <v>50</v>
      </c>
      <c r="C22" s="53">
        <v>6</v>
      </c>
      <c r="D22" s="53">
        <v>6.5</v>
      </c>
      <c r="E22" s="55">
        <f t="shared" si="1"/>
        <v>325</v>
      </c>
      <c r="F22" s="56">
        <f>C22/B2</f>
        <v>1.7964071856287427</v>
      </c>
      <c r="G22" s="22">
        <f>F22*(1+B1)</f>
        <v>2.0209580838323356</v>
      </c>
      <c r="H22" s="22">
        <f t="shared" si="0"/>
        <v>101.04790419161678</v>
      </c>
    </row>
    <row r="23" spans="1:8" ht="15.75" thickBot="1">
      <c r="A23" s="44" t="s">
        <v>187</v>
      </c>
      <c r="B23" s="39">
        <v>100</v>
      </c>
      <c r="C23" s="53">
        <v>3.14</v>
      </c>
      <c r="D23" s="53">
        <v>4</v>
      </c>
      <c r="E23" s="55">
        <f t="shared" si="1"/>
        <v>400</v>
      </c>
      <c r="F23" s="56">
        <f>C23/B2</f>
        <v>0.940119760479042</v>
      </c>
      <c r="G23" s="22">
        <f>F23*(1+B1)</f>
        <v>1.0576347305389222</v>
      </c>
      <c r="H23" s="22">
        <f t="shared" si="0"/>
        <v>105.76347305389223</v>
      </c>
    </row>
    <row r="24" spans="1:8" ht="26.25" thickBot="1">
      <c r="A24" s="44" t="s">
        <v>188</v>
      </c>
      <c r="B24" s="39">
        <v>100</v>
      </c>
      <c r="C24" s="53">
        <v>5.68</v>
      </c>
      <c r="D24" s="53">
        <v>6</v>
      </c>
      <c r="E24" s="55">
        <f t="shared" si="1"/>
        <v>600</v>
      </c>
      <c r="F24" s="56">
        <f>C24/B2</f>
        <v>1.7005988023952097</v>
      </c>
      <c r="G24" s="22">
        <f>F24*(1+B1)</f>
        <v>1.9131736526946108</v>
      </c>
      <c r="H24" s="22">
        <f t="shared" si="0"/>
        <v>191.31736526946108</v>
      </c>
    </row>
    <row r="25" spans="1:8" ht="15.75" thickBot="1">
      <c r="A25" s="44" t="s">
        <v>21</v>
      </c>
      <c r="B25" s="1">
        <f t="shared" ref="B25:H25" si="2">SUM(B14:B24)</f>
        <v>4450</v>
      </c>
      <c r="C25" s="14">
        <f t="shared" si="2"/>
        <v>26.79</v>
      </c>
      <c r="D25" s="14">
        <f t="shared" si="2"/>
        <v>30</v>
      </c>
      <c r="E25" s="55">
        <f t="shared" si="2"/>
        <v>5365</v>
      </c>
      <c r="F25" s="22">
        <f t="shared" si="2"/>
        <v>8.0209580838323351</v>
      </c>
      <c r="G25" s="22">
        <f t="shared" si="2"/>
        <v>9.0235778443113794</v>
      </c>
      <c r="H25" s="22">
        <f t="shared" si="2"/>
        <v>1564.8952095808384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10</vt:i4>
      </vt:variant>
    </vt:vector>
  </HeadingPairs>
  <TitlesOfParts>
    <vt:vector size="10" baseType="lpstr">
      <vt:lpstr>Planilha1</vt:lpstr>
      <vt:lpstr>Planilha2</vt:lpstr>
      <vt:lpstr>Planilha3</vt:lpstr>
      <vt:lpstr>Planilha4</vt:lpstr>
      <vt:lpstr>Planilha5</vt:lpstr>
      <vt:lpstr>Planilha6</vt:lpstr>
      <vt:lpstr>Planilha7</vt:lpstr>
      <vt:lpstr>Planilha8</vt:lpstr>
      <vt:lpstr>Planilha9</vt:lpstr>
      <vt:lpstr>Planilha10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DE QUADROS TEODORO</dc:creator>
  <cp:lastModifiedBy>Gabriel</cp:lastModifiedBy>
  <dcterms:created xsi:type="dcterms:W3CDTF">2023-08-15T11:45:36Z</dcterms:created>
  <dcterms:modified xsi:type="dcterms:W3CDTF">2023-08-16T00:43:00Z</dcterms:modified>
</cp:coreProperties>
</file>