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she\Desktop\Testing Files\Demo\3. Portfolio Management\"/>
    </mc:Choice>
  </mc:AlternateContent>
  <xr:revisionPtr revIDLastSave="0" documentId="13_ncr:1_{1259B050-94C6-4A56-864E-E406CA3EB3EB}" xr6:coauthVersionLast="44" xr6:coauthVersionMax="45" xr10:uidLastSave="{00000000-0000-0000-0000-000000000000}"/>
  <bookViews>
    <workbookView xWindow="-120" yWindow="-120" windowWidth="20640" windowHeight="11160" tabRatio="784" firstSheet="1" activeTab="6" xr2:uid="{00000000-000D-0000-FFFF-FFFF00000000}"/>
  </bookViews>
  <sheets>
    <sheet name="Report Settings" sheetId="6" state="hidden" r:id="rId1"/>
    <sheet name="Deal Data" sheetId="7" r:id="rId2"/>
    <sheet name="Note Data" sheetId="8" r:id="rId3"/>
    <sheet name="Property Data" sheetId="9" r:id="rId4"/>
    <sheet name="Portfolio History" sheetId="12" state="hidden" r:id="rId5"/>
    <sheet name="Property by Type" sheetId="11" state="hidden" r:id="rId6"/>
    <sheet name="Portfolio Analytics" sheetId="10" r:id="rId7"/>
  </sheets>
  <definedNames>
    <definedName name="Loans.1_ColumnHeader">'Deal Data'!$6:$6</definedName>
    <definedName name="Loans.1_EndTableRow">'Deal Data'!$17:$17</definedName>
    <definedName name="PortfolioName">'Portfolio Analytics'!$C$2</definedName>
    <definedName name="PortfolioSnapshots.1_ColumnHeader">'Portfolio History'!$2:$2</definedName>
    <definedName name="PortfolioSnapshots.1_EndTableRow">'Portfolio History'!$12:$12</definedName>
    <definedName name="Properties.1_ColumnHeader">'Property Data'!$5:$5</definedName>
    <definedName name="Properties.1_EndTableRow">'Property Data'!$21:$21</definedName>
    <definedName name="ReadEnabled">'Report Settings'!$B$3</definedName>
    <definedName name="ReportType">'Report Settings'!$B$1</definedName>
    <definedName name="Tranches.1_ColumnHeader">'Note Data'!$8:$8</definedName>
    <definedName name="Tranches.1_EndTableRow">'Note Data'!$26:$26</definedName>
    <definedName name="WriteEnabled">'Report Settings'!$B$2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2" i="10" l="1"/>
  <c r="O20" i="10" l="1"/>
  <c r="O19" i="10"/>
  <c r="O5" i="9" l="1"/>
  <c r="Q5" i="9"/>
  <c r="P5" i="9"/>
  <c r="R3" i="8"/>
  <c r="Q3" i="8"/>
  <c r="R5" i="9"/>
  <c r="N5" i="9"/>
  <c r="K6" i="7"/>
  <c r="O6" i="7"/>
  <c r="I6" i="7"/>
  <c r="N6" i="7"/>
  <c r="M6" i="7"/>
  <c r="E6" i="7"/>
  <c r="L6" i="7"/>
  <c r="D6" i="7"/>
  <c r="F6" i="7"/>
  <c r="I3" i="7"/>
  <c r="K3" i="7"/>
  <c r="N3" i="9"/>
  <c r="R7" i="10" l="1" a="1"/>
  <c r="R7" i="10" s="1"/>
  <c r="R11" i="10" a="1"/>
  <c r="R11" i="10" s="1"/>
  <c r="R33" i="10" a="1"/>
  <c r="R33" i="10" s="1"/>
  <c r="R32" i="10" a="1"/>
  <c r="R32" i="10" s="1"/>
  <c r="R31" i="10" a="1"/>
  <c r="R31" i="10" s="1"/>
  <c r="R30" i="10" a="1"/>
  <c r="R30" i="10" s="1"/>
  <c r="R29" i="10" a="1"/>
  <c r="R29" i="10" s="1"/>
  <c r="R28" i="10" a="1"/>
  <c r="R28" i="10" s="1"/>
  <c r="R27" i="10" a="1"/>
  <c r="R27" i="10" s="1"/>
  <c r="R20" i="10" a="1"/>
  <c r="R20" i="10" s="1"/>
  <c r="R8" i="10" a="1"/>
  <c r="R8" i="10" s="1"/>
  <c r="R9" i="10" a="1"/>
  <c r="R9" i="10" s="1"/>
  <c r="R10" i="10" a="1"/>
  <c r="R10" i="10" s="1"/>
  <c r="O12" i="10"/>
  <c r="O10" i="10"/>
  <c r="AE48" i="10" l="1"/>
  <c r="AE43" i="10"/>
  <c r="J4" i="7"/>
  <c r="J3" i="7"/>
  <c r="B1" i="7"/>
  <c r="C1" i="7" s="1"/>
  <c r="D1" i="7" s="1"/>
  <c r="E1" i="7" s="1"/>
  <c r="F1" i="7" s="1"/>
  <c r="G1" i="7" s="1"/>
  <c r="H1" i="7" s="1"/>
  <c r="I1" i="7" s="1"/>
  <c r="J2" i="7"/>
  <c r="A10" i="10"/>
  <c r="A11" i="10" s="1"/>
  <c r="A12" i="10" s="1"/>
  <c r="A13" i="10" s="1"/>
  <c r="A14" i="10" s="1"/>
  <c r="A15" i="10" s="1"/>
  <c r="A16" i="10" s="1"/>
  <c r="W5" i="8"/>
  <c r="K1" i="7" l="1"/>
  <c r="L1" i="7" s="1"/>
  <c r="M1" i="7" s="1"/>
  <c r="N1" i="7" s="1"/>
  <c r="O1" i="7" s="1"/>
  <c r="O9" i="10" l="1"/>
  <c r="O8" i="10"/>
  <c r="O11" i="10"/>
  <c r="O7" i="10"/>
  <c r="AI48" i="10"/>
  <c r="AH48" i="10"/>
  <c r="AF48" i="10"/>
  <c r="AG48" i="10"/>
  <c r="AI43" i="10"/>
  <c r="AH43" i="10"/>
  <c r="AF43" i="10"/>
  <c r="AG43" i="10"/>
  <c r="U20" i="10" l="1"/>
  <c r="U19" i="10"/>
  <c r="U18" i="10"/>
  <c r="U17" i="10"/>
  <c r="O18" i="10"/>
  <c r="O17" i="10"/>
  <c r="U22" i="10" l="1"/>
  <c r="V20" i="10" s="1"/>
  <c r="X20" i="10" a="1"/>
  <c r="X20" i="10" s="1"/>
  <c r="X19" i="10" a="1"/>
  <c r="X19" i="10" s="1"/>
  <c r="X18" i="10" a="1"/>
  <c r="X18" i="10" s="1"/>
  <c r="X17" i="10" a="1"/>
  <c r="X17" i="10" s="1"/>
  <c r="AZ1" i="12"/>
  <c r="AY1" i="12"/>
  <c r="AX1" i="12"/>
  <c r="AW1" i="12"/>
  <c r="X27" i="10" a="1"/>
  <c r="X27" i="10" s="1"/>
  <c r="Z28" i="10"/>
  <c r="X28" i="10" s="1" a="1"/>
  <c r="X28" i="10" s="1"/>
  <c r="AH1" i="12"/>
  <c r="X11" i="10" a="1"/>
  <c r="X11" i="10" s="1"/>
  <c r="X10" i="10" a="1"/>
  <c r="X10" i="10" s="1"/>
  <c r="X9" i="10" a="1"/>
  <c r="X9" i="10" s="1"/>
  <c r="X8" i="10" a="1"/>
  <c r="X8" i="10" s="1"/>
  <c r="X7" i="10" a="1"/>
  <c r="X7" i="10" s="1"/>
  <c r="R19" i="10" a="1"/>
  <c r="R19" i="10" s="1"/>
  <c r="R18" i="10" a="1"/>
  <c r="R18" i="10" s="1"/>
  <c r="R17" i="10" a="1"/>
  <c r="R17" i="10" s="1"/>
  <c r="Y1" i="12"/>
  <c r="X1" i="12"/>
  <c r="W1" i="12"/>
  <c r="V1" i="12"/>
  <c r="U1" i="12"/>
  <c r="T1" i="12"/>
  <c r="S1" i="12"/>
  <c r="R1" i="12"/>
  <c r="Q1" i="12"/>
  <c r="P1" i="12"/>
  <c r="O1" i="12"/>
  <c r="U33" i="10"/>
  <c r="U32" i="10"/>
  <c r="U30" i="10"/>
  <c r="U29" i="10"/>
  <c r="O22" i="10"/>
  <c r="P18" i="10" s="1"/>
  <c r="O33" i="10"/>
  <c r="O32" i="10"/>
  <c r="O30" i="10"/>
  <c r="O29" i="10"/>
  <c r="K1" i="12"/>
  <c r="AR1" i="12"/>
  <c r="AQ1" i="12"/>
  <c r="AP1" i="12"/>
  <c r="AO1" i="12"/>
  <c r="A2" i="12"/>
  <c r="AI18" i="11"/>
  <c r="D5" i="11"/>
  <c r="J14" i="11"/>
  <c r="S10" i="11"/>
  <c r="AI28" i="11"/>
  <c r="AJ26" i="11"/>
  <c r="C5" i="11"/>
  <c r="AG19" i="11"/>
  <c r="U25" i="11"/>
  <c r="Z25" i="11"/>
  <c r="T9" i="11"/>
  <c r="AF11" i="11"/>
  <c r="F23" i="11"/>
  <c r="AG11" i="11"/>
  <c r="B20" i="11"/>
  <c r="R14" i="11"/>
  <c r="AJ9" i="11"/>
  <c r="AF30" i="11"/>
  <c r="N15" i="11"/>
  <c r="J18" i="11"/>
  <c r="R25" i="11"/>
  <c r="AI8" i="11"/>
  <c r="U10" i="11"/>
  <c r="AJ21" i="11"/>
  <c r="U21" i="11"/>
  <c r="R10" i="11"/>
  <c r="B7" i="11"/>
  <c r="E17" i="11"/>
  <c r="Z19" i="11"/>
  <c r="Z21" i="11"/>
  <c r="I9" i="11"/>
  <c r="K5" i="11"/>
  <c r="S19" i="11"/>
  <c r="AI7" i="11"/>
  <c r="D21" i="11"/>
  <c r="F6" i="11"/>
  <c r="Y9" i="11"/>
  <c r="B5" i="11"/>
  <c r="B21" i="11"/>
  <c r="P13" i="11"/>
  <c r="AE25" i="11"/>
  <c r="U23" i="11"/>
  <c r="AI35" i="11"/>
  <c r="F9" i="11"/>
  <c r="W17" i="11"/>
  <c r="AG35" i="11"/>
  <c r="G21" i="11"/>
  <c r="Z16" i="11"/>
  <c r="Q5" i="11"/>
  <c r="K8" i="11"/>
  <c r="AH32" i="11"/>
  <c r="AE6" i="11"/>
  <c r="W18" i="11"/>
  <c r="X11" i="11"/>
  <c r="AI17" i="11"/>
  <c r="X12" i="11"/>
  <c r="F25" i="11"/>
  <c r="AH21" i="11"/>
  <c r="I23" i="11"/>
  <c r="E15" i="11"/>
  <c r="J12" i="11"/>
  <c r="AE13" i="11"/>
  <c r="AH24" i="11"/>
  <c r="B12" i="11"/>
  <c r="N23" i="11"/>
  <c r="L20" i="11"/>
  <c r="AJ33" i="11"/>
  <c r="AE18" i="11"/>
  <c r="Y7" i="11"/>
  <c r="AG23" i="11"/>
  <c r="E3" i="7"/>
  <c r="AI14" i="11"/>
  <c r="D23" i="11"/>
  <c r="R8" i="11"/>
  <c r="W15" i="11"/>
  <c r="N16" i="11"/>
  <c r="AF21" i="11"/>
  <c r="AJ13" i="11"/>
  <c r="AD20" i="11"/>
  <c r="AJ8" i="11"/>
  <c r="C19" i="11"/>
  <c r="AF27" i="11"/>
  <c r="AI10" i="11"/>
  <c r="Y22" i="11"/>
  <c r="AA18" i="11"/>
  <c r="C13" i="11"/>
  <c r="AD30" i="11"/>
  <c r="AE27" i="11"/>
  <c r="S24" i="11"/>
  <c r="AF19" i="11"/>
  <c r="C22" i="11"/>
  <c r="Q17" i="11"/>
  <c r="AA16" i="11"/>
  <c r="AH13" i="11"/>
  <c r="AD35" i="11"/>
  <c r="R21" i="11"/>
  <c r="AH33" i="11"/>
  <c r="AE10" i="11"/>
  <c r="AF17" i="11"/>
  <c r="G15" i="11"/>
  <c r="AF8" i="11"/>
  <c r="U24" i="11"/>
  <c r="T17" i="11"/>
  <c r="L9" i="11"/>
  <c r="AH22" i="11"/>
  <c r="G22" i="11"/>
  <c r="X15" i="11"/>
  <c r="AG7" i="11"/>
  <c r="R16" i="11"/>
  <c r="AD26" i="11"/>
  <c r="AD25" i="11"/>
  <c r="AA21" i="11"/>
  <c r="I12" i="11"/>
  <c r="AE33" i="11"/>
  <c r="S17" i="11"/>
  <c r="K20" i="11"/>
  <c r="F18" i="11"/>
  <c r="AI19" i="11"/>
  <c r="R12" i="11"/>
  <c r="P5" i="11"/>
  <c r="S23" i="11"/>
  <c r="AH25" i="11"/>
  <c r="AD8" i="11"/>
  <c r="AD15" i="11"/>
  <c r="Z23" i="11"/>
  <c r="X19" i="11"/>
  <c r="G20" i="11"/>
  <c r="C11" i="11"/>
  <c r="M15" i="11"/>
  <c r="AF35" i="11"/>
  <c r="L5" i="11"/>
  <c r="AE28" i="11"/>
  <c r="C25" i="11"/>
  <c r="AH34" i="11"/>
  <c r="X8" i="11"/>
  <c r="AE14" i="11"/>
  <c r="AI24" i="11"/>
  <c r="Z17" i="11"/>
  <c r="W11" i="11"/>
  <c r="M13" i="11"/>
  <c r="N14" i="11"/>
  <c r="P24" i="11"/>
  <c r="P7" i="11"/>
  <c r="T14" i="11"/>
  <c r="U11" i="11"/>
  <c r="L16" i="11"/>
  <c r="AE15" i="11"/>
  <c r="AE30" i="11"/>
  <c r="Q20" i="11"/>
  <c r="AE29" i="11"/>
  <c r="Q7" i="11"/>
  <c r="AI9" i="11"/>
  <c r="AD33" i="11"/>
  <c r="AG17" i="11"/>
  <c r="W23" i="11"/>
  <c r="AE7" i="11"/>
  <c r="AF5" i="11"/>
  <c r="AA5" i="11"/>
  <c r="AA13" i="11"/>
  <c r="F7" i="11"/>
  <c r="Z13" i="11"/>
  <c r="AB16" i="11"/>
  <c r="AH8" i="11"/>
  <c r="B23" i="11"/>
  <c r="AI13" i="11"/>
  <c r="R17" i="11"/>
  <c r="G16" i="11"/>
  <c r="AE9" i="11"/>
  <c r="AJ27" i="11"/>
  <c r="E23" i="11"/>
  <c r="F15" i="11"/>
  <c r="F22" i="11"/>
  <c r="Z10" i="11"/>
  <c r="L23" i="11"/>
  <c r="AF7" i="11"/>
  <c r="X14" i="11"/>
  <c r="P16" i="11"/>
  <c r="Z15" i="11"/>
  <c r="G8" i="11"/>
  <c r="P11" i="11"/>
  <c r="J21" i="11"/>
  <c r="AH17" i="11"/>
  <c r="AF16" i="11"/>
  <c r="U17" i="11"/>
  <c r="AA17" i="11"/>
  <c r="AD18" i="11"/>
  <c r="P14" i="11"/>
  <c r="U16" i="11"/>
  <c r="Q14" i="11"/>
  <c r="L15" i="11"/>
  <c r="AD29" i="11"/>
  <c r="AJ23" i="11"/>
  <c r="AJ31" i="11"/>
  <c r="AB20" i="11"/>
  <c r="L12" i="11"/>
  <c r="AF23" i="11"/>
  <c r="S4" i="11"/>
  <c r="R4" i="11"/>
  <c r="S18" i="11"/>
  <c r="AG16" i="11"/>
  <c r="AI4" i="11"/>
  <c r="F20" i="11"/>
  <c r="AH29" i="11"/>
  <c r="U20" i="11"/>
  <c r="X16" i="11"/>
  <c r="E7" i="11"/>
  <c r="Y21" i="11"/>
  <c r="AJ24" i="11"/>
  <c r="E8" i="11"/>
  <c r="AA8" i="11"/>
  <c r="D24" i="11"/>
  <c r="AH23" i="11"/>
  <c r="I20" i="11"/>
  <c r="AB19" i="11"/>
  <c r="AG33" i="11"/>
  <c r="Z20" i="11"/>
  <c r="AH11" i="11"/>
  <c r="Y16" i="11"/>
  <c r="C14" i="11"/>
  <c r="AD19" i="11"/>
  <c r="T25" i="11"/>
  <c r="J9" i="11"/>
  <c r="D22" i="11"/>
  <c r="U9" i="11"/>
  <c r="AD22" i="11"/>
  <c r="B17" i="11"/>
  <c r="Y25" i="11"/>
  <c r="L25" i="11"/>
  <c r="B10" i="11"/>
  <c r="W5" i="11"/>
  <c r="M18" i="11"/>
  <c r="J16" i="11"/>
  <c r="E11" i="11"/>
  <c r="R7" i="11"/>
  <c r="AG4" i="11"/>
  <c r="AE12" i="11"/>
  <c r="L11" i="11"/>
  <c r="P12" i="11"/>
  <c r="P6" i="11"/>
  <c r="Y5" i="11"/>
  <c r="AB6" i="11"/>
  <c r="U15" i="11"/>
  <c r="R5" i="11"/>
  <c r="X13" i="11"/>
  <c r="N25" i="11"/>
  <c r="AF20" i="11"/>
  <c r="M23" i="11"/>
  <c r="AG30" i="11"/>
  <c r="AF26" i="11"/>
  <c r="AA12" i="11"/>
  <c r="AB12" i="11"/>
  <c r="D12" i="11"/>
  <c r="AD24" i="11"/>
  <c r="C10" i="11"/>
  <c r="N18" i="11"/>
  <c r="P8" i="11"/>
  <c r="AA25" i="11"/>
  <c r="Y10" i="11"/>
  <c r="N8" i="11"/>
  <c r="AH19" i="11"/>
  <c r="AA11" i="11"/>
  <c r="Y14" i="11"/>
  <c r="AI21" i="11"/>
  <c r="R13" i="11"/>
  <c r="Y19" i="11"/>
  <c r="U13" i="11"/>
  <c r="Z7" i="11"/>
  <c r="P17" i="11"/>
  <c r="L18" i="11"/>
  <c r="AJ10" i="11"/>
  <c r="AJ18" i="11"/>
  <c r="AG15" i="11"/>
  <c r="AG14" i="11"/>
  <c r="P19" i="11"/>
  <c r="AF15" i="11"/>
  <c r="K10" i="11"/>
  <c r="E10" i="11"/>
  <c r="I13" i="11"/>
  <c r="N9" i="11"/>
  <c r="AJ12" i="11"/>
  <c r="I11" i="11"/>
  <c r="E18" i="11"/>
  <c r="AF22" i="11"/>
  <c r="C15" i="11"/>
  <c r="X5" i="11"/>
  <c r="Y4" i="11"/>
  <c r="AI30" i="11"/>
  <c r="Q6" i="11"/>
  <c r="AD27" i="11"/>
  <c r="S6" i="11"/>
  <c r="D25" i="11"/>
  <c r="AJ19" i="11"/>
  <c r="AH18" i="11"/>
  <c r="Y6" i="11"/>
  <c r="Q4" i="11"/>
  <c r="B16" i="11"/>
  <c r="X17" i="11"/>
  <c r="AG32" i="11"/>
  <c r="M20" i="11"/>
  <c r="W21" i="11"/>
  <c r="D14" i="11"/>
  <c r="D15" i="11"/>
  <c r="Y24" i="11"/>
  <c r="T23" i="11"/>
  <c r="AJ32" i="11"/>
  <c r="M12" i="11"/>
  <c r="I7" i="11"/>
  <c r="I15" i="11"/>
  <c r="W25" i="11"/>
  <c r="U19" i="11"/>
  <c r="AF12" i="11"/>
  <c r="D8" i="11"/>
  <c r="S15" i="11"/>
  <c r="P22" i="11"/>
  <c r="AB9" i="11"/>
  <c r="P23" i="11"/>
  <c r="N10" i="11"/>
  <c r="AD12" i="11"/>
  <c r="Q19" i="11"/>
  <c r="AH15" i="11"/>
  <c r="I16" i="11"/>
  <c r="I10" i="11"/>
  <c r="AA19" i="11"/>
  <c r="AF24" i="11"/>
  <c r="AE32" i="11"/>
  <c r="J6" i="11"/>
  <c r="AF34" i="11"/>
  <c r="K25" i="11"/>
  <c r="AB13" i="11"/>
  <c r="AD16" i="11"/>
  <c r="L22" i="11"/>
  <c r="AE8" i="11"/>
  <c r="R18" i="11"/>
  <c r="C18" i="11"/>
  <c r="AJ25" i="11"/>
  <c r="W24" i="11"/>
  <c r="T6" i="11"/>
  <c r="L7" i="11"/>
  <c r="AF29" i="11"/>
  <c r="AB4" i="11"/>
  <c r="T21" i="11"/>
  <c r="AH20" i="11"/>
  <c r="B15" i="11"/>
  <c r="AE24" i="11"/>
  <c r="P20" i="11"/>
  <c r="AD13" i="11"/>
  <c r="E13" i="11"/>
  <c r="AB18" i="11"/>
  <c r="N22" i="11"/>
  <c r="W9" i="11"/>
  <c r="AI33" i="11"/>
  <c r="AJ11" i="11"/>
  <c r="AJ29" i="11"/>
  <c r="T16" i="11"/>
  <c r="AJ14" i="11"/>
  <c r="C9" i="11"/>
  <c r="AG20" i="11"/>
  <c r="AJ5" i="11"/>
  <c r="Y12" i="11"/>
  <c r="S13" i="11"/>
  <c r="E19" i="11"/>
  <c r="N12" i="11"/>
  <c r="X6" i="11"/>
  <c r="Y18" i="11"/>
  <c r="AI34" i="11"/>
  <c r="T22" i="11"/>
  <c r="AB17" i="11"/>
  <c r="U6" i="11"/>
  <c r="N7" i="11"/>
  <c r="L14" i="11"/>
  <c r="P10" i="11"/>
  <c r="AJ20" i="11"/>
  <c r="G11" i="11"/>
  <c r="AA15" i="11"/>
  <c r="L17" i="11"/>
  <c r="AE20" i="11"/>
  <c r="AH4" i="11"/>
  <c r="R19" i="11"/>
  <c r="X25" i="11"/>
  <c r="AG34" i="11"/>
  <c r="AD10" i="11"/>
  <c r="AH30" i="11"/>
  <c r="AE16" i="11"/>
  <c r="K13" i="11"/>
  <c r="AG25" i="11"/>
  <c r="AA6" i="11"/>
  <c r="AB14" i="11"/>
  <c r="N24" i="11"/>
  <c r="AD34" i="11"/>
  <c r="K21" i="11"/>
  <c r="P9" i="11"/>
  <c r="L10" i="11"/>
  <c r="L8" i="11"/>
  <c r="B14" i="11"/>
  <c r="AI29" i="11"/>
  <c r="AG22" i="11"/>
  <c r="W6" i="11"/>
  <c r="Z9" i="11"/>
  <c r="Z8" i="11"/>
  <c r="C6" i="11"/>
  <c r="AB24" i="11"/>
  <c r="D9" i="11"/>
  <c r="AI23" i="11"/>
  <c r="AD21" i="11"/>
  <c r="M16" i="11"/>
  <c r="Z18" i="11"/>
  <c r="X23" i="11"/>
  <c r="C8" i="11"/>
  <c r="Y11" i="11"/>
  <c r="K22" i="11"/>
  <c r="AD4" i="11"/>
  <c r="M7" i="11"/>
  <c r="AI15" i="11"/>
  <c r="AD31" i="11"/>
  <c r="AF33" i="11"/>
  <c r="N20" i="11"/>
  <c r="Z5" i="11"/>
  <c r="T15" i="11"/>
  <c r="AG26" i="11"/>
  <c r="Q22" i="11"/>
  <c r="B18" i="11"/>
  <c r="AA23" i="11"/>
  <c r="AG18" i="11"/>
  <c r="AA22" i="11"/>
  <c r="G9" i="11"/>
  <c r="AJ7" i="11"/>
  <c r="Z24" i="11"/>
  <c r="AF28" i="11"/>
  <c r="X10" i="11"/>
  <c r="I8" i="11"/>
  <c r="B9" i="11"/>
  <c r="AI25" i="11"/>
  <c r="E22" i="11"/>
  <c r="K23" i="11"/>
  <c r="I24" i="11"/>
  <c r="E25" i="11"/>
  <c r="Z12" i="11"/>
  <c r="AD7" i="11"/>
  <c r="K11" i="11"/>
  <c r="J8" i="11"/>
  <c r="Y15" i="11"/>
  <c r="AE22" i="11"/>
  <c r="Q13" i="11"/>
  <c r="AH31" i="11"/>
  <c r="AI27" i="11"/>
  <c r="AB23" i="11"/>
  <c r="AH9" i="11"/>
  <c r="F8" i="11"/>
  <c r="L6" i="11"/>
  <c r="X21" i="11"/>
  <c r="AF18" i="11"/>
  <c r="AD5" i="11"/>
  <c r="J23" i="11"/>
  <c r="AH5" i="11"/>
  <c r="F17" i="11"/>
  <c r="AJ4" i="11"/>
  <c r="G23" i="11"/>
  <c r="K9" i="11"/>
  <c r="G18" i="11"/>
  <c r="AF25" i="11"/>
  <c r="J7" i="11"/>
  <c r="AJ28" i="11"/>
  <c r="AG13" i="11"/>
  <c r="R24" i="11"/>
  <c r="F12" i="11"/>
  <c r="AH16" i="11"/>
  <c r="AI31" i="11"/>
  <c r="I19" i="11"/>
  <c r="AI12" i="11"/>
  <c r="AE19" i="11"/>
  <c r="AD23" i="11"/>
  <c r="E5" i="11"/>
  <c r="Z14" i="11"/>
  <c r="X7" i="11"/>
  <c r="S21" i="11"/>
  <c r="G6" i="11"/>
  <c r="AG24" i="11"/>
  <c r="Y8" i="11"/>
  <c r="AE23" i="11"/>
  <c r="M19" i="11"/>
  <c r="AH14" i="11"/>
  <c r="G14" i="11"/>
  <c r="F24" i="11"/>
  <c r="Q16" i="11"/>
  <c r="M22" i="11"/>
  <c r="AJ17" i="11"/>
  <c r="T5" i="11"/>
  <c r="AE21" i="11"/>
  <c r="AE34" i="11"/>
  <c r="S5" i="11"/>
  <c r="S7" i="11"/>
  <c r="C20" i="11"/>
  <c r="M17" i="11"/>
  <c r="X4" i="11"/>
  <c r="AD6" i="11"/>
  <c r="W12" i="11"/>
  <c r="J25" i="11"/>
  <c r="E21" i="11"/>
  <c r="P18" i="11"/>
  <c r="M5" i="11"/>
  <c r="F16" i="11"/>
  <c r="AJ30" i="11"/>
  <c r="F10" i="11"/>
  <c r="F11" i="11"/>
  <c r="M9" i="11"/>
  <c r="AH26" i="11"/>
  <c r="N11" i="11"/>
  <c r="I5" i="11"/>
  <c r="Y20" i="11"/>
  <c r="AG27" i="11"/>
  <c r="AD9" i="11"/>
  <c r="AD28" i="11"/>
  <c r="AI20" i="11"/>
  <c r="J10" i="11"/>
  <c r="T4" i="11"/>
  <c r="T18" i="11"/>
  <c r="K15" i="11"/>
  <c r="C21" i="11"/>
  <c r="F14" i="11"/>
  <c r="W4" i="11"/>
  <c r="N21" i="11"/>
  <c r="T20" i="11"/>
  <c r="T19" i="11"/>
  <c r="C7" i="11"/>
  <c r="T12" i="11"/>
  <c r="J11" i="11"/>
  <c r="Z6" i="11"/>
  <c r="AA7" i="11"/>
  <c r="M14" i="11"/>
  <c r="L21" i="11"/>
  <c r="X22" i="11"/>
  <c r="AE35" i="11"/>
  <c r="M6" i="11"/>
  <c r="Z4" i="11"/>
  <c r="X20" i="11"/>
  <c r="AI32" i="11"/>
  <c r="Y23" i="11"/>
  <c r="N5" i="11"/>
  <c r="W8" i="11"/>
  <c r="G10" i="11"/>
  <c r="S8" i="11"/>
  <c r="N6" i="11"/>
  <c r="AE26" i="11"/>
  <c r="AJ15" i="11"/>
  <c r="AG29" i="11"/>
  <c r="F5" i="11"/>
  <c r="B6" i="11"/>
  <c r="Q12" i="11"/>
  <c r="W20" i="11"/>
  <c r="P15" i="11"/>
  <c r="C24" i="11"/>
  <c r="M24" i="11"/>
  <c r="J13" i="11"/>
  <c r="D17" i="11"/>
  <c r="AF4" i="11"/>
  <c r="T13" i="11"/>
  <c r="M25" i="11"/>
  <c r="AI22" i="11"/>
  <c r="T7" i="11"/>
  <c r="T11" i="11"/>
  <c r="AI26" i="11"/>
  <c r="AB21" i="11"/>
  <c r="Q23" i="11"/>
  <c r="G7" i="11"/>
  <c r="AH28" i="11"/>
  <c r="AF10" i="11"/>
  <c r="U18" i="11"/>
  <c r="C16" i="11"/>
  <c r="C23" i="11"/>
  <c r="S20" i="11"/>
  <c r="Y17" i="11"/>
  <c r="AE31" i="11"/>
  <c r="AB25" i="11"/>
  <c r="AG6" i="11"/>
  <c r="AD17" i="11"/>
  <c r="B19" i="11"/>
  <c r="T10" i="11"/>
  <c r="J19" i="11"/>
  <c r="AF13" i="11"/>
  <c r="R9" i="11"/>
  <c r="J24" i="11"/>
  <c r="W13" i="11"/>
  <c r="AB22" i="11"/>
  <c r="AB15" i="11"/>
  <c r="Q25" i="11"/>
  <c r="AH7" i="11"/>
  <c r="Q8" i="11"/>
  <c r="AH6" i="11"/>
  <c r="Y13" i="11"/>
  <c r="D3" i="7"/>
  <c r="M21" i="11"/>
  <c r="AF14" i="11"/>
  <c r="Q9" i="11"/>
  <c r="F21" i="11"/>
  <c r="AJ35" i="11"/>
  <c r="E24" i="11"/>
  <c r="Q18" i="11"/>
  <c r="I25" i="11"/>
  <c r="AA24" i="11"/>
  <c r="AA4" i="11"/>
  <c r="AF6" i="11"/>
  <c r="L13" i="11"/>
  <c r="AA9" i="11"/>
  <c r="C17" i="11"/>
  <c r="G5" i="11"/>
  <c r="P4" i="11"/>
  <c r="AG10" i="11"/>
  <c r="AJ16" i="11"/>
  <c r="T24" i="11"/>
  <c r="M11" i="11"/>
  <c r="F13" i="11"/>
  <c r="W22" i="11"/>
  <c r="K19" i="11"/>
  <c r="AD11" i="11"/>
  <c r="AF9" i="11"/>
  <c r="K16" i="11"/>
  <c r="U8" i="11"/>
  <c r="K24" i="11"/>
  <c r="G19" i="11"/>
  <c r="I17" i="11"/>
  <c r="G13" i="11"/>
  <c r="Q10" i="11"/>
  <c r="AG21" i="11"/>
  <c r="M8" i="11"/>
  <c r="AE5" i="11"/>
  <c r="X18" i="11"/>
  <c r="AG12" i="11"/>
  <c r="D6" i="11"/>
  <c r="X9" i="11"/>
  <c r="E14" i="11"/>
  <c r="P21" i="11"/>
  <c r="J20" i="11"/>
  <c r="G25" i="11"/>
  <c r="W14" i="11"/>
  <c r="L24" i="11"/>
  <c r="N17" i="11"/>
  <c r="F3" i="7"/>
  <c r="J22" i="11"/>
  <c r="AG31" i="11"/>
  <c r="AI6" i="11"/>
  <c r="AH27" i="11"/>
  <c r="C12" i="11"/>
  <c r="AE11" i="11"/>
  <c r="J5" i="11"/>
  <c r="G17" i="11"/>
  <c r="AG5" i="11"/>
  <c r="W16" i="11"/>
  <c r="G12" i="11"/>
  <c r="AB11" i="11"/>
  <c r="AH10" i="11"/>
  <c r="E20" i="11"/>
  <c r="S11" i="11"/>
  <c r="U5" i="11"/>
  <c r="K6" i="11"/>
  <c r="AE4" i="11"/>
  <c r="N13" i="11"/>
  <c r="F19" i="11"/>
  <c r="W10" i="11"/>
  <c r="N19" i="11"/>
  <c r="AF32" i="11"/>
  <c r="AA10" i="11"/>
  <c r="AI5" i="11"/>
  <c r="AB10" i="11"/>
  <c r="I6" i="11"/>
  <c r="B22" i="11"/>
  <c r="I22" i="11"/>
  <c r="AJ34" i="11"/>
  <c r="S22" i="11"/>
  <c r="Z22" i="11"/>
  <c r="U7" i="11"/>
  <c r="AF31" i="11"/>
  <c r="J15" i="11"/>
  <c r="AD32" i="11"/>
  <c r="U14" i="11"/>
  <c r="M10" i="11"/>
  <c r="S9" i="11"/>
  <c r="AH12" i="11"/>
  <c r="AJ22" i="11"/>
  <c r="W19" i="11"/>
  <c r="B25" i="11"/>
  <c r="AE17" i="11"/>
  <c r="D20" i="11"/>
  <c r="P25" i="11"/>
  <c r="AG28" i="11"/>
  <c r="AI11" i="11"/>
  <c r="B8" i="11"/>
  <c r="W7" i="11"/>
  <c r="B24" i="11"/>
  <c r="AB7" i="11"/>
  <c r="T8" i="11"/>
  <c r="L19" i="11"/>
  <c r="I21" i="11"/>
  <c r="I18" i="11"/>
  <c r="Q15" i="11"/>
  <c r="E6" i="11"/>
  <c r="R11" i="11"/>
  <c r="AD14" i="11"/>
  <c r="AJ6" i="11"/>
  <c r="Q11" i="11"/>
  <c r="Q21" i="11"/>
  <c r="AH35" i="11"/>
  <c r="K18" i="11"/>
  <c r="AA14" i="11"/>
  <c r="AI16" i="11"/>
  <c r="S25" i="11"/>
  <c r="E12" i="11"/>
  <c r="AB8" i="11"/>
  <c r="B11" i="11"/>
  <c r="U4" i="11"/>
  <c r="E16" i="11"/>
  <c r="AA20" i="11"/>
  <c r="E9" i="11"/>
  <c r="Q24" i="11"/>
  <c r="U22" i="11"/>
  <c r="I14" i="11"/>
  <c r="AB5" i="11"/>
  <c r="B13" i="11"/>
  <c r="J17" i="11"/>
  <c r="Z11" i="11"/>
  <c r="X24" i="11"/>
  <c r="S12" i="11"/>
  <c r="S14" i="11"/>
  <c r="S16" i="11"/>
  <c r="R22" i="11"/>
  <c r="R23" i="11"/>
  <c r="K7" i="11"/>
  <c r="G24" i="11"/>
  <c r="U12" i="11"/>
  <c r="O19" i="11" l="1"/>
  <c r="H18" i="11"/>
  <c r="V4" i="11"/>
  <c r="O17" i="11"/>
  <c r="V10" i="11"/>
  <c r="H21" i="11"/>
  <c r="AC31" i="11"/>
  <c r="AC4" i="11"/>
  <c r="O8" i="11"/>
  <c r="AC24" i="11"/>
  <c r="AC28" i="11"/>
  <c r="AC21" i="11"/>
  <c r="A24" i="11"/>
  <c r="V7" i="11"/>
  <c r="V6" i="11"/>
  <c r="H5" i="11"/>
  <c r="A14" i="11"/>
  <c r="A8" i="11"/>
  <c r="V16" i="11"/>
  <c r="O9" i="11"/>
  <c r="O12" i="11"/>
  <c r="AC34" i="11"/>
  <c r="V5" i="11"/>
  <c r="O25" i="11"/>
  <c r="AC10" i="11"/>
  <c r="O18" i="11"/>
  <c r="A17" i="11"/>
  <c r="AC22" i="11"/>
  <c r="V12" i="11"/>
  <c r="AC19" i="11"/>
  <c r="AC15" i="11"/>
  <c r="V20" i="11"/>
  <c r="O10" i="11"/>
  <c r="AC8" i="11"/>
  <c r="AC9" i="11" s="1"/>
  <c r="AC6" i="11"/>
  <c r="A25" i="11"/>
  <c r="O5" i="11"/>
  <c r="V14" i="11"/>
  <c r="V13" i="11"/>
  <c r="V19" i="11"/>
  <c r="H20" i="11"/>
  <c r="A6" i="11"/>
  <c r="AC25" i="11"/>
  <c r="AC26" i="11"/>
  <c r="O21" i="11"/>
  <c r="V9" i="11"/>
  <c r="AC35" i="11"/>
  <c r="AC13" i="11"/>
  <c r="AC30" i="11"/>
  <c r="A15" i="11"/>
  <c r="AC29" i="11"/>
  <c r="AC32" i="11"/>
  <c r="O14" i="11"/>
  <c r="AC20" i="11"/>
  <c r="AC18" i="11"/>
  <c r="AC17" i="11"/>
  <c r="V24" i="11"/>
  <c r="V15" i="11"/>
  <c r="O11" i="11"/>
  <c r="V8" i="11"/>
  <c r="O16" i="11"/>
  <c r="A12" i="11"/>
  <c r="AC11" i="11"/>
  <c r="AC16" i="11"/>
  <c r="H10" i="11"/>
  <c r="H23" i="11"/>
  <c r="V22" i="11"/>
  <c r="AC23" i="11"/>
  <c r="H16" i="11"/>
  <c r="AC12" i="11"/>
  <c r="V18" i="11"/>
  <c r="O23" i="11"/>
  <c r="H19" i="11"/>
  <c r="A23" i="11"/>
  <c r="O22" i="11"/>
  <c r="H22" i="11"/>
  <c r="V17" i="11"/>
  <c r="A22" i="11"/>
  <c r="O4" i="11"/>
  <c r="V25" i="11"/>
  <c r="H15" i="11"/>
  <c r="O13" i="11"/>
  <c r="H7" i="11"/>
  <c r="A21" i="11"/>
  <c r="A5" i="11"/>
  <c r="V23" i="11"/>
  <c r="H6" i="11"/>
  <c r="AC33" i="11"/>
  <c r="AC5" i="11"/>
  <c r="H9" i="11"/>
  <c r="V21" i="11"/>
  <c r="AC14" i="11"/>
  <c r="O7" i="11"/>
  <c r="O24" i="11"/>
  <c r="V11" i="11"/>
  <c r="AC27" i="11"/>
  <c r="A20" i="11"/>
  <c r="AC7" i="11"/>
  <c r="H24" i="11"/>
  <c r="H25" i="11"/>
  <c r="H11" i="11"/>
  <c r="A9" i="11"/>
  <c r="H8" i="11"/>
  <c r="H13" i="11"/>
  <c r="O6" i="11"/>
  <c r="O15" i="11" s="1"/>
  <c r="O20" i="11" s="1"/>
  <c r="I48" i="10" a="1"/>
  <c r="I48" i="10" s="1"/>
  <c r="E48" i="10" a="1"/>
  <c r="E48" i="10" s="1"/>
  <c r="H47" i="10" a="1"/>
  <c r="H47" i="10" s="1"/>
  <c r="D47" i="10" a="1"/>
  <c r="D47" i="10" s="1"/>
  <c r="G46" i="10" a="1"/>
  <c r="G46" i="10" s="1"/>
  <c r="J45" i="10" a="1"/>
  <c r="J45" i="10" s="1"/>
  <c r="F45" i="10" a="1"/>
  <c r="F45" i="10" s="1"/>
  <c r="I44" i="10" a="1"/>
  <c r="I44" i="10" s="1"/>
  <c r="E44" i="10" a="1"/>
  <c r="E44" i="10" s="1"/>
  <c r="H43" i="10"/>
  <c r="D43" i="10"/>
  <c r="G42" i="10"/>
  <c r="C48" i="10" a="1"/>
  <c r="C48" i="10" s="1"/>
  <c r="C45" i="10" a="1"/>
  <c r="C45" i="10" s="1"/>
  <c r="E45" i="10" a="1"/>
  <c r="E45" i="10" s="1"/>
  <c r="D44" i="10" a="1"/>
  <c r="D44" i="10" s="1"/>
  <c r="J42" i="10"/>
  <c r="F42" i="10"/>
  <c r="J48" i="10" a="1"/>
  <c r="J48" i="10" s="1"/>
  <c r="E47" i="10" a="1"/>
  <c r="E47" i="10" s="1"/>
  <c r="G45" i="10" a="1"/>
  <c r="G45" i="10" s="1"/>
  <c r="H48" i="10" a="1"/>
  <c r="H48" i="10" s="1"/>
  <c r="D48" i="10" a="1"/>
  <c r="D48" i="10" s="1"/>
  <c r="G47" i="10" a="1"/>
  <c r="G47" i="10" s="1"/>
  <c r="J46" i="10" a="1"/>
  <c r="J46" i="10" s="1"/>
  <c r="F46" i="10" a="1"/>
  <c r="F46" i="10" s="1"/>
  <c r="I45" i="10" a="1"/>
  <c r="I45" i="10" s="1"/>
  <c r="H44" i="10" a="1"/>
  <c r="H44" i="10" s="1"/>
  <c r="G43" i="10"/>
  <c r="C44" i="10" a="1"/>
  <c r="C44" i="10" s="1"/>
  <c r="F48" i="10" a="1"/>
  <c r="F48" i="10" s="1"/>
  <c r="D46" i="10" a="1"/>
  <c r="D46" i="10" s="1"/>
  <c r="G48" i="10" a="1"/>
  <c r="G48" i="10" s="1"/>
  <c r="J47" i="10" a="1"/>
  <c r="J47" i="10" s="1"/>
  <c r="F47" i="10" a="1"/>
  <c r="F47" i="10" s="1"/>
  <c r="I46" i="10" a="1"/>
  <c r="I46" i="10" s="1"/>
  <c r="E46" i="10" a="1"/>
  <c r="E46" i="10" s="1"/>
  <c r="H45" i="10" a="1"/>
  <c r="H45" i="10" s="1"/>
  <c r="D45" i="10" a="1"/>
  <c r="D45" i="10" s="1"/>
  <c r="G44" i="10" a="1"/>
  <c r="G44" i="10" s="1"/>
  <c r="J43" i="10"/>
  <c r="F43" i="10"/>
  <c r="I42" i="10"/>
  <c r="E42" i="10"/>
  <c r="C47" i="10" a="1"/>
  <c r="C47" i="10" s="1"/>
  <c r="C43" i="10"/>
  <c r="I47" i="10" a="1"/>
  <c r="I47" i="10" s="1"/>
  <c r="H46" i="10" a="1"/>
  <c r="H46" i="10" s="1"/>
  <c r="J44" i="10" a="1"/>
  <c r="J44" i="10" s="1"/>
  <c r="F44" i="10" a="1"/>
  <c r="F44" i="10" s="1"/>
  <c r="D42" i="10"/>
  <c r="I43" i="10"/>
  <c r="C46" i="10" a="1"/>
  <c r="C46" i="10" s="1"/>
  <c r="E43" i="10"/>
  <c r="C42" i="10"/>
  <c r="H42" i="10"/>
  <c r="V19" i="10"/>
  <c r="P19" i="10"/>
  <c r="P20" i="10"/>
  <c r="V17" i="10"/>
  <c r="V18" i="10"/>
  <c r="P17" i="10"/>
  <c r="K46" i="10" a="1"/>
  <c r="K46" i="10" s="1"/>
  <c r="K47" i="10" a="1"/>
  <c r="K47" i="10" s="1"/>
  <c r="Z29" i="10"/>
  <c r="Z30" i="10" s="1"/>
  <c r="K48" i="10" a="1"/>
  <c r="K48" i="10" s="1"/>
  <c r="K45" i="10" a="1"/>
  <c r="K45" i="10" s="1"/>
  <c r="K42" i="10"/>
  <c r="K43" i="10"/>
  <c r="X13" i="10"/>
  <c r="Y7" i="10" s="1"/>
  <c r="R13" i="10"/>
  <c r="S13" i="10" s="1"/>
  <c r="X30" i="10" a="1"/>
  <c r="X30" i="10" s="1"/>
  <c r="Z31" i="10"/>
  <c r="X22" i="10"/>
  <c r="X29" i="10" a="1"/>
  <c r="X29" i="10" s="1"/>
  <c r="R22" i="10"/>
  <c r="S17" i="10" s="1"/>
  <c r="R35" i="10"/>
  <c r="K44" i="10" a="1"/>
  <c r="K44" i="10" s="1"/>
  <c r="AB49" i="10" l="1" a="1"/>
  <c r="AB49" i="10" s="1"/>
  <c r="AC49" i="10" a="1"/>
  <c r="AC49" i="10" s="1"/>
  <c r="AE49" i="10" a="1"/>
  <c r="AE49" i="10" s="1"/>
  <c r="AH49" i="10" a="1"/>
  <c r="AH49" i="10" s="1"/>
  <c r="AF49" i="10" a="1"/>
  <c r="AF49" i="10" s="1"/>
  <c r="Y9" i="10"/>
  <c r="Y18" i="10"/>
  <c r="P22" i="10"/>
  <c r="S18" i="10"/>
  <c r="Y8" i="10"/>
  <c r="Y20" i="10"/>
  <c r="S12" i="10"/>
  <c r="S8" i="10"/>
  <c r="S7" i="10"/>
  <c r="S11" i="10"/>
  <c r="S10" i="10"/>
  <c r="S9" i="10"/>
  <c r="S30" i="10"/>
  <c r="S32" i="10"/>
  <c r="S28" i="10"/>
  <c r="S31" i="10"/>
  <c r="S29" i="10"/>
  <c r="S33" i="10"/>
  <c r="S27" i="10"/>
  <c r="Y19" i="10"/>
  <c r="Y17" i="10"/>
  <c r="Y11" i="10"/>
  <c r="Y10" i="10"/>
  <c r="S21" i="10"/>
  <c r="S20" i="10"/>
  <c r="S19" i="10"/>
  <c r="Z32" i="10"/>
  <c r="X31" i="10" a="1"/>
  <c r="X31" i="10" s="1"/>
  <c r="Y13" i="10" l="1"/>
  <c r="S22" i="10"/>
  <c r="S35" i="10"/>
  <c r="Z33" i="10"/>
  <c r="X33" i="10" s="1" a="1"/>
  <c r="X33" i="10" s="1"/>
  <c r="X32" i="10" a="1"/>
  <c r="X32" i="10" s="1"/>
  <c r="X35" i="10" l="1"/>
  <c r="Y28" i="10" l="1"/>
  <c r="Y27" i="10"/>
  <c r="Y29" i="10"/>
  <c r="Y30" i="10"/>
  <c r="Y31" i="10"/>
  <c r="Y33" i="10"/>
  <c r="Y32" i="10"/>
  <c r="Y35" i="10" l="1"/>
  <c r="AE33" i="10"/>
  <c r="L4" i="11"/>
  <c r="K4" i="11"/>
  <c r="O3" i="7"/>
  <c r="M4" i="11"/>
  <c r="I4" i="11"/>
  <c r="E4" i="11"/>
  <c r="N4" i="11"/>
  <c r="J4" i="11"/>
  <c r="C4" i="11"/>
  <c r="B4" i="11"/>
  <c r="A4" i="11" l="1"/>
  <c r="H4" i="11"/>
  <c r="H12" i="11" l="1"/>
  <c r="A7" i="11"/>
  <c r="A10" i="11" s="1"/>
  <c r="A11" i="11" s="1"/>
  <c r="A13" i="11" s="1"/>
  <c r="A16" i="11" l="1"/>
  <c r="A18" i="11" s="1"/>
  <c r="A19" i="11" s="1"/>
  <c r="AB34" i="10" s="1" a="1"/>
  <c r="AB34" i="10" s="1"/>
  <c r="H14" i="11"/>
  <c r="H17" i="11" s="1"/>
  <c r="H2" i="7"/>
  <c r="G2" i="7"/>
  <c r="U12" i="10"/>
  <c r="U10" i="10"/>
  <c r="U9" i="10"/>
  <c r="G6" i="7"/>
  <c r="H6" i="7"/>
  <c r="AG8" i="11"/>
  <c r="G3" i="7"/>
  <c r="R3" i="9"/>
  <c r="L3" i="7"/>
  <c r="AG9" i="11"/>
  <c r="M3" i="7"/>
  <c r="J6" i="7" l="1"/>
  <c r="AB44" i="10"/>
  <c r="AF36" i="10" a="1"/>
  <c r="AF36" i="10" s="1"/>
  <c r="AC41" i="10" a="1"/>
  <c r="AC41" i="10" s="1"/>
  <c r="AH34" i="10" a="1"/>
  <c r="AH34" i="10" s="1"/>
  <c r="AB35" i="10" a="1"/>
  <c r="AB35" i="10" s="1"/>
  <c r="AH36" i="10" a="1"/>
  <c r="AH36" i="10" s="1"/>
  <c r="AC35" i="10" a="1"/>
  <c r="AC35" i="10" s="1"/>
  <c r="AH35" i="10" a="1"/>
  <c r="AH35" i="10" s="1"/>
  <c r="AC34" i="10" a="1"/>
  <c r="AC34" i="10" s="1"/>
  <c r="AF34" i="10" a="1"/>
  <c r="AF34" i="10" s="1"/>
  <c r="AH41" i="10" a="1"/>
  <c r="AH41" i="10" s="1"/>
  <c r="AB41" i="10" a="1"/>
  <c r="AB41" i="10" s="1"/>
  <c r="AF41" i="10" a="1"/>
  <c r="AF41" i="10" s="1"/>
  <c r="AB36" i="10" a="1"/>
  <c r="AB36" i="10" s="1"/>
  <c r="AF35" i="10" a="1"/>
  <c r="AF35" i="10" s="1"/>
  <c r="AC36" i="10" a="1"/>
  <c r="AC36" i="10" s="1"/>
  <c r="AE41" i="10" a="1"/>
  <c r="AE41" i="10" s="1"/>
  <c r="AH45" i="10" a="1"/>
  <c r="AH45" i="10" s="1"/>
  <c r="AC45" i="10" a="1"/>
  <c r="AC45" i="10" s="1"/>
  <c r="AF45" i="10" a="1"/>
  <c r="AF45" i="10" s="1"/>
  <c r="AB45" i="10" a="1"/>
  <c r="AB45" i="10" s="1"/>
  <c r="AE45" i="10" a="1"/>
  <c r="AE45" i="10" s="1"/>
  <c r="AE34" i="10" a="1"/>
  <c r="AE34" i="10" s="1"/>
  <c r="AE36" i="10" a="1"/>
  <c r="AE36" i="10" s="1"/>
  <c r="AE35" i="10" a="1"/>
  <c r="AE35" i="10" s="1"/>
  <c r="AE53" i="10"/>
  <c r="R20" i="11"/>
  <c r="D4" i="11"/>
  <c r="D7" i="11"/>
  <c r="K14" i="11"/>
  <c r="R15" i="11"/>
  <c r="D19" i="11"/>
  <c r="R6" i="11"/>
  <c r="P3" i="9"/>
  <c r="D13" i="11"/>
  <c r="K12" i="11"/>
  <c r="O3" i="9"/>
  <c r="Q3" i="9"/>
  <c r="D16" i="11"/>
  <c r="D10" i="11"/>
  <c r="N3" i="7"/>
  <c r="D18" i="11"/>
  <c r="D11" i="11"/>
  <c r="K17" i="11"/>
  <c r="E8" i="10" l="1" a="1"/>
  <c r="E8" i="10" s="1"/>
  <c r="I16" i="10" a="1"/>
  <c r="I16" i="10" s="1"/>
  <c r="I11" i="10" a="1"/>
  <c r="I11" i="10" s="1"/>
  <c r="I9" i="10" a="1"/>
  <c r="I9" i="10" s="1"/>
  <c r="I10" i="10" a="1"/>
  <c r="I10" i="10" s="1"/>
  <c r="I12" i="10" a="1"/>
  <c r="I12" i="10" s="1"/>
  <c r="I7" i="10" a="1"/>
  <c r="I7" i="10" s="1"/>
  <c r="I13" i="10" a="1"/>
  <c r="I13" i="10" s="1"/>
  <c r="I8" i="10" a="1"/>
  <c r="I8" i="10" s="1"/>
  <c r="I14" i="10" a="1"/>
  <c r="I14" i="10" s="1"/>
  <c r="I15" i="10" a="1"/>
  <c r="I15" i="10" s="1"/>
  <c r="E13" i="10" a="1"/>
  <c r="E13" i="10" s="1"/>
  <c r="D11" i="10" a="1"/>
  <c r="D11" i="10" s="1"/>
  <c r="E10" i="10" a="1"/>
  <c r="E10" i="10" s="1"/>
  <c r="D12" i="10" a="1"/>
  <c r="D12" i="10" s="1"/>
  <c r="D9" i="10" a="1"/>
  <c r="D9" i="10" s="1"/>
  <c r="D10" i="10" a="1"/>
  <c r="D10" i="10" s="1"/>
  <c r="D15" i="10" a="1"/>
  <c r="D15" i="10" s="1"/>
  <c r="D16" i="10" a="1"/>
  <c r="D16" i="10" s="1"/>
  <c r="E12" i="10" a="1"/>
  <c r="E12" i="10" s="1"/>
  <c r="E11" i="10" a="1"/>
  <c r="E11" i="10" s="1"/>
  <c r="D14" i="10" a="1"/>
  <c r="D14" i="10" s="1"/>
  <c r="D13" i="10" a="1"/>
  <c r="D13" i="10" s="1"/>
  <c r="E7" i="10" a="1"/>
  <c r="E7" i="10" s="1"/>
  <c r="E16" i="10" a="1"/>
  <c r="E16" i="10" s="1"/>
  <c r="F8" i="10" a="1"/>
  <c r="F8" i="10" s="1"/>
  <c r="G10" i="10" a="1"/>
  <c r="G10" i="10" s="1"/>
  <c r="B9" i="10" a="1"/>
  <c r="B9" i="10" s="1"/>
  <c r="J7" i="10" a="1"/>
  <c r="J7" i="10" s="1"/>
  <c r="C8" i="10" a="1"/>
  <c r="C8" i="10" s="1"/>
  <c r="F13" i="10" a="1"/>
  <c r="F13" i="10" s="1"/>
  <c r="H11" i="10" a="1"/>
  <c r="H11" i="10" s="1"/>
  <c r="G11" i="10" a="1"/>
  <c r="G11" i="10" s="1"/>
  <c r="J11" i="10" a="1"/>
  <c r="J11" i="10" s="1"/>
  <c r="C12" i="10" a="1"/>
  <c r="C12" i="10" s="1"/>
  <c r="B14" i="10" a="1"/>
  <c r="B14" i="10" s="1"/>
  <c r="J12" i="10" a="1"/>
  <c r="J12" i="10" s="1"/>
  <c r="G15" i="10" a="1"/>
  <c r="G15" i="10" s="1"/>
  <c r="H7" i="10" a="1"/>
  <c r="H7" i="10" s="1"/>
  <c r="F15" i="10" a="1"/>
  <c r="F15" i="10" s="1"/>
  <c r="F14" i="10" a="1"/>
  <c r="F14" i="10" s="1"/>
  <c r="B8" i="10" a="1"/>
  <c r="B8" i="10" s="1"/>
  <c r="F9" i="10" a="1"/>
  <c r="F9" i="10" s="1"/>
  <c r="G8" i="10" a="1"/>
  <c r="G8" i="10" s="1"/>
  <c r="J10" i="10" a="1"/>
  <c r="J10" i="10" s="1"/>
  <c r="H8" i="10" a="1"/>
  <c r="H8" i="10" s="1"/>
  <c r="H10" i="10" a="1"/>
  <c r="H10" i="10" s="1"/>
  <c r="H15" i="10" a="1"/>
  <c r="H15" i="10" s="1"/>
  <c r="H14" i="10" a="1"/>
  <c r="H14" i="10" s="1"/>
  <c r="C14" i="10" a="1"/>
  <c r="C14" i="10" s="1"/>
  <c r="H13" i="10" a="1"/>
  <c r="H13" i="10" s="1"/>
  <c r="G12" i="10" a="1"/>
  <c r="G12" i="10" s="1"/>
  <c r="F11" i="10" a="1"/>
  <c r="F11" i="10" s="1"/>
  <c r="B15" i="10" a="1"/>
  <c r="B15" i="10" s="1"/>
  <c r="F16" i="10" a="1"/>
  <c r="F16" i="10" s="1"/>
  <c r="G9" i="10" a="1"/>
  <c r="G9" i="10" s="1"/>
  <c r="F10" i="10" a="1"/>
  <c r="F10" i="10" s="1"/>
  <c r="B13" i="10" a="1"/>
  <c r="B13" i="10" s="1"/>
  <c r="C11" i="10" a="1"/>
  <c r="C11" i="10" s="1"/>
  <c r="J13" i="10" a="1"/>
  <c r="J13" i="10" s="1"/>
  <c r="J14" i="10" a="1"/>
  <c r="J14" i="10" s="1"/>
  <c r="B7" i="10" a="1"/>
  <c r="B7" i="10" s="1"/>
  <c r="F7" i="10" a="1"/>
  <c r="F7" i="10" s="1"/>
  <c r="G7" i="10" a="1"/>
  <c r="G7" i="10" s="1"/>
  <c r="J8" i="10" a="1"/>
  <c r="J8" i="10" s="1"/>
  <c r="J9" i="10" a="1"/>
  <c r="J9" i="10" s="1"/>
  <c r="C10" i="10" a="1"/>
  <c r="C10" i="10" s="1"/>
  <c r="C7" i="10" a="1"/>
  <c r="C7" i="10" s="1"/>
  <c r="B11" i="10" a="1"/>
  <c r="B11" i="10" s="1"/>
  <c r="B12" i="10" a="1"/>
  <c r="B12" i="10" s="1"/>
  <c r="G14" i="10" a="1"/>
  <c r="G14" i="10" s="1"/>
  <c r="J15" i="10" a="1"/>
  <c r="J15" i="10" s="1"/>
  <c r="C16" i="10" a="1"/>
  <c r="C16" i="10" s="1"/>
  <c r="C13" i="10" a="1"/>
  <c r="C13" i="10" s="1"/>
  <c r="F12" i="10" a="1"/>
  <c r="F12" i="10" s="1"/>
  <c r="H12" i="10" a="1"/>
  <c r="H12" i="10" s="1"/>
  <c r="B10" i="10" a="1"/>
  <c r="B10" i="10" s="1"/>
  <c r="H9" i="10" a="1"/>
  <c r="H9" i="10" s="1"/>
  <c r="C9" i="10" a="1"/>
  <c r="C9" i="10" s="1"/>
  <c r="G13" i="10" a="1"/>
  <c r="G13" i="10" s="1"/>
  <c r="B16" i="10" a="1"/>
  <c r="B16" i="10" s="1"/>
  <c r="C15" i="10" a="1"/>
  <c r="C15" i="10" s="1"/>
  <c r="H16" i="10" a="1"/>
  <c r="H16" i="10" s="1"/>
  <c r="G16" i="10" a="1"/>
  <c r="G16" i="10" s="1"/>
  <c r="J16" i="10" a="1"/>
  <c r="J16" i="10" s="1"/>
  <c r="D7" i="10" a="1"/>
  <c r="D7" i="10" s="1"/>
  <c r="D8" i="10" a="1"/>
  <c r="D8" i="10" s="1"/>
  <c r="E15" i="10" a="1"/>
  <c r="E15" i="10" s="1"/>
  <c r="E9" i="10" a="1"/>
  <c r="E9" i="10" s="1"/>
  <c r="E14" i="10" a="1"/>
  <c r="E14" i="10" s="1"/>
  <c r="AD49" i="10" a="1"/>
  <c r="AD49" i="10" s="1"/>
  <c r="AD45" i="10" a="1"/>
  <c r="AD45" i="10" s="1"/>
  <c r="AD41" i="10" a="1"/>
  <c r="AD41" i="10" s="1"/>
  <c r="AD35" i="10" a="1"/>
  <c r="AD35" i="10" s="1"/>
  <c r="AD34" i="10" a="1"/>
  <c r="AD34" i="10" s="1"/>
  <c r="AD36" i="10" a="1"/>
  <c r="AD36" i="10" s="1"/>
  <c r="U28" i="10"/>
  <c r="U27" i="10"/>
  <c r="U31" i="10"/>
  <c r="U35" i="10"/>
  <c r="O27" i="10"/>
  <c r="O28" i="10"/>
  <c r="O31" i="10"/>
  <c r="O35" i="10"/>
  <c r="U11" i="10"/>
  <c r="AI33" i="10"/>
  <c r="AH33" i="10"/>
  <c r="AH53" i="10" s="1"/>
  <c r="AF33" i="10"/>
  <c r="AF53" i="10" s="1"/>
  <c r="AG33" i="10"/>
  <c r="U8" i="10"/>
  <c r="U7" i="10"/>
  <c r="G4" i="11"/>
  <c r="F4" i="11"/>
  <c r="P27" i="10" l="1"/>
  <c r="P34" i="10"/>
  <c r="P30" i="10"/>
  <c r="P33" i="10"/>
  <c r="P29" i="10"/>
  <c r="P28" i="10"/>
  <c r="P31" i="10"/>
  <c r="P32" i="10"/>
  <c r="V27" i="10"/>
  <c r="V33" i="10"/>
  <c r="V29" i="10"/>
  <c r="V32" i="10"/>
  <c r="V28" i="10"/>
  <c r="V31" i="10"/>
  <c r="V30" i="10"/>
  <c r="I19" i="10"/>
  <c r="H19" i="10"/>
  <c r="F19" i="10" s="1" a="1"/>
  <c r="F19" i="10" s="1"/>
  <c r="J19" i="10"/>
  <c r="U13" i="10"/>
  <c r="V11" i="10" s="1"/>
  <c r="O13" i="10"/>
  <c r="V7" i="10" l="1"/>
  <c r="V10" i="10"/>
  <c r="V12" i="10"/>
  <c r="V9" i="10"/>
  <c r="V8" i="10"/>
  <c r="G19" i="10" a="1"/>
  <c r="G19" i="10" s="1"/>
  <c r="P7" i="10"/>
  <c r="P10" i="10"/>
  <c r="P12" i="10"/>
  <c r="P11" i="10"/>
  <c r="P9" i="10"/>
  <c r="P8" i="10"/>
  <c r="AG49" i="10"/>
  <c r="AI49" i="10"/>
  <c r="AG45" i="10"/>
  <c r="AI45" i="10"/>
  <c r="AI36" i="10"/>
  <c r="AI35" i="10"/>
  <c r="AI41" i="10"/>
  <c r="AI34" i="10"/>
  <c r="AG34" i="10"/>
  <c r="AG35" i="10"/>
  <c r="AG36" i="10"/>
  <c r="AG41" i="10"/>
  <c r="P35" i="10"/>
  <c r="V35" i="10"/>
  <c r="P13" i="10"/>
  <c r="V13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<sst xmlns="http://schemas.openxmlformats.org/spreadsheetml/2006/main" count="302" uniqueCount="218">
  <si>
    <t>Deal Name</t>
  </si>
  <si>
    <t>Property State</t>
  </si>
  <si>
    <t>MSA</t>
  </si>
  <si>
    <t>Legal Maturity</t>
  </si>
  <si>
    <t>Property ID</t>
  </si>
  <si>
    <t>Hotel</t>
  </si>
  <si>
    <t>Office</t>
  </si>
  <si>
    <t>Retail</t>
  </si>
  <si>
    <t>CA</t>
  </si>
  <si>
    <t>West</t>
  </si>
  <si>
    <t>Mezzanine</t>
  </si>
  <si>
    <t>First Mortgage</t>
  </si>
  <si>
    <t>Risk Rating</t>
  </si>
  <si>
    <t>Report Type</t>
  </si>
  <si>
    <t>Portfolio Tapes</t>
  </si>
  <si>
    <t>WriteEnabled</t>
  </si>
  <si>
    <t>ReadEnabled</t>
  </si>
  <si>
    <t>Yes</t>
  </si>
  <si>
    <t>No</t>
  </si>
  <si>
    <t>Portfolio Name</t>
  </si>
  <si>
    <t>PLoanID</t>
  </si>
  <si>
    <t>PLoanName</t>
  </si>
  <si>
    <t>PropertyID</t>
  </si>
  <si>
    <t>PropertyName</t>
  </si>
  <si>
    <t>TRLoanID</t>
  </si>
  <si>
    <t>TRLoanName</t>
  </si>
  <si>
    <t>TrancheID</t>
  </si>
  <si>
    <t>TrancheName</t>
  </si>
  <si>
    <t>LoanID</t>
  </si>
  <si>
    <t>LoanName</t>
  </si>
  <si>
    <t>InitialANoteAmount</t>
  </si>
  <si>
    <t>Open Date</t>
  </si>
  <si>
    <t>Management's Expected Maturity Date</t>
  </si>
  <si>
    <t>ICM Optimal IRR</t>
  </si>
  <si>
    <t>Q3'19 Optimal IRR</t>
  </si>
  <si>
    <t>Original Commitment</t>
  </si>
  <si>
    <t>Loan Amount at Payoff</t>
  </si>
  <si>
    <t>Equity at Payoff</t>
  </si>
  <si>
    <t>Total</t>
  </si>
  <si>
    <t>$ millions</t>
  </si>
  <si>
    <t>Orig IRR</t>
  </si>
  <si>
    <t>TrancheInitialAmount</t>
  </si>
  <si>
    <t>AllocatedLoanAmount</t>
  </si>
  <si>
    <t>PropertyMainType</t>
  </si>
  <si>
    <t>TrancheType</t>
  </si>
  <si>
    <t>AsIsValue</t>
  </si>
  <si>
    <t>TrancheCurrentBalance</t>
  </si>
  <si>
    <t>Tranche Financing Fields</t>
  </si>
  <si>
    <t>TrancheFinanceAdvanceRate</t>
  </si>
  <si>
    <t>TrancheFinanceFullyFundedAmount</t>
  </si>
  <si>
    <t>Tranche Finance Initial Amount</t>
  </si>
  <si>
    <t>Tranche Finance Current Balance</t>
  </si>
  <si>
    <t>PropertyState</t>
  </si>
  <si>
    <t>PropertySubType</t>
  </si>
  <si>
    <t>TrancheFutureFunding1Amount</t>
  </si>
  <si>
    <t>TrancheFullyFundedAmount</t>
  </si>
  <si>
    <t>TrancheAnticipatedRepaymentDate</t>
  </si>
  <si>
    <t>TrancheMaturityDateInput</t>
  </si>
  <si>
    <t>TrancheOriginationDate</t>
  </si>
  <si>
    <t>TrancheMaxMaturityDate</t>
  </si>
  <si>
    <t>TrancheOpenatParDate</t>
  </si>
  <si>
    <t>Tranche Exit Balance Input</t>
  </si>
  <si>
    <t>Curr IRR</t>
  </si>
  <si>
    <t>TrancheRiskRating</t>
  </si>
  <si>
    <t>NetRentableArea</t>
  </si>
  <si>
    <t>UnitType</t>
  </si>
  <si>
    <t>PROPERTY TYPE</t>
  </si>
  <si>
    <t>3Q'19 UPB</t>
  </si>
  <si>
    <t>2Q'19 UPB</t>
  </si>
  <si>
    <t>3Q'19 Equity</t>
  </si>
  <si>
    <t>2Q'19 Equity</t>
  </si>
  <si>
    <t>INVESTMENT TYPE</t>
  </si>
  <si>
    <t>Subordinated Debt</t>
  </si>
  <si>
    <t>REGION</t>
  </si>
  <si>
    <t>Loan Balance</t>
  </si>
  <si>
    <t>Net Equity</t>
  </si>
  <si>
    <t>International</t>
  </si>
  <si>
    <t>Midwest</t>
  </si>
  <si>
    <t>Other</t>
  </si>
  <si>
    <t>% of Total Loan</t>
  </si>
  <si>
    <t>Allocated Curr Balance</t>
  </si>
  <si>
    <t>Allocated Curr Finance Balance</t>
  </si>
  <si>
    <t>Location</t>
  </si>
  <si>
    <t>Mgt Expected Repayment</t>
  </si>
  <si>
    <t>Square Feet</t>
  </si>
  <si>
    <t>mm/dd/yyy</t>
  </si>
  <si>
    <t>Property Sub Type #2 Totals</t>
  </si>
  <si>
    <t>Property Sub Type #3 Totals</t>
  </si>
  <si>
    <t>Total 1Q 2017</t>
  </si>
  <si>
    <t>Tranche Finance Exit Balance</t>
  </si>
  <si>
    <t>Equity</t>
  </si>
  <si>
    <t>Office Totals</t>
  </si>
  <si>
    <t>Total Commitment Balance</t>
  </si>
  <si>
    <t>Allocated Total Cmt</t>
  </si>
  <si>
    <t>P</t>
  </si>
  <si>
    <t>Property Name</t>
  </si>
  <si>
    <t>Property Type</t>
  </si>
  <si>
    <t>Anticipated Repay Date</t>
  </si>
  <si>
    <t>Units/SF</t>
  </si>
  <si>
    <t>Current Balance</t>
  </si>
  <si>
    <t>Committed Balance</t>
  </si>
  <si>
    <t>F</t>
  </si>
  <si>
    <t>O</t>
  </si>
  <si>
    <t>H</t>
  </si>
  <si>
    <t>D</t>
  </si>
  <si>
    <t>ARP</t>
  </si>
  <si>
    <t>R</t>
  </si>
  <si>
    <t>J</t>
  </si>
  <si>
    <t>Portfolio LTV</t>
  </si>
  <si>
    <t>PortfolioSnapshotID</t>
  </si>
  <si>
    <t>PortfolioSnapshotName</t>
  </si>
  <si>
    <t>PORTSNAuditRecordID</t>
  </si>
  <si>
    <t>PORTSNPortfolioID</t>
  </si>
  <si>
    <t>PortfolioSnapshotAsofDate</t>
  </si>
  <si>
    <t>PortfolioSnapshotQuarter</t>
  </si>
  <si>
    <t>PortfolioSnapshotQuarterEndYN</t>
  </si>
  <si>
    <t>PortfolioSnapshotTotalAssetBalance</t>
  </si>
  <si>
    <t>PortfolioSnapshotLenderEquityBalance</t>
  </si>
  <si>
    <t>PortfolioSnapshotLTV</t>
  </si>
  <si>
    <t>PortfolioSnapshotWACoupon</t>
  </si>
  <si>
    <t>PortfolioSnapshotWARiskRating</t>
  </si>
  <si>
    <t>PortfolioSnapshotNOIDebtYield</t>
  </si>
  <si>
    <t>PortfolioSnapshotOfficeLoanBalance</t>
  </si>
  <si>
    <t>PortfolioSnapshotHotelLoanBalance</t>
  </si>
  <si>
    <t>PortfolioSnapshotMultifamilyLoanBalance</t>
  </si>
  <si>
    <t>PortfolioSnapshotResidentialLoanBalance</t>
  </si>
  <si>
    <t>PortfolioSnapshotRetailLoanBalance</t>
  </si>
  <si>
    <t>PortfolioSnapshotOtherPropTypeLoanBalance</t>
  </si>
  <si>
    <t>PortfolioSnapshotOfficeEquityBalance</t>
  </si>
  <si>
    <t>PortfolioSnapshotHotelEquityBalance</t>
  </si>
  <si>
    <t>PortfolioSnapshotMultifamilyEquityBalance</t>
  </si>
  <si>
    <t>PortfolioSnapshotResidentialEquityBalance</t>
  </si>
  <si>
    <t>PortfolioSnapshotRetailEquityBalance</t>
  </si>
  <si>
    <t>PortfolioSnapshotOtherPropTypeEquityBalance</t>
  </si>
  <si>
    <t>PortfolioSnapshotNortheastLoanBalance</t>
  </si>
  <si>
    <t>PortfolioSnapshotSoutheastLoanBalance</t>
  </si>
  <si>
    <t>PortfolioSnapshotMidwestLoanBalance</t>
  </si>
  <si>
    <t>PortfolioSnapshotSouthwestLoanBalance</t>
  </si>
  <si>
    <t>PortfolioSnapshotWestLoanBalance</t>
  </si>
  <si>
    <t>PortfolioSnapshotInternationalLoanBalance</t>
  </si>
  <si>
    <t>PortfolioSnapshotOtherRegionLoanBalance</t>
  </si>
  <si>
    <t>PortfolioSnapshotNortheastEquityBalance</t>
  </si>
  <si>
    <t>PortfolioSnapshotSoutheastEquityBalance</t>
  </si>
  <si>
    <t>PortfolioSnapshotMidwestEquityBalance</t>
  </si>
  <si>
    <t>PortfolioSnapshotSouthwestEquityBalance</t>
  </si>
  <si>
    <t>PortfolioSnapshotWestEquityBalance</t>
  </si>
  <si>
    <t>PortfolioSnapshotInternationalEquityBalance</t>
  </si>
  <si>
    <t>PortfolioSnapshotOtherRegionEquityBalance</t>
  </si>
  <si>
    <t>PortfolioSnapshotFirstMortgageLoanBalance</t>
  </si>
  <si>
    <t>PortfolioSnapshotMezzanineLoanBalance</t>
  </si>
  <si>
    <t>PortfolioSnapshotSubordinatedDebtLoanBalance</t>
  </si>
  <si>
    <t>PortfolioSnapshotLoanEquityBalance</t>
  </si>
  <si>
    <t>PortfolioSnapshotFirstMortgagePctBalance</t>
  </si>
  <si>
    <t>PortfolioSnapshotMezzaninePctBalance</t>
  </si>
  <si>
    <t>PortfolioSnapshotSubordinatedDebtPctBalance</t>
  </si>
  <si>
    <t>PortfolioSnapshotEquityPctBalance</t>
  </si>
  <si>
    <t>PortfolioSnapshotFirstMortgageEquityBalance</t>
  </si>
  <si>
    <t>PortfolioSnapshotMezzanineEquityBalance</t>
  </si>
  <si>
    <t>PortfolioSnapshotSubordinatedDebtEquityBalance</t>
  </si>
  <si>
    <t>PortfolioSnapshotEquityEquityBalance</t>
  </si>
  <si>
    <t>Q2 2019</t>
  </si>
  <si>
    <t>Quarter</t>
  </si>
  <si>
    <t>As of Date</t>
  </si>
  <si>
    <t>Subordinated Mortgages</t>
  </si>
  <si>
    <t>Mezzanine Loans</t>
  </si>
  <si>
    <t>Northeast</t>
  </si>
  <si>
    <t>Southeast</t>
  </si>
  <si>
    <t>Southwest</t>
  </si>
  <si>
    <t>A-Note</t>
  </si>
  <si>
    <t>B-Note</t>
  </si>
  <si>
    <t>Test 1.2.8</t>
  </si>
  <si>
    <t>PropertyRegion</t>
  </si>
  <si>
    <t>PropertyMSA</t>
  </si>
  <si>
    <t>Industrial</t>
  </si>
  <si>
    <t>FORMULA ROW</t>
  </si>
  <si>
    <t>NYC</t>
  </si>
  <si>
    <t>Multifamily</t>
  </si>
  <si>
    <t>Residential</t>
  </si>
  <si>
    <t>First Mortgages</t>
  </si>
  <si>
    <t>TrancheFinanceInitialFunding</t>
  </si>
  <si>
    <t>TrancheFinanceCurrentBalance</t>
  </si>
  <si>
    <t>TrancheOriginalIRRInput</t>
  </si>
  <si>
    <t>TrancheCurrentIRRInput</t>
  </si>
  <si>
    <t>TrancheAnticipatedExitBalanceInput</t>
  </si>
  <si>
    <t>TrancheMaxMaturityDateInput</t>
  </si>
  <si>
    <t>TrancheOpenDateInput</t>
  </si>
  <si>
    <t>LenderEquityatPayoff</t>
  </si>
  <si>
    <t>Upcoming Payoffs</t>
  </si>
  <si>
    <t>Initial Loan Amount</t>
  </si>
  <si>
    <t>Initial Funding</t>
  </si>
  <si>
    <t>Future Funding</t>
  </si>
  <si>
    <t>Full Commitment</t>
  </si>
  <si>
    <t>Anticipated Repayment Date</t>
  </si>
  <si>
    <t>Maturity Date</t>
  </si>
  <si>
    <t>Origination Date</t>
  </si>
  <si>
    <t>Current UPB</t>
  </si>
  <si>
    <t>Financing Advance Rate</t>
  </si>
  <si>
    <t>Financing Full Commitment</t>
  </si>
  <si>
    <t>Financing Initial Funding</t>
  </si>
  <si>
    <t>Financing Current Balance</t>
  </si>
  <si>
    <t>Original IRR</t>
  </si>
  <si>
    <t>Current IRR</t>
  </si>
  <si>
    <t>Anticipated Exit Balance</t>
  </si>
  <si>
    <t>Full Maturity Date</t>
  </si>
  <si>
    <t>Lender Equity at Payoff</t>
  </si>
  <si>
    <t>Allocated Loan Amount</t>
  </si>
  <si>
    <t>As Is Value</t>
  </si>
  <si>
    <t># of Units</t>
  </si>
  <si>
    <t>Unit Type</t>
  </si>
  <si>
    <t>Region</t>
  </si>
  <si>
    <t>Tranche Name</t>
  </si>
  <si>
    <t>Tranche Type</t>
  </si>
  <si>
    <t>Tranche ID</t>
  </si>
  <si>
    <t>Deal ID</t>
  </si>
  <si>
    <t>PORTFOLIO NAME</t>
  </si>
  <si>
    <t>Comm</t>
  </si>
  <si>
    <t>UPB</t>
  </si>
  <si>
    <t>Atlas Fund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</si>
</sst>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mm/dd/yyyy"/>
    <numFmt numFmtId="167" formatCode="&quot;$&quot;#,##0.0"/>
    <numFmt numFmtId="168" formatCode="&quot;$&quot;#,##0"/>
    <numFmt numFmtId="169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i/>
      <sz val="10"/>
      <color theme="1"/>
      <name val="Times New Roman"/>
      <family val="1"/>
    </font>
    <font>
      <b/>
      <i/>
      <sz val="1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9"/>
      <name val="Times New Roman"/>
      <family val="1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16365C"/>
      </top>
      <bottom style="thin">
        <color rgb="FF16365C"/>
      </bottom>
      <diagonal/>
    </border>
    <border>
      <left/>
      <right/>
      <top style="thin">
        <color rgb="FF16365C"/>
      </top>
      <bottom style="thin">
        <color rgb="FF16365C"/>
      </bottom>
      <diagonal/>
    </border>
    <border>
      <left/>
      <right style="thin">
        <color indexed="64"/>
      </right>
      <top style="thin">
        <color rgb="FF16365C"/>
      </top>
      <bottom style="thin">
        <color rgb="FF16365C"/>
      </bottom>
      <diagonal/>
    </border>
    <border>
      <left style="thin">
        <color indexed="64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rgb="FF16365C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indexed="64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theme="4" tint="-0.24994659260841701"/>
      </right>
      <top style="thin">
        <color rgb="FF16365C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indexed="64"/>
      </right>
      <top style="thin">
        <color rgb="FF16365C"/>
      </top>
      <bottom style="thin">
        <color theme="4" tint="-0.24994659260841701"/>
      </bottom>
      <diagonal/>
    </border>
    <border>
      <left style="thin">
        <color indexed="64"/>
      </left>
      <right/>
      <top style="thin">
        <color theme="3" tint="-0.24994659260841701"/>
      </top>
      <bottom style="thin">
        <color indexed="64"/>
      </bottom>
      <diagonal/>
    </border>
    <border>
      <left/>
      <right style="hair">
        <color indexed="64"/>
      </right>
      <top style="thin">
        <color theme="3" tint="-0.24994659260841701"/>
      </top>
      <bottom style="thin">
        <color indexed="64"/>
      </bottom>
      <diagonal/>
    </border>
    <border>
      <left style="hair">
        <color indexed="64"/>
      </left>
      <right style="thin">
        <color theme="4" tint="0.79998168889431442"/>
      </right>
      <top style="thin">
        <color theme="3" tint="-0.24994659260841701"/>
      </top>
      <bottom style="thin">
        <color indexed="64"/>
      </bottom>
      <diagonal/>
    </border>
    <border>
      <left style="thin">
        <color theme="4" tint="0.79998168889431442"/>
      </left>
      <right/>
      <top style="thin">
        <color theme="3" tint="-0.24994659260841701"/>
      </top>
      <bottom style="thin">
        <color indexed="64"/>
      </bottom>
      <diagonal/>
    </border>
    <border>
      <left/>
      <right style="thin">
        <color theme="4" tint="0.79998168889431442"/>
      </right>
      <top style="thin">
        <color theme="3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hair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medium">
        <color theme="3" tint="-0.24994659260841701"/>
      </bottom>
      <diagonal/>
    </border>
    <border>
      <left style="thin">
        <color theme="4" tint="0.79998168889431442"/>
      </left>
      <right style="hair">
        <color indexed="64"/>
      </right>
      <top style="thin">
        <color theme="4" tint="0.79998168889431442"/>
      </top>
      <bottom style="medium">
        <color theme="3" tint="-0.24994659260841701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medium">
        <color theme="3" tint="-0.24994659260841701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medium">
        <color theme="3" tint="-0.24994659260841701"/>
      </bottom>
      <diagonal/>
    </border>
    <border>
      <left style="thin">
        <color theme="4" tint="0.79998168889431442"/>
      </left>
      <right style="hair">
        <color indexed="64"/>
      </right>
      <top style="thin">
        <color theme="4" tint="0.79998168889431442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3" tint="-0.24994659260841701"/>
      </right>
      <top style="medium">
        <color indexed="64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indexed="64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3" tint="-0.2499465926084170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3" tint="-0.24994659260841701"/>
      </top>
      <bottom/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theme="4" tint="0.5999633777886288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79998168889431442"/>
      </left>
      <right style="thin">
        <color indexed="64"/>
      </right>
      <top style="thin">
        <color theme="3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3" tint="-0.24994659260841701"/>
      </bottom>
      <diagonal/>
    </border>
    <border>
      <left/>
      <right/>
      <top style="thin">
        <color indexed="64"/>
      </top>
      <bottom style="thin">
        <color theme="3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3" tint="-0.24994659260841701"/>
      </bottom>
      <diagonal/>
    </border>
    <border>
      <left style="thin">
        <color indexed="64"/>
      </left>
      <right/>
      <top style="thin">
        <color theme="3" tint="-0.24994659260841701"/>
      </top>
      <bottom/>
      <diagonal/>
    </border>
    <border>
      <left/>
      <right style="thin">
        <color indexed="64"/>
      </right>
      <top style="thin">
        <color theme="3" tint="-0.24994659260841701"/>
      </top>
      <bottom/>
      <diagonal/>
    </border>
    <border>
      <left style="thin">
        <color indexed="64"/>
      </left>
      <right/>
      <top style="thin">
        <color theme="3" tint="-0.24994659260841701"/>
      </top>
      <bottom style="thin">
        <color theme="4" tint="0.79998168889431442"/>
      </bottom>
      <diagonal/>
    </border>
    <border>
      <left/>
      <right style="thin">
        <color indexed="64"/>
      </right>
      <top style="thin">
        <color theme="3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theme="4" tint="0.79998168889431442"/>
      </top>
      <bottom/>
      <diagonal/>
    </border>
    <border>
      <left style="thin">
        <color indexed="64"/>
      </left>
      <right/>
      <top style="thin">
        <color theme="4" tint="0.79998168889431442"/>
      </top>
      <bottom style="medium">
        <color theme="3" tint="-0.24994659260841701"/>
      </bottom>
      <diagonal/>
    </border>
    <border>
      <left style="thin">
        <color indexed="64"/>
      </left>
      <right/>
      <top style="medium">
        <color theme="3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4" tint="0.79998168889431442"/>
      </right>
      <top style="medium">
        <color theme="3" tint="-0.24994659260841701"/>
      </top>
      <bottom style="thin">
        <color indexed="64"/>
      </bottom>
      <diagonal/>
    </border>
    <border>
      <left style="thin">
        <color theme="4" tint="0.79998168889431442"/>
      </left>
      <right style="hair">
        <color indexed="64"/>
      </right>
      <top style="medium">
        <color theme="3" tint="-0.24994659260841701"/>
      </top>
      <bottom style="thin">
        <color indexed="64"/>
      </bottom>
      <diagonal/>
    </border>
    <border>
      <left/>
      <right style="thin">
        <color theme="4" tint="0.79998168889431442"/>
      </right>
      <top style="medium">
        <color theme="3" tint="-0.24994659260841701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medium">
        <color theme="3" tint="-0.24994659260841701"/>
      </top>
      <bottom style="thin">
        <color indexed="64"/>
      </bottom>
      <diagonal/>
    </border>
    <border>
      <left style="thin">
        <color theme="4" tint="0.79998168889431442"/>
      </left>
      <right style="thin">
        <color indexed="64"/>
      </right>
      <top style="medium">
        <color theme="3" tint="-0.24994659260841701"/>
      </top>
      <bottom style="thin">
        <color indexed="64"/>
      </bottom>
      <diagonal/>
    </border>
    <border>
      <left style="thin">
        <color theme="4" tint="0.79998168889431442"/>
      </left>
      <right style="thin">
        <color indexed="64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medium">
        <color theme="3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7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165" fontId="3" fillId="2" borderId="2" xfId="2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 indent="1"/>
    </xf>
    <xf numFmtId="0" fontId="5" fillId="0" borderId="5" xfId="0" applyFont="1" applyBorder="1" applyAlignment="1">
      <alignment wrapText="1"/>
    </xf>
    <xf numFmtId="165" fontId="5" fillId="0" borderId="5" xfId="2" applyNumberFormat="1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left" indent="1"/>
    </xf>
    <xf numFmtId="166" fontId="5" fillId="0" borderId="8" xfId="0" applyNumberFormat="1" applyFont="1" applyBorder="1" applyAlignment="1">
      <alignment horizontal="center"/>
    </xf>
    <xf numFmtId="165" fontId="5" fillId="0" borderId="8" xfId="2" applyNumberFormat="1" applyFont="1" applyFill="1" applyBorder="1" applyAlignment="1">
      <alignment horizontal="center"/>
    </xf>
    <xf numFmtId="1" fontId="5" fillId="0" borderId="8" xfId="1" applyNumberFormat="1" applyFont="1" applyFill="1" applyBorder="1" applyAlignment="1">
      <alignment horizontal="center"/>
    </xf>
    <xf numFmtId="1" fontId="5" fillId="0" borderId="10" xfId="1" applyNumberFormat="1" applyFont="1" applyFill="1" applyBorder="1" applyAlignment="1">
      <alignment horizontal="center"/>
    </xf>
    <xf numFmtId="165" fontId="5" fillId="0" borderId="8" xfId="2" applyNumberFormat="1" applyFont="1" applyBorder="1" applyAlignment="1">
      <alignment horizontal="center"/>
    </xf>
    <xf numFmtId="1" fontId="5" fillId="0" borderId="8" xfId="1" applyNumberFormat="1" applyFont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165" fontId="4" fillId="0" borderId="0" xfId="2" applyNumberFormat="1" applyFont="1" applyBorder="1"/>
    <xf numFmtId="0" fontId="0" fillId="0" borderId="0" xfId="0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0" fillId="0" borderId="0" xfId="0" applyFill="1"/>
    <xf numFmtId="0" fontId="2" fillId="4" borderId="0" xfId="0" applyFont="1" applyFill="1"/>
    <xf numFmtId="168" fontId="0" fillId="0" borderId="0" xfId="0" applyNumberFormat="1" applyFill="1"/>
    <xf numFmtId="0" fontId="10" fillId="2" borderId="34" xfId="0" applyFont="1" applyFill="1" applyBorder="1" applyAlignment="1">
      <alignment horizontal="left" vertical="center" wrapText="1" indent="1"/>
    </xf>
    <xf numFmtId="0" fontId="10" fillId="2" borderId="35" xfId="0" applyFont="1" applyFill="1" applyBorder="1" applyAlignment="1">
      <alignment horizontal="center" vertical="center" wrapText="1"/>
    </xf>
    <xf numFmtId="166" fontId="13" fillId="0" borderId="39" xfId="0" applyNumberFormat="1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3" fontId="14" fillId="0" borderId="39" xfId="1" applyNumberFormat="1" applyFont="1" applyBorder="1" applyAlignment="1">
      <alignment horizontal="right" indent="1"/>
    </xf>
    <xf numFmtId="3" fontId="14" fillId="0" borderId="39" xfId="1" applyNumberFormat="1" applyFont="1" applyFill="1" applyBorder="1" applyAlignment="1">
      <alignment horizontal="right" indent="1"/>
    </xf>
    <xf numFmtId="165" fontId="14" fillId="0" borderId="39" xfId="2" applyNumberFormat="1" applyFont="1" applyFill="1" applyBorder="1" applyAlignment="1">
      <alignment horizontal="center"/>
    </xf>
    <xf numFmtId="0" fontId="14" fillId="0" borderId="38" xfId="0" applyFont="1" applyBorder="1" applyAlignment="1">
      <alignment horizontal="left" indent="1"/>
    </xf>
    <xf numFmtId="0" fontId="15" fillId="0" borderId="38" xfId="0" applyFont="1" applyBorder="1"/>
    <xf numFmtId="0" fontId="15" fillId="0" borderId="39" xfId="0" applyFont="1" applyBorder="1" applyAlignment="1">
      <alignment horizontal="center"/>
    </xf>
    <xf numFmtId="3" fontId="15" fillId="0" borderId="39" xfId="1" applyNumberFormat="1" applyFont="1" applyBorder="1" applyAlignment="1">
      <alignment horizontal="right" indent="1"/>
    </xf>
    <xf numFmtId="164" fontId="15" fillId="0" borderId="39" xfId="1" applyNumberFormat="1" applyFont="1" applyBorder="1" applyAlignment="1">
      <alignment horizontal="right" indent="1"/>
    </xf>
    <xf numFmtId="165" fontId="15" fillId="0" borderId="39" xfId="2" applyNumberFormat="1" applyFont="1" applyBorder="1" applyAlignment="1">
      <alignment horizontal="center"/>
    </xf>
    <xf numFmtId="0" fontId="15" fillId="0" borderId="40" xfId="0" applyFont="1" applyBorder="1" applyAlignment="1">
      <alignment horizontal="left" indent="1"/>
    </xf>
    <xf numFmtId="0" fontId="15" fillId="0" borderId="41" xfId="0" applyFont="1" applyBorder="1" applyAlignment="1">
      <alignment horizontal="center"/>
    </xf>
    <xf numFmtId="3" fontId="15" fillId="0" borderId="41" xfId="1" applyNumberFormat="1" applyFont="1" applyBorder="1" applyAlignment="1">
      <alignment horizontal="right" indent="1"/>
    </xf>
    <xf numFmtId="164" fontId="15" fillId="0" borderId="41" xfId="1" applyNumberFormat="1" applyFont="1" applyBorder="1" applyAlignment="1">
      <alignment horizontal="right" indent="1"/>
    </xf>
    <xf numFmtId="165" fontId="15" fillId="0" borderId="41" xfId="2" applyNumberFormat="1" applyFont="1" applyBorder="1" applyAlignment="1">
      <alignment horizontal="center"/>
    </xf>
    <xf numFmtId="3" fontId="15" fillId="0" borderId="41" xfId="1" applyNumberFormat="1" applyFont="1" applyBorder="1" applyAlignment="1">
      <alignment horizontal="right"/>
    </xf>
    <xf numFmtId="0" fontId="14" fillId="7" borderId="42" xfId="0" applyFont="1" applyFill="1" applyBorder="1" applyAlignment="1">
      <alignment horizontal="left" indent="2"/>
    </xf>
    <xf numFmtId="0" fontId="14" fillId="0" borderId="43" xfId="0" applyFont="1" applyBorder="1" applyAlignment="1">
      <alignment horizontal="left" indent="4"/>
    </xf>
    <xf numFmtId="166" fontId="14" fillId="0" borderId="43" xfId="0" applyNumberFormat="1" applyFont="1" applyBorder="1" applyAlignment="1">
      <alignment horizontal="left" indent="4"/>
    </xf>
    <xf numFmtId="9" fontId="0" fillId="0" borderId="0" xfId="0" applyNumberFormat="1"/>
    <xf numFmtId="10" fontId="0" fillId="3" borderId="0" xfId="2" applyNumberFormat="1" applyFont="1" applyFill="1"/>
    <xf numFmtId="0" fontId="0" fillId="3" borderId="0" xfId="0" applyFill="1"/>
    <xf numFmtId="164" fontId="12" fillId="5" borderId="39" xfId="1" applyNumberFormat="1" applyFont="1" applyFill="1" applyBorder="1" applyAlignment="1">
      <alignment horizontal="right" indent="1"/>
    </xf>
    <xf numFmtId="165" fontId="11" fillId="5" borderId="39" xfId="2" applyNumberFormat="1" applyFont="1" applyFill="1" applyBorder="1" applyAlignment="1">
      <alignment horizontal="center"/>
    </xf>
    <xf numFmtId="164" fontId="12" fillId="5" borderId="39" xfId="1" applyNumberFormat="1" applyFont="1" applyFill="1" applyBorder="1" applyAlignment="1">
      <alignment horizontal="right"/>
    </xf>
    <xf numFmtId="0" fontId="11" fillId="5" borderId="38" xfId="0" applyFont="1" applyFill="1" applyBorder="1" applyAlignment="1">
      <alignment horizontal="left" indent="1"/>
    </xf>
    <xf numFmtId="0" fontId="12" fillId="5" borderId="39" xfId="0" applyFont="1" applyFill="1" applyBorder="1" applyAlignment="1">
      <alignment horizontal="center"/>
    </xf>
    <xf numFmtId="0" fontId="13" fillId="5" borderId="38" xfId="0" applyFont="1" applyFill="1" applyBorder="1" applyAlignment="1">
      <alignment horizontal="left" indent="1"/>
    </xf>
    <xf numFmtId="0" fontId="13" fillId="5" borderId="39" xfId="0" applyFont="1" applyFill="1" applyBorder="1" applyAlignment="1">
      <alignment horizontal="center"/>
    </xf>
    <xf numFmtId="166" fontId="13" fillId="5" borderId="39" xfId="0" applyNumberFormat="1" applyFont="1" applyFill="1" applyBorder="1" applyAlignment="1">
      <alignment horizontal="center"/>
    </xf>
    <xf numFmtId="3" fontId="13" fillId="5" borderId="39" xfId="1" applyNumberFormat="1" applyFont="1" applyFill="1" applyBorder="1" applyAlignment="1">
      <alignment horizontal="right" indent="1"/>
    </xf>
    <xf numFmtId="165" fontId="13" fillId="5" borderId="39" xfId="2" applyNumberFormat="1" applyFont="1" applyFill="1" applyBorder="1" applyAlignment="1">
      <alignment horizontal="center"/>
    </xf>
    <xf numFmtId="168" fontId="0" fillId="0" borderId="0" xfId="0" applyNumberFormat="1"/>
    <xf numFmtId="0" fontId="5" fillId="0" borderId="0" xfId="0" applyFont="1" applyFill="1" applyBorder="1" applyAlignment="1">
      <alignment horizontal="left" indent="1"/>
    </xf>
    <xf numFmtId="1" fontId="5" fillId="0" borderId="0" xfId="1" applyNumberFormat="1" applyFont="1" applyFill="1" applyBorder="1" applyAlignment="1">
      <alignment horizontal="center"/>
    </xf>
    <xf numFmtId="10" fontId="20" fillId="3" borderId="0" xfId="2" applyNumberFormat="1" applyFont="1" applyFill="1"/>
    <xf numFmtId="0" fontId="20" fillId="3" borderId="0" xfId="0" applyFont="1" applyFill="1"/>
    <xf numFmtId="0" fontId="19" fillId="3" borderId="0" xfId="0" applyFont="1" applyFill="1"/>
    <xf numFmtId="0" fontId="0" fillId="0" borderId="0" xfId="0" applyFill="1" applyBorder="1"/>
    <xf numFmtId="3" fontId="14" fillId="3" borderId="43" xfId="1" applyNumberFormat="1" applyFont="1" applyFill="1" applyBorder="1" applyAlignment="1">
      <alignment horizontal="left" indent="4"/>
    </xf>
    <xf numFmtId="3" fontId="14" fillId="3" borderId="43" xfId="1" applyNumberFormat="1" applyFont="1" applyFill="1" applyBorder="1" applyAlignment="1">
      <alignment horizontal="left" indent="6"/>
    </xf>
    <xf numFmtId="165" fontId="14" fillId="3" borderId="43" xfId="2" applyNumberFormat="1" applyFont="1" applyFill="1" applyBorder="1" applyAlignment="1">
      <alignment horizontal="center"/>
    </xf>
    <xf numFmtId="165" fontId="14" fillId="3" borderId="44" xfId="2" applyNumberFormat="1" applyFont="1" applyFill="1" applyBorder="1" applyAlignment="1">
      <alignment horizontal="center"/>
    </xf>
    <xf numFmtId="0" fontId="6" fillId="0" borderId="0" xfId="0" applyFont="1" applyFill="1"/>
    <xf numFmtId="14" fontId="4" fillId="0" borderId="0" xfId="0" applyNumberFormat="1" applyFont="1" applyFill="1"/>
    <xf numFmtId="165" fontId="4" fillId="0" borderId="0" xfId="2" applyNumberFormat="1" applyFont="1" applyFill="1" applyBorder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165" fontId="3" fillId="0" borderId="0" xfId="2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indent="1"/>
    </xf>
    <xf numFmtId="14" fontId="4" fillId="0" borderId="0" xfId="0" applyNumberFormat="1" applyFont="1" applyFill="1" applyBorder="1"/>
    <xf numFmtId="165" fontId="4" fillId="0" borderId="0" xfId="2" applyNumberFormat="1" applyFont="1" applyFill="1" applyBorder="1" applyAlignment="1">
      <alignment horizontal="center"/>
    </xf>
    <xf numFmtId="3" fontId="4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0" fontId="18" fillId="6" borderId="0" xfId="0" applyFont="1" applyFill="1"/>
    <xf numFmtId="0" fontId="17" fillId="6" borderId="31" xfId="0" applyFont="1" applyFill="1" applyBorder="1" applyAlignment="1">
      <alignment horizontal="left" vertical="center" wrapText="1" indent="1"/>
    </xf>
    <xf numFmtId="0" fontId="17" fillId="6" borderId="0" xfId="0" applyFont="1" applyFill="1" applyBorder="1" applyAlignment="1">
      <alignment horizontal="center" vertical="center" wrapText="1"/>
    </xf>
    <xf numFmtId="0" fontId="17" fillId="6" borderId="0" xfId="2" applyNumberFormat="1" applyFont="1" applyFill="1" applyBorder="1" applyAlignment="1">
      <alignment horizontal="center" vertical="center" wrapText="1"/>
    </xf>
    <xf numFmtId="0" fontId="17" fillId="6" borderId="0" xfId="0" applyNumberFormat="1" applyFont="1" applyFill="1" applyBorder="1" applyAlignment="1">
      <alignment horizontal="center" vertical="center" wrapText="1"/>
    </xf>
    <xf numFmtId="0" fontId="17" fillId="6" borderId="45" xfId="0" applyNumberFormat="1" applyFont="1" applyFill="1" applyBorder="1" applyAlignment="1">
      <alignment horizontal="center" vertical="center" wrapText="1"/>
    </xf>
    <xf numFmtId="0" fontId="17" fillId="6" borderId="46" xfId="0" applyFont="1" applyFill="1" applyBorder="1" applyAlignment="1">
      <alignment horizontal="center"/>
    </xf>
    <xf numFmtId="0" fontId="0" fillId="6" borderId="0" xfId="0" applyFill="1"/>
    <xf numFmtId="0" fontId="5" fillId="0" borderId="0" xfId="0" applyFont="1" applyBorder="1" applyAlignment="1">
      <alignment horizontal="left" indent="1"/>
    </xf>
    <xf numFmtId="166" fontId="5" fillId="0" borderId="0" xfId="0" applyNumberFormat="1" applyFont="1" applyBorder="1" applyAlignment="1">
      <alignment horizontal="center"/>
    </xf>
    <xf numFmtId="165" fontId="5" fillId="0" borderId="0" xfId="2" applyNumberFormat="1" applyFont="1" applyBorder="1" applyAlignment="1">
      <alignment horizontal="center"/>
    </xf>
    <xf numFmtId="1" fontId="5" fillId="0" borderId="0" xfId="1" applyNumberFormat="1" applyFont="1" applyBorder="1" applyAlignment="1">
      <alignment horizontal="center"/>
    </xf>
    <xf numFmtId="0" fontId="0" fillId="0" borderId="0" xfId="0" applyBorder="1"/>
    <xf numFmtId="0" fontId="5" fillId="0" borderId="47" xfId="0" applyFont="1" applyBorder="1" applyAlignment="1">
      <alignment horizontal="left" indent="1"/>
    </xf>
    <xf numFmtId="14" fontId="5" fillId="0" borderId="48" xfId="0" applyNumberFormat="1" applyFont="1" applyBorder="1" applyAlignment="1">
      <alignment horizontal="center"/>
    </xf>
    <xf numFmtId="165" fontId="5" fillId="0" borderId="48" xfId="2" applyNumberFormat="1" applyFont="1" applyBorder="1" applyAlignment="1">
      <alignment horizontal="center"/>
    </xf>
    <xf numFmtId="1" fontId="5" fillId="0" borderId="48" xfId="1" applyNumberFormat="1" applyFont="1" applyBorder="1" applyAlignment="1">
      <alignment horizontal="center"/>
    </xf>
    <xf numFmtId="1" fontId="5" fillId="0" borderId="49" xfId="1" applyNumberFormat="1" applyFont="1" applyBorder="1" applyAlignment="1">
      <alignment horizontal="center"/>
    </xf>
    <xf numFmtId="0" fontId="21" fillId="6" borderId="0" xfId="0" applyFont="1" applyFill="1"/>
    <xf numFmtId="0" fontId="21" fillId="0" borderId="0" xfId="0" applyFont="1"/>
    <xf numFmtId="0" fontId="22" fillId="0" borderId="38" xfId="0" applyFont="1" applyBorder="1" applyAlignment="1">
      <alignment horizontal="left" indent="1"/>
    </xf>
    <xf numFmtId="0" fontId="22" fillId="0" borderId="39" xfId="0" applyFont="1" applyBorder="1" applyAlignment="1">
      <alignment horizontal="center"/>
    </xf>
    <xf numFmtId="166" fontId="22" fillId="0" borderId="39" xfId="0" applyNumberFormat="1" applyFont="1" applyBorder="1" applyAlignment="1">
      <alignment horizontal="center"/>
    </xf>
    <xf numFmtId="3" fontId="22" fillId="0" borderId="39" xfId="1" applyNumberFormat="1" applyFont="1" applyBorder="1" applyAlignment="1">
      <alignment horizontal="right" indent="1"/>
    </xf>
    <xf numFmtId="3" fontId="22" fillId="0" borderId="39" xfId="1" applyNumberFormat="1" applyFont="1" applyFill="1" applyBorder="1" applyAlignment="1">
      <alignment horizontal="right" indent="1"/>
    </xf>
    <xf numFmtId="165" fontId="22" fillId="0" borderId="39" xfId="2" applyNumberFormat="1" applyFont="1" applyBorder="1" applyAlignment="1">
      <alignment horizontal="center"/>
    </xf>
    <xf numFmtId="168" fontId="21" fillId="0" borderId="0" xfId="0" applyNumberFormat="1" applyFont="1" applyAlignment="1">
      <alignment horizontal="right"/>
    </xf>
    <xf numFmtId="0" fontId="22" fillId="0" borderId="38" xfId="0" applyFont="1" applyBorder="1" applyAlignment="1">
      <alignment horizontal="left" indent="3"/>
    </xf>
    <xf numFmtId="14" fontId="21" fillId="0" borderId="0" xfId="0" applyNumberFormat="1" applyFont="1"/>
    <xf numFmtId="0" fontId="23" fillId="6" borderId="38" xfId="0" applyFont="1" applyFill="1" applyBorder="1" applyAlignment="1">
      <alignment horizontal="left" indent="1"/>
    </xf>
    <xf numFmtId="0" fontId="23" fillId="6" borderId="39" xfId="0" applyFont="1" applyFill="1" applyBorder="1" applyAlignment="1">
      <alignment horizontal="center"/>
    </xf>
    <xf numFmtId="166" fontId="23" fillId="6" borderId="39" xfId="0" applyNumberFormat="1" applyFont="1" applyFill="1" applyBorder="1" applyAlignment="1">
      <alignment horizontal="center"/>
    </xf>
    <xf numFmtId="164" fontId="23" fillId="5" borderId="39" xfId="1" applyNumberFormat="1" applyFont="1" applyFill="1" applyBorder="1" applyAlignment="1">
      <alignment horizontal="right" indent="1"/>
    </xf>
    <xf numFmtId="165" fontId="23" fillId="5" borderId="39" xfId="2" applyNumberFormat="1" applyFont="1" applyFill="1" applyBorder="1" applyAlignment="1">
      <alignment horizontal="center"/>
    </xf>
    <xf numFmtId="164" fontId="23" fillId="5" borderId="39" xfId="1" applyNumberFormat="1" applyFont="1" applyFill="1" applyBorder="1" applyAlignment="1">
      <alignment horizontal="right"/>
    </xf>
    <xf numFmtId="165" fontId="21" fillId="0" borderId="0" xfId="2" applyNumberFormat="1" applyFont="1"/>
    <xf numFmtId="0" fontId="22" fillId="5" borderId="38" xfId="0" applyFont="1" applyFill="1" applyBorder="1" applyAlignment="1">
      <alignment horizontal="left" indent="1"/>
    </xf>
    <xf numFmtId="165" fontId="22" fillId="0" borderId="39" xfId="2" applyNumberFormat="1" applyFont="1" applyFill="1" applyBorder="1" applyAlignment="1">
      <alignment horizontal="center"/>
    </xf>
    <xf numFmtId="168" fontId="21" fillId="0" borderId="0" xfId="0" applyNumberFormat="1" applyFont="1"/>
    <xf numFmtId="0" fontId="22" fillId="7" borderId="39" xfId="0" applyFont="1" applyFill="1" applyBorder="1" applyAlignment="1">
      <alignment horizontal="center"/>
    </xf>
    <xf numFmtId="166" fontId="22" fillId="7" borderId="39" xfId="0" applyNumberFormat="1" applyFont="1" applyFill="1" applyBorder="1" applyAlignment="1">
      <alignment horizontal="center"/>
    </xf>
    <xf numFmtId="3" fontId="22" fillId="7" borderId="39" xfId="1" applyNumberFormat="1" applyFont="1" applyFill="1" applyBorder="1" applyAlignment="1">
      <alignment horizontal="right" indent="1"/>
    </xf>
    <xf numFmtId="0" fontId="24" fillId="0" borderId="38" xfId="0" applyFont="1" applyBorder="1" applyAlignment="1">
      <alignment horizontal="left" indent="3"/>
    </xf>
    <xf numFmtId="0" fontId="24" fillId="0" borderId="39" xfId="0" applyFont="1" applyBorder="1" applyAlignment="1">
      <alignment horizontal="center"/>
    </xf>
    <xf numFmtId="3" fontId="24" fillId="0" borderId="39" xfId="1" applyNumberFormat="1" applyFont="1" applyBorder="1" applyAlignment="1">
      <alignment horizontal="right" indent="1"/>
    </xf>
    <xf numFmtId="3" fontId="24" fillId="0" borderId="39" xfId="1" applyNumberFormat="1" applyFont="1" applyFill="1" applyBorder="1" applyAlignment="1">
      <alignment horizontal="right" indent="1"/>
    </xf>
    <xf numFmtId="165" fontId="24" fillId="0" borderId="39" xfId="2" applyNumberFormat="1" applyFont="1" applyFill="1" applyBorder="1" applyAlignment="1">
      <alignment horizontal="center"/>
    </xf>
    <xf numFmtId="164" fontId="5" fillId="0" borderId="18" xfId="0" applyNumberFormat="1" applyFont="1" applyFill="1" applyBorder="1"/>
    <xf numFmtId="9" fontId="5" fillId="0" borderId="19" xfId="0" applyNumberFormat="1" applyFont="1" applyFill="1" applyBorder="1"/>
    <xf numFmtId="9" fontId="5" fillId="0" borderId="20" xfId="0" applyNumberFormat="1" applyFont="1" applyFill="1" applyBorder="1"/>
    <xf numFmtId="164" fontId="7" fillId="0" borderId="21" xfId="1" applyNumberFormat="1" applyFont="1" applyFill="1" applyBorder="1"/>
    <xf numFmtId="165" fontId="7" fillId="0" borderId="21" xfId="0" applyNumberFormat="1" applyFont="1" applyFill="1" applyBorder="1"/>
    <xf numFmtId="9" fontId="5" fillId="0" borderId="21" xfId="0" applyNumberFormat="1" applyFont="1" applyFill="1" applyBorder="1"/>
    <xf numFmtId="9" fontId="5" fillId="0" borderId="22" xfId="0" applyNumberFormat="1" applyFont="1" applyFill="1" applyBorder="1"/>
    <xf numFmtId="165" fontId="7" fillId="0" borderId="23" xfId="0" applyNumberFormat="1" applyFont="1" applyFill="1" applyBorder="1"/>
    <xf numFmtId="9" fontId="5" fillId="0" borderId="24" xfId="0" applyNumberFormat="1" applyFont="1" applyFill="1" applyBorder="1"/>
    <xf numFmtId="9" fontId="5" fillId="0" borderId="25" xfId="0" applyNumberFormat="1" applyFont="1" applyFill="1" applyBorder="1"/>
    <xf numFmtId="164" fontId="5" fillId="0" borderId="26" xfId="0" applyNumberFormat="1" applyFont="1" applyFill="1" applyBorder="1"/>
    <xf numFmtId="9" fontId="5" fillId="0" borderId="27" xfId="0" applyNumberFormat="1" applyFont="1" applyFill="1" applyBorder="1"/>
    <xf numFmtId="9" fontId="5" fillId="0" borderId="28" xfId="0" applyNumberFormat="1" applyFont="1" applyFill="1" applyBorder="1"/>
    <xf numFmtId="9" fontId="7" fillId="0" borderId="23" xfId="0" applyNumberFormat="1" applyFont="1" applyFill="1" applyBorder="1"/>
    <xf numFmtId="9" fontId="5" fillId="0" borderId="29" xfId="0" applyNumberFormat="1" applyFont="1" applyFill="1" applyBorder="1"/>
    <xf numFmtId="9" fontId="5" fillId="0" borderId="30" xfId="0" applyNumberFormat="1" applyFont="1" applyFill="1" applyBorder="1"/>
    <xf numFmtId="0" fontId="5" fillId="0" borderId="0" xfId="0" applyFont="1" applyFill="1"/>
    <xf numFmtId="43" fontId="5" fillId="0" borderId="0" xfId="0" applyNumberFormat="1" applyFont="1" applyFill="1"/>
    <xf numFmtId="9" fontId="7" fillId="0" borderId="21" xfId="0" applyNumberFormat="1" applyFont="1" applyFill="1" applyBorder="1"/>
    <xf numFmtId="164" fontId="5" fillId="0" borderId="18" xfId="1" applyNumberFormat="1" applyFont="1" applyFill="1" applyBorder="1"/>
    <xf numFmtId="9" fontId="7" fillId="0" borderId="29" xfId="0" applyNumberFormat="1" applyFont="1" applyFill="1" applyBorder="1"/>
    <xf numFmtId="164" fontId="5" fillId="0" borderId="0" xfId="0" applyNumberFormat="1" applyFont="1" applyFill="1"/>
    <xf numFmtId="0" fontId="5" fillId="0" borderId="31" xfId="0" applyFont="1" applyFill="1" applyBorder="1"/>
    <xf numFmtId="0" fontId="5" fillId="0" borderId="7" xfId="0" applyFont="1" applyFill="1" applyBorder="1" applyAlignment="1">
      <alignment horizontal="left" indent="1"/>
    </xf>
    <xf numFmtId="166" fontId="5" fillId="0" borderId="8" xfId="0" applyNumberFormat="1" applyFont="1" applyFill="1" applyBorder="1" applyAlignment="1">
      <alignment horizontal="center"/>
    </xf>
    <xf numFmtId="166" fontId="5" fillId="0" borderId="9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left" indent="1"/>
    </xf>
    <xf numFmtId="165" fontId="5" fillId="0" borderId="9" xfId="2" applyNumberFormat="1" applyFont="1" applyFill="1" applyBorder="1" applyAlignment="1">
      <alignment horizontal="center"/>
    </xf>
    <xf numFmtId="1" fontId="5" fillId="0" borderId="9" xfId="1" applyNumberFormat="1" applyFont="1" applyFill="1" applyBorder="1" applyAlignment="1">
      <alignment horizontal="center"/>
    </xf>
    <xf numFmtId="1" fontId="5" fillId="0" borderId="12" xfId="1" applyNumberFormat="1" applyFont="1" applyFill="1" applyBorder="1" applyAlignment="1">
      <alignment horizontal="center"/>
    </xf>
    <xf numFmtId="0" fontId="18" fillId="0" borderId="0" xfId="0" applyFont="1"/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8" fillId="0" borderId="31" xfId="0" applyFont="1" applyBorder="1"/>
    <xf numFmtId="165" fontId="18" fillId="0" borderId="0" xfId="2" applyNumberFormat="1" applyFont="1" applyBorder="1"/>
    <xf numFmtId="165" fontId="18" fillId="0" borderId="45" xfId="2" applyNumberFormat="1" applyFont="1" applyBorder="1"/>
    <xf numFmtId="168" fontId="18" fillId="0" borderId="0" xfId="0" applyNumberFormat="1" applyFont="1" applyBorder="1"/>
    <xf numFmtId="168" fontId="18" fillId="0" borderId="45" xfId="0" applyNumberFormat="1" applyFont="1" applyBorder="1"/>
    <xf numFmtId="0" fontId="18" fillId="0" borderId="53" xfId="0" applyFont="1" applyBorder="1"/>
    <xf numFmtId="168" fontId="18" fillId="0" borderId="54" xfId="0" applyNumberFormat="1" applyFont="1" applyBorder="1"/>
    <xf numFmtId="168" fontId="18" fillId="0" borderId="55" xfId="0" applyNumberFormat="1" applyFont="1" applyBorder="1"/>
    <xf numFmtId="0" fontId="4" fillId="8" borderId="15" xfId="0" applyFont="1" applyFill="1" applyBorder="1" applyAlignment="1">
      <alignment horizontal="center"/>
    </xf>
    <xf numFmtId="0" fontId="4" fillId="8" borderId="50" xfId="0" applyFont="1" applyFill="1" applyBorder="1" applyAlignment="1">
      <alignment horizontal="left" indent="1"/>
    </xf>
    <xf numFmtId="14" fontId="4" fillId="8" borderId="51" xfId="0" applyNumberFormat="1" applyFont="1" applyFill="1" applyBorder="1" applyAlignment="1">
      <alignment horizontal="center"/>
    </xf>
    <xf numFmtId="165" fontId="4" fillId="8" borderId="51" xfId="2" applyNumberFormat="1" applyFont="1" applyFill="1" applyBorder="1" applyAlignment="1">
      <alignment horizontal="center"/>
    </xf>
    <xf numFmtId="3" fontId="4" fillId="8" borderId="51" xfId="1" applyNumberFormat="1" applyFont="1" applyFill="1" applyBorder="1" applyAlignment="1">
      <alignment horizontal="center"/>
    </xf>
    <xf numFmtId="3" fontId="4" fillId="8" borderId="52" xfId="1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8" fontId="2" fillId="0" borderId="0" xfId="0" applyNumberFormat="1" applyFont="1"/>
    <xf numFmtId="168" fontId="2" fillId="3" borderId="0" xfId="0" applyNumberFormat="1" applyFont="1" applyFill="1"/>
    <xf numFmtId="168" fontId="0" fillId="0" borderId="0" xfId="0" applyNumberFormat="1" applyFont="1" applyAlignment="1">
      <alignment horizontal="center"/>
    </xf>
    <xf numFmtId="168" fontId="0" fillId="0" borderId="0" xfId="0" applyNumberFormat="1" applyFont="1"/>
    <xf numFmtId="14" fontId="0" fillId="0" borderId="0" xfId="0" applyNumberFormat="1" applyFont="1"/>
    <xf numFmtId="0" fontId="0" fillId="3" borderId="0" xfId="0" applyFont="1" applyFill="1"/>
    <xf numFmtId="168" fontId="0" fillId="3" borderId="0" xfId="0" applyNumberFormat="1" applyFont="1" applyFill="1"/>
    <xf numFmtId="165" fontId="1" fillId="3" borderId="0" xfId="2" applyNumberFormat="1" applyFont="1" applyFill="1"/>
    <xf numFmtId="167" fontId="0" fillId="3" borderId="0" xfId="0" applyNumberFormat="1" applyFont="1" applyFill="1"/>
    <xf numFmtId="14" fontId="0" fillId="3" borderId="0" xfId="0" applyNumberFormat="1" applyFont="1" applyFill="1"/>
    <xf numFmtId="165" fontId="1" fillId="0" borderId="0" xfId="2" applyNumberFormat="1" applyFont="1" applyFill="1"/>
    <xf numFmtId="165" fontId="1" fillId="0" borderId="0" xfId="2" applyNumberFormat="1" applyFont="1"/>
    <xf numFmtId="10" fontId="1" fillId="0" borderId="0" xfId="2" applyNumberFormat="1" applyFont="1" applyFill="1"/>
    <xf numFmtId="169" fontId="0" fillId="0" borderId="0" xfId="0" applyNumberFormat="1" applyFont="1"/>
    <xf numFmtId="168" fontId="0" fillId="0" borderId="0" xfId="0" applyNumberFormat="1" applyFont="1" applyFill="1"/>
    <xf numFmtId="0" fontId="2" fillId="0" borderId="56" xfId="0" applyFont="1" applyFill="1" applyBorder="1"/>
    <xf numFmtId="0" fontId="2" fillId="9" borderId="57" xfId="0" applyFont="1" applyFill="1" applyBorder="1"/>
    <xf numFmtId="9" fontId="5" fillId="0" borderId="23" xfId="0" applyNumberFormat="1" applyFont="1" applyFill="1" applyBorder="1"/>
    <xf numFmtId="0" fontId="4" fillId="8" borderId="58" xfId="0" applyFont="1" applyFill="1" applyBorder="1"/>
    <xf numFmtId="0" fontId="17" fillId="6" borderId="62" xfId="0" applyFont="1" applyFill="1" applyBorder="1" applyAlignment="1">
      <alignment horizontal="center"/>
    </xf>
    <xf numFmtId="0" fontId="17" fillId="6" borderId="63" xfId="0" applyFont="1" applyFill="1" applyBorder="1" applyAlignment="1">
      <alignment horizontal="center"/>
    </xf>
    <xf numFmtId="0" fontId="6" fillId="0" borderId="64" xfId="0" applyFont="1" applyBorder="1"/>
    <xf numFmtId="0" fontId="5" fillId="0" borderId="66" xfId="0" applyFont="1" applyFill="1" applyBorder="1"/>
    <xf numFmtId="165" fontId="7" fillId="0" borderId="67" xfId="2" applyNumberFormat="1" applyFont="1" applyFill="1" applyBorder="1"/>
    <xf numFmtId="0" fontId="5" fillId="0" borderId="68" xfId="0" applyFont="1" applyFill="1" applyBorder="1"/>
    <xf numFmtId="0" fontId="5" fillId="0" borderId="69" xfId="0" applyFont="1" applyFill="1" applyBorder="1" applyAlignment="1">
      <alignment horizontal="left" vertical="center"/>
    </xf>
    <xf numFmtId="0" fontId="4" fillId="8" borderId="70" xfId="0" applyFont="1" applyFill="1" applyBorder="1" applyAlignment="1">
      <alignment horizontal="left" indent="1"/>
    </xf>
    <xf numFmtId="164" fontId="4" fillId="8" borderId="71" xfId="0" applyNumberFormat="1" applyFont="1" applyFill="1" applyBorder="1"/>
    <xf numFmtId="9" fontId="4" fillId="8" borderId="72" xfId="0" applyNumberFormat="1" applyFont="1" applyFill="1" applyBorder="1"/>
    <xf numFmtId="9" fontId="4" fillId="8" borderId="73" xfId="0" applyNumberFormat="1" applyFont="1" applyFill="1" applyBorder="1"/>
    <xf numFmtId="164" fontId="8" fillId="8" borderId="74" xfId="2" applyNumberFormat="1" applyFont="1" applyFill="1" applyBorder="1"/>
    <xf numFmtId="9" fontId="4" fillId="8" borderId="74" xfId="0" applyNumberFormat="1" applyFont="1" applyFill="1" applyBorder="1"/>
    <xf numFmtId="164" fontId="4" fillId="8" borderId="70" xfId="0" applyNumberFormat="1" applyFont="1" applyFill="1" applyBorder="1"/>
    <xf numFmtId="164" fontId="8" fillId="8" borderId="74" xfId="0" applyNumberFormat="1" applyFont="1" applyFill="1" applyBorder="1"/>
    <xf numFmtId="9" fontId="4" fillId="8" borderId="75" xfId="0" applyNumberFormat="1" applyFont="1" applyFill="1" applyBorder="1"/>
    <xf numFmtId="0" fontId="6" fillId="8" borderId="64" xfId="0" applyFont="1" applyFill="1" applyBorder="1"/>
    <xf numFmtId="9" fontId="7" fillId="0" borderId="76" xfId="0" applyNumberFormat="1" applyFont="1" applyFill="1" applyBorder="1"/>
    <xf numFmtId="0" fontId="5" fillId="0" borderId="69" xfId="0" applyFont="1" applyFill="1" applyBorder="1"/>
    <xf numFmtId="9" fontId="7" fillId="0" borderId="77" xfId="0" applyNumberFormat="1" applyFont="1" applyFill="1" applyBorder="1"/>
    <xf numFmtId="0" fontId="4" fillId="8" borderId="70" xfId="0" applyFont="1" applyFill="1" applyBorder="1"/>
    <xf numFmtId="9" fontId="7" fillId="0" borderId="67" xfId="0" applyNumberFormat="1" applyFont="1" applyFill="1" applyBorder="1"/>
    <xf numFmtId="165" fontId="4" fillId="8" borderId="75" xfId="0" applyNumberFormat="1" applyFont="1" applyFill="1" applyBorder="1"/>
    <xf numFmtId="0" fontId="9" fillId="2" borderId="32" xfId="0" applyFont="1" applyFill="1" applyBorder="1" applyAlignment="1">
      <alignment horizontal="center" wrapText="1"/>
    </xf>
    <xf numFmtId="0" fontId="9" fillId="2" borderId="33" xfId="0" applyFont="1" applyFill="1" applyBorder="1" applyAlignment="1">
      <alignment horizont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65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7" fillId="8" borderId="2" xfId="0" applyFont="1" applyFill="1" applyBorder="1" applyAlignment="1">
      <alignment horizontal="center"/>
    </xf>
    <xf numFmtId="0" fontId="17" fillId="8" borderId="3" xfId="0" applyFont="1" applyFill="1" applyBorder="1" applyAlignment="1">
      <alignment horizontal="center"/>
    </xf>
    <xf numFmtId="0" fontId="17" fillId="8" borderId="59" xfId="0" applyFont="1" applyFill="1" applyBorder="1" applyAlignment="1">
      <alignment horizontal="center"/>
    </xf>
    <xf numFmtId="0" fontId="17" fillId="8" borderId="60" xfId="0" applyFont="1" applyFill="1" applyBorder="1" applyAlignment="1">
      <alignment horizontal="center"/>
    </xf>
    <xf numFmtId="0" fontId="17" fillId="8" borderId="61" xfId="0" applyFont="1" applyFill="1" applyBorder="1" applyAlignment="1">
      <alignment horizontal="center"/>
    </xf>
    <xf numFmtId="0" fontId="3" fillId="2" borderId="59" xfId="0" applyFont="1" applyFill="1" applyBorder="1" applyAlignment="1">
      <alignment horizontal="center"/>
    </xf>
    <xf numFmtId="0" fontId="3" fillId="2" borderId="60" xfId="0" applyFont="1" applyFill="1" applyBorder="1" applyAlignment="1">
      <alignment horizontal="center"/>
    </xf>
    <xf numFmtId="0" fontId="3" fillId="2" borderId="6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50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Commercial Weighted</a:t>
            </a:r>
            <a:r>
              <a:rPr lang="en-US" sz="2400" baseline="0"/>
              <a:t> Average LTV or LTC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44500102287379"/>
          <c:y val="0.11904169819341019"/>
          <c:w val="0.66806062313962267"/>
          <c:h val="0.66728205399338869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'Portfolio Analytics'!$B$45</c:f>
              <c:strCache>
                <c:ptCount val="1"/>
                <c:pt idx="0">
                  <c:v>First Mortgages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'Portfolio Analytics'!$C$42:$K$43</c:f>
            </c:multiLvlStrRef>
          </c:cat>
          <c:val>
            <c:numRef>
              <c:f>'Portfolio Analytics'!$C$45:$K$45</c:f>
              <c:numCache>
                <c:formatCode>"$"#,##0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8-4B6D-8A39-9290A0092186}"/>
            </c:ext>
          </c:extLst>
        </c:ser>
        <c:ser>
          <c:idx val="2"/>
          <c:order val="2"/>
          <c:tx>
            <c:strRef>
              <c:f>'Portfolio Analytics'!$B$46</c:f>
              <c:strCache>
                <c:ptCount val="1"/>
                <c:pt idx="0">
                  <c:v>Subordinated Mortgages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'Portfolio Analytics'!$C$42:$K$43</c:f>
            </c:multiLvlStrRef>
          </c:cat>
          <c:val>
            <c:numRef>
              <c:f>'Portfolio Analytics'!$C$46:$K$46</c:f>
              <c:numCache>
                <c:formatCode>"$"#,##0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8-4B6D-8A39-9290A0092186}"/>
            </c:ext>
          </c:extLst>
        </c:ser>
        <c:ser>
          <c:idx val="3"/>
          <c:order val="3"/>
          <c:tx>
            <c:strRef>
              <c:f>'Portfolio Analytics'!$B$47</c:f>
              <c:strCache>
                <c:ptCount val="1"/>
                <c:pt idx="0">
                  <c:v>Mezzanine Loans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'Portfolio Analytics'!$C$42:$K$43</c:f>
            </c:multiLvlStrRef>
          </c:cat>
          <c:val>
            <c:numRef>
              <c:f>'Portfolio Analytics'!$C$47:$K$47</c:f>
              <c:numCache>
                <c:formatCode>"$"#,##0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8-4B6D-8A39-9290A0092186}"/>
            </c:ext>
          </c:extLst>
        </c:ser>
        <c:ser>
          <c:idx val="4"/>
          <c:order val="4"/>
          <c:tx>
            <c:strRef>
              <c:f>'Portfolio Analytics'!$B$48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'Portfolio Analytics'!$C$42:$K$43</c:f>
            </c:multiLvlStrRef>
          </c:cat>
          <c:val>
            <c:numRef>
              <c:f>'Portfolio Analytics'!$C$48:$K$48</c:f>
              <c:numCache>
                <c:formatCode>"$"#,##0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F8-4B6D-8A39-9290A0092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1408527"/>
        <c:axId val="1063901359"/>
      </c:barChart>
      <c:lineChart>
        <c:grouping val="standard"/>
        <c:varyColors val="0"/>
        <c:ser>
          <c:idx val="0"/>
          <c:order val="0"/>
          <c:tx>
            <c:strRef>
              <c:f>'Portfolio Analytics'!$B$44</c:f>
              <c:strCache>
                <c:ptCount val="1"/>
                <c:pt idx="0">
                  <c:v>Portfolio LTV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'Portfolio Analytics'!$C$42:$K$43</c:f>
            </c:multiLvlStrRef>
          </c:cat>
          <c:val>
            <c:numRef>
              <c:f>'Portfolio Analytics'!$C$44:$K$44</c:f>
              <c:numCache>
                <c:formatCode>0.0%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8-4B6D-8A39-9290A0092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924847"/>
        <c:axId val="1022786623"/>
      </c:lineChart>
      <c:catAx>
        <c:axId val="115140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01359"/>
        <c:crosses val="autoZero"/>
        <c:auto val="1"/>
        <c:lblAlgn val="ctr"/>
        <c:lblOffset val="100"/>
        <c:noMultiLvlLbl val="0"/>
      </c:catAx>
      <c:valAx>
        <c:axId val="10639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Dollar ($) Balance (UPB)</a:t>
                </a:r>
              </a:p>
            </c:rich>
          </c:tx>
          <c:layout>
            <c:manualLayout>
              <c:xMode val="edge"/>
              <c:yMode val="edge"/>
              <c:x val="4.5122078288090985E-2"/>
              <c:y val="0.2139995926727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08527"/>
        <c:crosses val="autoZero"/>
        <c:crossBetween val="between"/>
      </c:valAx>
      <c:valAx>
        <c:axId val="102278662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Portfolio LTV/LC</a:t>
                </a:r>
              </a:p>
            </c:rich>
          </c:tx>
          <c:layout>
            <c:manualLayout>
              <c:xMode val="edge"/>
              <c:yMode val="edge"/>
              <c:x val="0.89383186584497176"/>
              <c:y val="0.2495732833151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24847"/>
        <c:crosses val="max"/>
        <c:crossBetween val="between"/>
      </c:valAx>
      <c:catAx>
        <c:axId val="5929248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27866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UPB by Property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DE-46C2-9E2B-0EB85E05483B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AF-410E-BD00-2193A46191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DE-46C2-9E2B-0EB85E0548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DE-46C2-9E2B-0EB85E0548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5DE-46C2-9E2B-0EB85E0548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5DE-46C2-9E2B-0EB85E05483B}"/>
              </c:ext>
            </c:extLst>
          </c:dPt>
          <c:cat>
            <c:strRef>
              <c:f>'Portfolio Analytics'!$N$7:$N$12</c:f>
              <c:strCache>
                <c:ptCount val="6"/>
                <c:pt idx="0">
                  <c:v>Office</c:v>
                </c:pt>
                <c:pt idx="1">
                  <c:v>Hotel</c:v>
                </c:pt>
                <c:pt idx="2">
                  <c:v>Multifamily</c:v>
                </c:pt>
                <c:pt idx="3">
                  <c:v>Residential</c:v>
                </c:pt>
                <c:pt idx="4">
                  <c:v>Retail</c:v>
                </c:pt>
                <c:pt idx="5">
                  <c:v>Other</c:v>
                </c:pt>
              </c:strCache>
            </c:strRef>
          </c:cat>
          <c:val>
            <c:numRef>
              <c:f>'Portfolio Analytics'!$O$7:$O$12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F-410E-BD00-2193A4619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UPB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5F-4F1F-BB92-CCF4C997D4B5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C0-48BD-BF59-87816650C8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5F-4F1F-BB92-CCF4C997D4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B5F-4F1F-BB92-CCF4C997D4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B5F-4F1F-BB92-CCF4C997D4B5}"/>
              </c:ext>
            </c:extLst>
          </c:dPt>
          <c:cat>
            <c:strRef>
              <c:f>'Portfolio Analytics'!$N$27:$N$31</c:f>
              <c:strCache>
                <c:ptCount val="5"/>
                <c:pt idx="0">
                  <c:v>Northeast</c:v>
                </c:pt>
                <c:pt idx="1">
                  <c:v>Southeast</c:v>
                </c:pt>
                <c:pt idx="2">
                  <c:v>Midwest</c:v>
                </c:pt>
                <c:pt idx="3">
                  <c:v>Southwest</c:v>
                </c:pt>
                <c:pt idx="4">
                  <c:v>West</c:v>
                </c:pt>
              </c:strCache>
            </c:strRef>
          </c:cat>
          <c:val>
            <c:numRef>
              <c:f>'Portfolio Analytics'!$O$27:$O$31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0-48BD-BF59-87816650C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605517</xdr:colOff>
      <xdr:row>19</xdr:row>
      <xdr:rowOff>84364</xdr:rowOff>
    </xdr:from>
    <xdr:to>
      <xdr:col>10</xdr:col>
      <xdr:colOff>0</xdr:colOff>
      <xdr:row>39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F048AF-1D0F-4E1C-A802-09B8E121C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170089</xdr:colOff>
      <xdr:row>35</xdr:row>
      <xdr:rowOff>125186</xdr:rowOff>
    </xdr:from>
    <xdr:to>
      <xdr:col>17</xdr:col>
      <xdr:colOff>850447</xdr:colOff>
      <xdr:row>51</xdr:row>
      <xdr:rowOff>10886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D17DDC-9451-4BCB-903E-DF5A72C27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238124</xdr:colOff>
      <xdr:row>35</xdr:row>
      <xdr:rowOff>97971</xdr:rowOff>
    </xdr:from>
    <xdr:to>
      <xdr:col>24</xdr:col>
      <xdr:colOff>591910</xdr:colOff>
      <xdr:row>50</xdr:row>
      <xdr:rowOff>174171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0A4AB8-C5B7-4EC3-A62B-B07909B7B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BF2-A49B-4FD4-93FF-439D17F709A3}">
  <dimension ref="A1:B5"/>
  <sheetViews>
    <sheetView workbookViewId="0">
      <selection activeCell="E5" sqref="E5"/>
    </sheetView>
  </sheetViews>
  <sheetFormatPr defaultRowHeight="15" x14ac:dyDescent="0.25"/>
  <cols>
    <col min="1" max="1" width="15.28515625" customWidth="1"/>
    <col min="2" max="2" width="20.5703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17</v>
      </c>
    </row>
    <row r="5" spans="1:2" x14ac:dyDescent="0.25">
      <c r="A5" t="s">
        <v>19</v>
      </c>
      <c r="B5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9F43-E40D-4D74-A02B-5DB33212E50B}">
  <dimension ref="A1:P16"/>
  <sheetViews>
    <sheetView topLeftCell="A5" workbookViewId="0">
      <selection activeCell="B7" sqref="A7:XFD16"/>
    </sheetView>
  </sheetViews>
  <sheetFormatPr defaultRowHeight="15" x14ac:dyDescent="0.25"/>
  <cols>
    <col min="2" max="2" width="26" customWidth="1"/>
    <col min="3" max="3" width="19.28515625" customWidth="1"/>
    <col min="4" max="4" width="21.85546875" hidden="1" customWidth="1"/>
    <col min="5" max="5" width="28.42578125" hidden="1" customWidth="1"/>
    <col min="6" max="12" width="18.42578125" hidden="1" customWidth="1"/>
    <col min="13" max="13" width="21.140625" hidden="1" customWidth="1"/>
    <col min="14" max="14" width="18.42578125" hidden="1" customWidth="1"/>
    <col min="15" max="16" width="8.7109375" hidden="1" customWidth="1"/>
    <col min="17" max="20" width="8.7109375" customWidth="1"/>
  </cols>
  <sheetData>
    <row r="1" spans="1:16" hidden="1" x14ac:dyDescent="0.25">
      <c r="A1">
        <v>1</v>
      </c>
      <c r="B1">
        <f>+A1+1</f>
        <v>2</v>
      </c>
      <c r="C1">
        <f t="shared" ref="C1:O1" si="0">+B1+1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K1">
        <f>+I1+2</f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</row>
    <row r="2" spans="1:16" s="1" customFormat="1" hidden="1" x14ac:dyDescent="0.25">
      <c r="F2" s="1">
        <v>9</v>
      </c>
      <c r="G2" s="1">
        <f>+COLUMN('Note Data'!J8)</f>
        <v>10</v>
      </c>
      <c r="H2" s="1">
        <f>+COLUMN('Note Data'!I8)</f>
        <v>9</v>
      </c>
      <c r="I2" s="26">
        <v>17</v>
      </c>
      <c r="J2" s="26">
        <f>+ROW()-6</f>
        <v>-4</v>
      </c>
      <c r="K2" s="26">
        <v>18</v>
      </c>
      <c r="L2" s="1" t="s">
        <v>35</v>
      </c>
      <c r="M2" s="1" t="s">
        <v>36</v>
      </c>
      <c r="N2" s="1" t="s">
        <v>37</v>
      </c>
      <c r="O2" s="1" t="s">
        <v>92</v>
      </c>
    </row>
    <row r="3" spans="1:16" s="1" customFormat="1" hidden="1" x14ac:dyDescent="0.25">
      <c r="A3" s="1" t="s">
        <v>174</v>
      </c>
      <c r="D3" s="68">
        <f ca="1">+SUMIF('Note Data'!A:A,INDIRECT("A"&amp;ROW()),'Note Data'!L:L)</f>
        <v>0</v>
      </c>
      <c r="E3" s="68">
        <f ca="1">+SUMIF('Note Data'!A:A,INDIRECT("A"&amp;ROW()),'Note Data'!P:P)</f>
        <v>0</v>
      </c>
      <c r="F3" s="68" t="e">
        <f ca="1">+INDEX('Note Data'!$A:$V,MATCH(INDIRECT("A"&amp;ROW()),'Note Data'!$A:$A,0),'Deal Data'!$F$2)</f>
        <v>#N/A</v>
      </c>
      <c r="G3" s="68" t="e">
        <f ca="1">+INDEX('Note Data'!$A:$V,MATCH(INDIRECT("A"&amp;ROW()),'Note Data'!$A:$A,0),'Deal Data'!$G$2)</f>
        <v>#N/A</v>
      </c>
      <c r="H3" s="68"/>
      <c r="I3" s="66" t="e">
        <f ca="1">+INDEX('Note Data'!$A:$V,MATCH(INDIRECT("A"&amp;ROW()),'Note Data'!$A:$A,0),'Deal Data'!$I$2)</f>
        <v>#N/A</v>
      </c>
      <c r="J3" s="26">
        <f t="shared" ref="J3:J4" si="1">+ROW()-6</f>
        <v>-3</v>
      </c>
      <c r="K3" s="66" t="e">
        <f ca="1">+INDEX('Note Data'!$A:$V,MATCH(INDIRECT("A"&amp;ROW()),'Note Data'!$A:$A,0),'Deal Data'!$I$2)</f>
        <v>#N/A</v>
      </c>
      <c r="L3" s="67">
        <f ca="1">+SUMIF('Note Data'!A:A,INDIRECT("A"&amp;ROW()),'Note Data'!G:G)</f>
        <v>0</v>
      </c>
      <c r="M3" s="67">
        <f ca="1">+SUMIF('Note Data'!A:A,INDIRECT("A"&amp;ROW()),'Note Data'!S:S)</f>
        <v>0</v>
      </c>
      <c r="N3" s="67">
        <f ca="1">+SUMIF('Note Data'!A:A,INDIRECT("A"&amp;ROW()),'Note Data'!W:W)</f>
        <v>0</v>
      </c>
      <c r="O3" s="67">
        <f ca="1">+SUMIF('Note Data'!A:A,INDIRECT("A"&amp;ROW()),'Note Data'!G:G)</f>
        <v>0</v>
      </c>
      <c r="P3" s="67"/>
    </row>
    <row r="4" spans="1:16" s="1" customFormat="1" hidden="1" x14ac:dyDescent="0.25">
      <c r="I4" s="51"/>
      <c r="J4" s="51">
        <f t="shared" si="1"/>
        <v>-2</v>
      </c>
      <c r="K4" s="52"/>
      <c r="L4"/>
      <c r="M4"/>
      <c r="N4"/>
      <c r="O4"/>
      <c r="P4"/>
    </row>
    <row r="5" spans="1:16" s="184" customFormat="1" x14ac:dyDescent="0.25">
      <c r="A5" s="184" t="s">
        <v>213</v>
      </c>
      <c r="B5" s="184" t="s">
        <v>0</v>
      </c>
      <c r="C5" s="184" t="s">
        <v>188</v>
      </c>
      <c r="I5" s="199"/>
      <c r="J5" s="199"/>
    </row>
    <row r="6" spans="1:16" s="183" customFormat="1" hidden="1" x14ac:dyDescent="0.25">
      <c r="A6" s="183" t="s">
        <v>28</v>
      </c>
      <c r="B6" s="183" t="s">
        <v>29</v>
      </c>
      <c r="C6" s="200" t="s">
        <v>30</v>
      </c>
      <c r="D6" s="183" t="str">
        <f ca="1">+IF(ROW()=6,"TBD4",SUMIF('Note Data'!A:A,INDIRECT("A"&amp;ROW()),'Note Data'!L:L))</f>
        <v>TBD4</v>
      </c>
      <c r="E6" s="183" t="str">
        <f ca="1">+IF(ROW()=6,"TBD5",SUMIF('Note Data'!A:A,INDIRECT("A"&amp;ROW()),'Note Data'!P:P))</f>
        <v>TBD5</v>
      </c>
      <c r="F6" s="183" t="str">
        <f ca="1">+IF(ROW()=6,"TBD6",INDEX('Note Data'!$A:$V,MATCH(INDIRECT("A"&amp;ROW()),'Note Data'!$A:$A,0),'Deal Data'!$F$2))</f>
        <v>TBD6</v>
      </c>
      <c r="G6" s="183" t="str">
        <f ca="1">+IF(ROW()=6,"TBD89",INDEX('Note Data'!$A:$V,MATCH(INDIRECT("A"&amp;ROW()),'Note Data'!$A:$A,0),'Deal Data'!$G$2))</f>
        <v>TBD89</v>
      </c>
      <c r="H6" s="191" t="str">
        <f ca="1">+IF(ROW()=6,"TBD7877",INDEX('Note Data'!$A:$V,MATCH(INDIRECT("A"&amp;ROW()),'Note Data'!$A:$A,0),'Deal Data'!$H$2))</f>
        <v>TBD7877</v>
      </c>
      <c r="I6" s="183" t="str">
        <f ca="1">IF(ROW()=6,"TBD821",INDEX('Note Data'!$A:$V,MATCH(INDIRECT("A"&amp;ROW()),'Note Data'!$A:$A,0),'Deal Data'!$I$2))</f>
        <v>TBD821</v>
      </c>
      <c r="J6" s="183" t="str">
        <f>+IF(ROW()=6,"TBD84848",RANK(H6,H:H))</f>
        <v>TBD84848</v>
      </c>
      <c r="K6" s="183" t="str">
        <f ca="1">+IF(ROW()=6,"TBD10109",INDEX('Note Data'!$A:$V,MATCH(INDIRECT("A"&amp;ROW()),'Note Data'!$A:$A,0),'Deal Data'!$I$2))</f>
        <v>TBD10109</v>
      </c>
      <c r="L6" s="183" t="str">
        <f ca="1">+IF(ROW()=6,"TBD11",SUMIF('Note Data'!A:A,INDIRECT("A"&amp;ROW()),'Note Data'!G:G))</f>
        <v>TBD11</v>
      </c>
      <c r="M6" s="183" t="str">
        <f ca="1">+IF(ROW()=6,"TBD72",SUMIF('Note Data'!A:A,INDIRECT("A"&amp;ROW()),'Note Data'!S:S))</f>
        <v>TBD72</v>
      </c>
      <c r="N6" s="183" t="str">
        <f ca="1">+IF(ROW()=6,"TBD64",SUMIF('Note Data'!A:A,INDIRECT("A"&amp;ROW()),'Note Data'!W:W))</f>
        <v>TBD64</v>
      </c>
      <c r="O6" s="183" t="str">
        <f ca="1">+IF(ROW()=6,"TBD232",SUMIF('Note Data'!A:A,INDIRECT("A"&amp;ROW()),'Note Data'!G:G))</f>
        <v>TBD232</v>
      </c>
    </row>
    <row r="7" spans="1:16" x14ac:dyDescent="0.25">
      <c r="A7" s="183"/>
      <c r="B7" s="183"/>
      <c r="C7" s="200"/>
      <c r="D7" s="183"/>
      <c r="E7" s="183"/>
      <c r="F7" s="183"/>
      <c r="G7" s="183"/>
      <c r="H7" s="191"/>
      <c r="I7" s="183"/>
      <c r="J7" s="183"/>
      <c r="K7" s="183"/>
      <c r="L7" s="183"/>
      <c r="M7" s="183"/>
      <c r="N7" s="183"/>
      <c r="O7" s="183"/>
      <c r="P7" s="183"/>
    </row>
    <row r="8" spans="1:16" x14ac:dyDescent="0.25">
      <c r="A8" s="183"/>
      <c r="B8" s="183"/>
      <c r="C8" s="200"/>
      <c r="D8" s="183"/>
      <c r="E8" s="183"/>
      <c r="F8" s="183"/>
      <c r="G8" s="183"/>
      <c r="H8" s="191"/>
      <c r="I8" s="183"/>
      <c r="J8" s="183"/>
      <c r="K8" s="183"/>
      <c r="L8" s="183"/>
      <c r="M8" s="183"/>
      <c r="N8" s="183"/>
      <c r="O8" s="183"/>
      <c r="P8" s="183"/>
    </row>
    <row r="9" spans="1:16" x14ac:dyDescent="0.25">
      <c r="A9" s="183"/>
      <c r="B9" s="183"/>
      <c r="C9" s="200"/>
      <c r="D9" s="183"/>
      <c r="E9" s="183"/>
      <c r="F9" s="183"/>
      <c r="G9" s="183"/>
      <c r="H9" s="191"/>
      <c r="I9" s="183"/>
      <c r="J9" s="183"/>
      <c r="K9" s="183"/>
      <c r="L9" s="183"/>
      <c r="M9" s="183"/>
      <c r="N9" s="183"/>
      <c r="O9" s="183"/>
      <c r="P9" s="183"/>
    </row>
    <row r="10" spans="1:16" x14ac:dyDescent="0.25">
      <c r="A10" s="183"/>
      <c r="B10" s="183"/>
      <c r="C10" s="200"/>
      <c r="D10" s="183"/>
      <c r="E10" s="183"/>
      <c r="F10" s="183"/>
      <c r="G10" s="183"/>
      <c r="H10" s="191"/>
      <c r="I10" s="183"/>
      <c r="J10" s="183"/>
      <c r="K10" s="183"/>
      <c r="L10" s="183"/>
      <c r="M10" s="183"/>
      <c r="N10" s="183"/>
      <c r="O10" s="183"/>
      <c r="P10" s="183"/>
    </row>
    <row r="11" spans="1:16" x14ac:dyDescent="0.25">
      <c r="A11" s="183"/>
      <c r="B11" s="183"/>
      <c r="C11" s="200"/>
      <c r="D11" s="183"/>
      <c r="E11" s="183"/>
      <c r="F11" s="183"/>
      <c r="G11" s="183"/>
      <c r="H11" s="191"/>
      <c r="I11" s="183"/>
      <c r="J11" s="183"/>
      <c r="K11" s="183"/>
      <c r="L11" s="183"/>
      <c r="M11" s="183"/>
      <c r="N11" s="183"/>
      <c r="O11" s="183"/>
      <c r="P11" s="183"/>
    </row>
    <row r="12" spans="1:16" x14ac:dyDescent="0.25">
      <c r="A12" s="183"/>
      <c r="B12" s="183"/>
      <c r="C12" s="200"/>
      <c r="D12" s="183"/>
      <c r="E12" s="183"/>
      <c r="F12" s="183"/>
      <c r="G12" s="183"/>
      <c r="H12" s="191"/>
      <c r="I12" s="183"/>
      <c r="J12" s="183"/>
      <c r="K12" s="183"/>
      <c r="L12" s="183"/>
      <c r="M12" s="183"/>
      <c r="N12" s="183"/>
      <c r="O12" s="183"/>
      <c r="P12" s="183"/>
    </row>
    <row r="13" spans="1:16" x14ac:dyDescent="0.25">
      <c r="A13" s="183"/>
      <c r="B13" s="183"/>
      <c r="C13" s="200"/>
      <c r="D13" s="183"/>
      <c r="E13" s="183"/>
      <c r="F13" s="183"/>
      <c r="G13" s="183"/>
      <c r="H13" s="191"/>
      <c r="I13" s="183"/>
      <c r="J13" s="183"/>
      <c r="K13" s="183"/>
      <c r="L13" s="183"/>
      <c r="M13" s="183"/>
      <c r="N13" s="183"/>
      <c r="O13" s="183"/>
      <c r="P13" s="183"/>
    </row>
    <row r="14" spans="1:16" x14ac:dyDescent="0.25">
      <c r="A14" s="183"/>
      <c r="B14" s="183"/>
      <c r="C14" s="200"/>
      <c r="D14" s="183"/>
      <c r="E14" s="183"/>
      <c r="F14" s="183"/>
      <c r="G14" s="183"/>
      <c r="H14" s="191"/>
      <c r="I14" s="183"/>
      <c r="J14" s="183"/>
      <c r="K14" s="183"/>
      <c r="L14" s="183"/>
      <c r="M14" s="183"/>
      <c r="N14" s="183"/>
      <c r="O14" s="183"/>
      <c r="P14" s="183"/>
    </row>
    <row r="15" spans="1:16" x14ac:dyDescent="0.25">
      <c r="A15" s="183"/>
      <c r="B15" s="183"/>
      <c r="C15" s="200"/>
      <c r="D15" s="183"/>
      <c r="E15" s="183"/>
      <c r="F15" s="183"/>
      <c r="G15" s="183"/>
      <c r="H15" s="191"/>
      <c r="I15" s="183"/>
      <c r="J15" s="183"/>
      <c r="K15" s="183"/>
      <c r="L15" s="183"/>
      <c r="M15" s="183"/>
      <c r="N15" s="183"/>
      <c r="O15" s="183"/>
      <c r="P15" s="183"/>
    </row>
    <row r="16" spans="1:16" x14ac:dyDescent="0.25">
      <c r="A16" s="183"/>
      <c r="B16" s="183"/>
      <c r="C16" s="200"/>
      <c r="D16" s="183"/>
      <c r="E16" s="183"/>
      <c r="F16" s="183"/>
      <c r="G16" s="183"/>
      <c r="H16" s="191"/>
      <c r="I16" s="183"/>
      <c r="J16" s="183"/>
      <c r="K16" s="183"/>
      <c r="L16" s="183"/>
      <c r="M16" s="183"/>
      <c r="N16" s="183"/>
      <c r="O16" s="183"/>
      <c r="P16" s="18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4D6C-BFEA-4AC6-A509-A8F4F18446B1}">
  <dimension ref="A1:Z25"/>
  <sheetViews>
    <sheetView topLeftCell="C7" zoomScale="85" zoomScaleNormal="85" workbookViewId="0">
      <selection activeCell="D9" sqref="A9:XFD25"/>
    </sheetView>
  </sheetViews>
  <sheetFormatPr defaultRowHeight="15" x14ac:dyDescent="0.25"/>
  <cols>
    <col min="2" max="2" width="12.5703125" bestFit="1" customWidth="1"/>
    <col min="3" max="3" width="9.85546875" bestFit="1" customWidth="1"/>
    <col min="4" max="4" width="34.85546875" customWidth="1"/>
    <col min="5" max="5" width="17.140625" style="63" customWidth="1"/>
    <col min="6" max="7" width="17.140625" customWidth="1"/>
    <col min="8" max="8" width="15.5703125" customWidth="1"/>
    <col min="9" max="9" width="30.85546875" customWidth="1"/>
    <col min="10" max="10" width="23.85546875" customWidth="1"/>
    <col min="11" max="11" width="22.140625" customWidth="1"/>
    <col min="12" max="12" width="23.140625" style="25" customWidth="1"/>
    <col min="13" max="13" width="35.7109375" style="25" customWidth="1"/>
    <col min="14" max="15" width="34" style="25" customWidth="1"/>
    <col min="16" max="16" width="30.140625" style="25" customWidth="1"/>
    <col min="17" max="17" width="18.42578125" customWidth="1"/>
    <col min="18" max="18" width="15.85546875" customWidth="1"/>
    <col min="19" max="19" width="26.5703125" customWidth="1"/>
    <col min="20" max="20" width="22.42578125" customWidth="1"/>
    <col min="21" max="21" width="19.7109375" customWidth="1"/>
    <col min="22" max="22" width="13.28515625" customWidth="1"/>
    <col min="23" max="23" width="21.5703125" customWidth="1"/>
  </cols>
  <sheetData>
    <row r="1" spans="1:26" s="1" customFormat="1" hidden="1" x14ac:dyDescent="0.25">
      <c r="E1" s="187"/>
      <c r="L1" s="24"/>
      <c r="M1" s="24" t="s">
        <v>47</v>
      </c>
      <c r="N1" s="24"/>
      <c r="O1" s="24"/>
      <c r="P1" s="24"/>
      <c r="W1" s="1" t="s">
        <v>89</v>
      </c>
    </row>
    <row r="2" spans="1:26" s="1" customFormat="1" hidden="1" x14ac:dyDescent="0.25">
      <c r="E2" s="187"/>
      <c r="L2" s="24"/>
      <c r="M2" s="24"/>
      <c r="N2" s="24"/>
      <c r="O2" s="24"/>
      <c r="P2" s="24"/>
    </row>
    <row r="3" spans="1:26" s="1" customFormat="1" hidden="1" x14ac:dyDescent="0.25">
      <c r="E3" s="187"/>
      <c r="L3" s="24"/>
      <c r="M3" s="24"/>
      <c r="N3" s="24"/>
      <c r="O3" s="24"/>
      <c r="P3" s="24"/>
      <c r="Q3" s="1">
        <f>+COLUMN()</f>
        <v>17</v>
      </c>
      <c r="R3" s="1">
        <f>+COLUMN()</f>
        <v>18</v>
      </c>
    </row>
    <row r="4" spans="1:26" s="23" customFormat="1" hidden="1" x14ac:dyDescent="0.25">
      <c r="E4" s="188"/>
      <c r="M4" s="24"/>
      <c r="N4" s="24"/>
      <c r="O4" s="24" t="s">
        <v>50</v>
      </c>
      <c r="P4" s="24" t="s">
        <v>51</v>
      </c>
      <c r="Q4" s="23" t="s">
        <v>40</v>
      </c>
      <c r="R4" s="23" t="s">
        <v>62</v>
      </c>
      <c r="S4" s="23" t="s">
        <v>61</v>
      </c>
      <c r="T4" s="23" t="s">
        <v>59</v>
      </c>
      <c r="U4" s="23" t="s">
        <v>60</v>
      </c>
      <c r="V4" s="23" t="s">
        <v>63</v>
      </c>
      <c r="W4" s="23" t="s">
        <v>89</v>
      </c>
    </row>
    <row r="5" spans="1:26" s="1" customFormat="1" hidden="1" x14ac:dyDescent="0.25">
      <c r="E5" s="187"/>
      <c r="L5" s="24"/>
      <c r="M5" s="24"/>
      <c r="N5" s="24"/>
      <c r="O5" s="25">
        <v>25000000</v>
      </c>
      <c r="P5" s="27">
        <v>27000000</v>
      </c>
      <c r="Q5" s="50">
        <v>0.1</v>
      </c>
      <c r="R5" s="50">
        <v>0.11</v>
      </c>
      <c r="S5">
        <v>125</v>
      </c>
      <c r="T5" s="2">
        <v>43556</v>
      </c>
      <c r="U5" s="2">
        <v>43466</v>
      </c>
      <c r="V5">
        <v>3</v>
      </c>
      <c r="W5" s="63">
        <f>+P5</f>
        <v>27000000</v>
      </c>
      <c r="X5"/>
      <c r="Y5"/>
      <c r="Z5"/>
    </row>
    <row r="6" spans="1:26" s="1" customFormat="1" hidden="1" x14ac:dyDescent="0.25">
      <c r="E6" s="187"/>
      <c r="L6" s="24"/>
      <c r="M6" s="24"/>
      <c r="N6" s="24"/>
      <c r="O6" s="24"/>
      <c r="P6" s="24"/>
    </row>
    <row r="7" spans="1:26" s="185" customFormat="1" x14ac:dyDescent="0.25">
      <c r="A7" s="185" t="s">
        <v>213</v>
      </c>
      <c r="C7" s="185" t="s">
        <v>212</v>
      </c>
      <c r="D7" s="185" t="s">
        <v>210</v>
      </c>
      <c r="E7" s="189" t="s">
        <v>189</v>
      </c>
      <c r="F7" s="185" t="s">
        <v>190</v>
      </c>
      <c r="G7" s="185" t="s">
        <v>191</v>
      </c>
      <c r="H7" s="185" t="s">
        <v>211</v>
      </c>
      <c r="I7" s="185" t="s">
        <v>192</v>
      </c>
      <c r="J7" s="185" t="s">
        <v>193</v>
      </c>
      <c r="K7" s="185" t="s">
        <v>194</v>
      </c>
      <c r="L7" s="186" t="s">
        <v>195</v>
      </c>
      <c r="M7" s="186" t="s">
        <v>196</v>
      </c>
      <c r="N7" s="186" t="s">
        <v>197</v>
      </c>
      <c r="O7" s="186" t="s">
        <v>198</v>
      </c>
      <c r="P7" s="186" t="s">
        <v>199</v>
      </c>
      <c r="Q7" s="185" t="s">
        <v>200</v>
      </c>
      <c r="R7" s="185" t="s">
        <v>201</v>
      </c>
      <c r="S7" s="185" t="s">
        <v>202</v>
      </c>
      <c r="T7" s="185" t="s">
        <v>203</v>
      </c>
      <c r="U7" s="185" t="s">
        <v>31</v>
      </c>
      <c r="V7" s="185" t="s">
        <v>12</v>
      </c>
      <c r="W7" s="185" t="s">
        <v>204</v>
      </c>
    </row>
    <row r="8" spans="1:26" s="183" customFormat="1" hidden="1" x14ac:dyDescent="0.25">
      <c r="A8" s="183" t="s">
        <v>24</v>
      </c>
      <c r="B8" s="183" t="s">
        <v>25</v>
      </c>
      <c r="C8" s="183" t="s">
        <v>26</v>
      </c>
      <c r="D8" s="183" t="s">
        <v>27</v>
      </c>
      <c r="E8" s="190" t="s">
        <v>41</v>
      </c>
      <c r="F8" s="190" t="s">
        <v>54</v>
      </c>
      <c r="G8" s="190" t="s">
        <v>55</v>
      </c>
      <c r="H8" s="183" t="s">
        <v>44</v>
      </c>
      <c r="I8" s="191" t="s">
        <v>56</v>
      </c>
      <c r="J8" s="191" t="s">
        <v>57</v>
      </c>
      <c r="K8" s="191" t="s">
        <v>58</v>
      </c>
      <c r="L8" s="190" t="s">
        <v>46</v>
      </c>
      <c r="M8" s="197" t="s">
        <v>48</v>
      </c>
      <c r="N8" s="201" t="s">
        <v>49</v>
      </c>
      <c r="O8" s="201" t="s">
        <v>179</v>
      </c>
      <c r="P8" s="201" t="s">
        <v>180</v>
      </c>
      <c r="Q8" s="198" t="s">
        <v>181</v>
      </c>
      <c r="R8" s="198" t="s">
        <v>182</v>
      </c>
      <c r="S8" s="190" t="s">
        <v>183</v>
      </c>
      <c r="T8" s="191" t="s">
        <v>184</v>
      </c>
      <c r="U8" s="191" t="s">
        <v>185</v>
      </c>
      <c r="V8" s="183" t="s">
        <v>63</v>
      </c>
      <c r="W8" s="190" t="s">
        <v>186</v>
      </c>
    </row>
    <row r="9" spans="1:26" x14ac:dyDescent="0.25">
      <c r="A9" s="183"/>
      <c r="B9" s="183"/>
      <c r="C9" s="183"/>
      <c r="D9" s="183"/>
      <c r="E9" s="190"/>
      <c r="F9" s="190"/>
      <c r="G9" s="190"/>
      <c r="H9" s="183"/>
      <c r="I9" s="191"/>
      <c r="J9" s="191"/>
      <c r="K9" s="191"/>
      <c r="L9" s="190"/>
      <c r="M9" s="197"/>
      <c r="N9" s="201"/>
      <c r="O9" s="201"/>
      <c r="P9" s="201"/>
      <c r="Q9" s="198"/>
      <c r="R9" s="198"/>
      <c r="S9" s="190"/>
      <c r="T9" s="191"/>
      <c r="U9" s="191"/>
      <c r="V9" s="183"/>
      <c r="W9" s="190"/>
      <c r="X9" s="183"/>
      <c r="Y9" s="183"/>
      <c r="Z9" s="183"/>
    </row>
    <row r="10" spans="1:26" x14ac:dyDescent="0.25">
      <c r="A10" s="183"/>
      <c r="B10" s="183"/>
      <c r="C10" s="183"/>
      <c r="D10" s="183"/>
      <c r="E10" s="190"/>
      <c r="F10" s="190"/>
      <c r="G10" s="190"/>
      <c r="H10" s="183"/>
      <c r="I10" s="191"/>
      <c r="J10" s="191"/>
      <c r="K10" s="191"/>
      <c r="L10" s="190"/>
      <c r="M10" s="197"/>
      <c r="N10" s="201"/>
      <c r="O10" s="201"/>
      <c r="P10" s="201"/>
      <c r="Q10" s="198"/>
      <c r="R10" s="198"/>
      <c r="S10" s="190"/>
      <c r="T10" s="191"/>
      <c r="U10" s="191"/>
      <c r="V10" s="183"/>
      <c r="W10" s="190"/>
      <c r="X10" s="183"/>
      <c r="Y10" s="183"/>
      <c r="Z10" s="183"/>
    </row>
    <row r="11" spans="1:26" x14ac:dyDescent="0.25">
      <c r="A11" s="183"/>
      <c r="B11" s="183"/>
      <c r="C11" s="183"/>
      <c r="D11" s="183"/>
      <c r="E11" s="190"/>
      <c r="F11" s="190"/>
      <c r="G11" s="190"/>
      <c r="H11" s="183"/>
      <c r="I11" s="191"/>
      <c r="J11" s="191"/>
      <c r="K11" s="191"/>
      <c r="L11" s="190"/>
      <c r="M11" s="197"/>
      <c r="N11" s="201"/>
      <c r="O11" s="201"/>
      <c r="P11" s="201"/>
      <c r="Q11" s="198"/>
      <c r="R11" s="198"/>
      <c r="S11" s="190"/>
      <c r="T11" s="191"/>
      <c r="U11" s="191"/>
      <c r="V11" s="183"/>
      <c r="W11" s="190"/>
      <c r="X11" s="183"/>
      <c r="Y11" s="183"/>
      <c r="Z11" s="183"/>
    </row>
    <row r="12" spans="1:26" x14ac:dyDescent="0.25">
      <c r="A12" s="183"/>
      <c r="B12" s="183"/>
      <c r="C12" s="183"/>
      <c r="D12" s="183"/>
      <c r="E12" s="190"/>
      <c r="F12" s="190"/>
      <c r="G12" s="190"/>
      <c r="H12" s="183"/>
      <c r="I12" s="191"/>
      <c r="J12" s="191"/>
      <c r="K12" s="191"/>
      <c r="L12" s="190"/>
      <c r="M12" s="197"/>
      <c r="N12" s="201"/>
      <c r="O12" s="201"/>
      <c r="P12" s="201"/>
      <c r="Q12" s="198"/>
      <c r="R12" s="198"/>
      <c r="S12" s="190"/>
      <c r="T12" s="191"/>
      <c r="U12" s="191"/>
      <c r="V12" s="183"/>
      <c r="W12" s="190"/>
      <c r="X12" s="183"/>
      <c r="Y12" s="183"/>
      <c r="Z12" s="183"/>
    </row>
    <row r="13" spans="1:26" x14ac:dyDescent="0.25">
      <c r="A13" s="183"/>
      <c r="B13" s="183"/>
      <c r="C13" s="183"/>
      <c r="D13" s="183"/>
      <c r="E13" s="190"/>
      <c r="F13" s="190"/>
      <c r="G13" s="190"/>
      <c r="H13" s="183"/>
      <c r="I13" s="191"/>
      <c r="J13" s="191"/>
      <c r="K13" s="191"/>
      <c r="L13" s="190"/>
      <c r="M13" s="197"/>
      <c r="N13" s="201"/>
      <c r="O13" s="201"/>
      <c r="P13" s="201"/>
      <c r="Q13" s="198"/>
      <c r="R13" s="198"/>
      <c r="S13" s="190"/>
      <c r="T13" s="191"/>
      <c r="U13" s="191"/>
      <c r="V13" s="183"/>
      <c r="W13" s="190"/>
      <c r="X13" s="183"/>
      <c r="Y13" s="183"/>
      <c r="Z13" s="183"/>
    </row>
    <row r="14" spans="1:26" x14ac:dyDescent="0.25">
      <c r="A14" s="183"/>
      <c r="B14" s="183"/>
      <c r="C14" s="183"/>
      <c r="D14" s="183"/>
      <c r="E14" s="190"/>
      <c r="F14" s="190"/>
      <c r="G14" s="190"/>
      <c r="H14" s="183"/>
      <c r="I14" s="191"/>
      <c r="J14" s="191"/>
      <c r="K14" s="191"/>
      <c r="L14" s="190"/>
      <c r="M14" s="197"/>
      <c r="N14" s="201"/>
      <c r="O14" s="201"/>
      <c r="P14" s="201"/>
      <c r="Q14" s="198"/>
      <c r="R14" s="198"/>
      <c r="S14" s="190"/>
      <c r="T14" s="191"/>
      <c r="U14" s="191"/>
      <c r="V14" s="183"/>
      <c r="W14" s="190"/>
      <c r="X14" s="183"/>
      <c r="Y14" s="183"/>
      <c r="Z14" s="183"/>
    </row>
    <row r="15" spans="1:26" x14ac:dyDescent="0.25">
      <c r="A15" s="183"/>
      <c r="B15" s="183"/>
      <c r="C15" s="183"/>
      <c r="D15" s="183"/>
      <c r="E15" s="190"/>
      <c r="F15" s="190"/>
      <c r="G15" s="190"/>
      <c r="H15" s="183"/>
      <c r="I15" s="191"/>
      <c r="J15" s="191"/>
      <c r="K15" s="191"/>
      <c r="L15" s="190"/>
      <c r="M15" s="197"/>
      <c r="N15" s="201"/>
      <c r="O15" s="201"/>
      <c r="P15" s="201"/>
      <c r="Q15" s="198"/>
      <c r="R15" s="198"/>
      <c r="S15" s="190"/>
      <c r="T15" s="191"/>
      <c r="U15" s="191"/>
      <c r="V15" s="183"/>
      <c r="W15" s="190"/>
      <c r="X15" s="183"/>
      <c r="Y15" s="183"/>
      <c r="Z15" s="183"/>
    </row>
    <row r="16" spans="1:26" x14ac:dyDescent="0.25">
      <c r="A16" s="183"/>
      <c r="B16" s="183"/>
      <c r="C16" s="183"/>
      <c r="D16" s="183"/>
      <c r="E16" s="190"/>
      <c r="F16" s="190"/>
      <c r="G16" s="190"/>
      <c r="H16" s="183"/>
      <c r="I16" s="191"/>
      <c r="J16" s="191"/>
      <c r="K16" s="191"/>
      <c r="L16" s="190"/>
      <c r="M16" s="197"/>
      <c r="N16" s="201"/>
      <c r="O16" s="201"/>
      <c r="P16" s="201"/>
      <c r="Q16" s="198"/>
      <c r="R16" s="198"/>
      <c r="S16" s="190"/>
      <c r="T16" s="191"/>
      <c r="U16" s="191"/>
      <c r="V16" s="183"/>
      <c r="W16" s="190"/>
      <c r="X16" s="183"/>
      <c r="Y16" s="183"/>
      <c r="Z16" s="183"/>
    </row>
    <row r="17" spans="1:26" x14ac:dyDescent="0.25">
      <c r="A17" s="183"/>
      <c r="B17" s="183"/>
      <c r="C17" s="183"/>
      <c r="D17" s="183"/>
      <c r="E17" s="190"/>
      <c r="F17" s="190"/>
      <c r="G17" s="190"/>
      <c r="H17" s="183"/>
      <c r="I17" s="191"/>
      <c r="J17" s="191"/>
      <c r="K17" s="191"/>
      <c r="L17" s="190"/>
      <c r="M17" s="197"/>
      <c r="N17" s="201"/>
      <c r="O17" s="201"/>
      <c r="P17" s="201"/>
      <c r="Q17" s="198"/>
      <c r="R17" s="198"/>
      <c r="S17" s="190"/>
      <c r="T17" s="191"/>
      <c r="U17" s="191"/>
      <c r="V17" s="183"/>
      <c r="W17" s="190"/>
      <c r="X17" s="183"/>
      <c r="Y17" s="183"/>
      <c r="Z17" s="183"/>
    </row>
    <row r="18" spans="1:26" x14ac:dyDescent="0.25">
      <c r="A18" s="183"/>
      <c r="B18" s="183"/>
      <c r="C18" s="183"/>
      <c r="D18" s="183"/>
      <c r="E18" s="190"/>
      <c r="F18" s="190"/>
      <c r="G18" s="190"/>
      <c r="H18" s="183"/>
      <c r="I18" s="191"/>
      <c r="J18" s="191"/>
      <c r="K18" s="191"/>
      <c r="L18" s="190"/>
      <c r="M18" s="197"/>
      <c r="N18" s="201"/>
      <c r="O18" s="201"/>
      <c r="P18" s="201"/>
      <c r="Q18" s="198"/>
      <c r="R18" s="198"/>
      <c r="S18" s="190"/>
      <c r="T18" s="191"/>
      <c r="U18" s="191"/>
      <c r="V18" s="183"/>
      <c r="W18" s="190"/>
      <c r="X18" s="183"/>
      <c r="Y18" s="183"/>
      <c r="Z18" s="183"/>
    </row>
    <row r="19" spans="1:26" x14ac:dyDescent="0.25">
      <c r="A19" s="183"/>
      <c r="B19" s="183"/>
      <c r="C19" s="183"/>
      <c r="D19" s="183"/>
      <c r="E19" s="190"/>
      <c r="F19" s="190"/>
      <c r="G19" s="190"/>
      <c r="H19" s="183"/>
      <c r="I19" s="191"/>
      <c r="J19" s="191"/>
      <c r="K19" s="191"/>
      <c r="L19" s="190"/>
      <c r="M19" s="197"/>
      <c r="N19" s="201"/>
      <c r="O19" s="201"/>
      <c r="P19" s="201"/>
      <c r="Q19" s="198"/>
      <c r="R19" s="198"/>
      <c r="S19" s="190"/>
      <c r="T19" s="191"/>
      <c r="U19" s="191"/>
      <c r="V19" s="183"/>
      <c r="W19" s="190"/>
      <c r="X19" s="183"/>
      <c r="Y19" s="183"/>
      <c r="Z19" s="183"/>
    </row>
    <row r="20" spans="1:26" x14ac:dyDescent="0.25">
      <c r="A20" s="183"/>
      <c r="B20" s="183"/>
      <c r="C20" s="183"/>
      <c r="D20" s="183"/>
      <c r="E20" s="190"/>
      <c r="F20" s="190"/>
      <c r="G20" s="190"/>
      <c r="H20" s="183"/>
      <c r="I20" s="191"/>
      <c r="J20" s="191"/>
      <c r="K20" s="191"/>
      <c r="L20" s="190"/>
      <c r="M20" s="197"/>
      <c r="N20" s="201"/>
      <c r="O20" s="201"/>
      <c r="P20" s="201"/>
      <c r="Q20" s="198"/>
      <c r="R20" s="198"/>
      <c r="S20" s="190"/>
      <c r="T20" s="191"/>
      <c r="U20" s="191"/>
      <c r="V20" s="183"/>
      <c r="W20" s="190"/>
      <c r="X20" s="183"/>
      <c r="Y20" s="183"/>
      <c r="Z20" s="183"/>
    </row>
    <row r="21" spans="1:26" x14ac:dyDescent="0.25">
      <c r="A21" s="183"/>
      <c r="B21" s="183"/>
      <c r="C21" s="183"/>
      <c r="D21" s="183"/>
      <c r="E21" s="190"/>
      <c r="F21" s="190"/>
      <c r="G21" s="190"/>
      <c r="H21" s="183"/>
      <c r="I21" s="191"/>
      <c r="J21" s="191"/>
      <c r="K21" s="191"/>
      <c r="L21" s="190"/>
      <c r="M21" s="197"/>
      <c r="N21" s="201"/>
      <c r="O21" s="201"/>
      <c r="P21" s="201"/>
      <c r="Q21" s="198"/>
      <c r="R21" s="198"/>
      <c r="S21" s="190"/>
      <c r="T21" s="191"/>
      <c r="U21" s="191"/>
      <c r="V21" s="183"/>
      <c r="W21" s="190"/>
      <c r="X21" s="183"/>
      <c r="Y21" s="183"/>
      <c r="Z21" s="183"/>
    </row>
    <row r="22" spans="1:26" x14ac:dyDescent="0.25">
      <c r="A22" s="183"/>
      <c r="B22" s="183"/>
      <c r="C22" s="183"/>
      <c r="D22" s="183"/>
      <c r="E22" s="190"/>
      <c r="F22" s="190"/>
      <c r="G22" s="190"/>
      <c r="H22" s="183"/>
      <c r="I22" s="191"/>
      <c r="J22" s="191"/>
      <c r="K22" s="191"/>
      <c r="L22" s="190"/>
      <c r="M22" s="197"/>
      <c r="N22" s="201"/>
      <c r="O22" s="201"/>
      <c r="P22" s="201"/>
      <c r="Q22" s="198"/>
      <c r="R22" s="198"/>
      <c r="S22" s="190"/>
      <c r="T22" s="191"/>
      <c r="U22" s="191"/>
      <c r="V22" s="183"/>
      <c r="W22" s="190"/>
      <c r="X22" s="183"/>
      <c r="Y22" s="183"/>
      <c r="Z22" s="183"/>
    </row>
    <row r="23" spans="1:26" x14ac:dyDescent="0.25">
      <c r="A23" s="183"/>
      <c r="B23" s="183"/>
      <c r="C23" s="183"/>
      <c r="D23" s="183"/>
      <c r="E23" s="190"/>
      <c r="F23" s="190"/>
      <c r="G23" s="190"/>
      <c r="H23" s="183"/>
      <c r="I23" s="191"/>
      <c r="J23" s="191"/>
      <c r="K23" s="191"/>
      <c r="L23" s="190"/>
      <c r="M23" s="197"/>
      <c r="N23" s="201"/>
      <c r="O23" s="201"/>
      <c r="P23" s="201"/>
      <c r="Q23" s="198"/>
      <c r="R23" s="198"/>
      <c r="S23" s="190"/>
      <c r="T23" s="191"/>
      <c r="U23" s="191"/>
      <c r="V23" s="183"/>
      <c r="W23" s="190"/>
      <c r="X23" s="183"/>
      <c r="Y23" s="183"/>
      <c r="Z23" s="183"/>
    </row>
    <row r="24" spans="1:26" x14ac:dyDescent="0.25">
      <c r="A24" s="183"/>
      <c r="B24" s="183"/>
      <c r="C24" s="183"/>
      <c r="D24" s="183"/>
      <c r="E24" s="190"/>
      <c r="F24" s="190"/>
      <c r="G24" s="190"/>
      <c r="H24" s="183"/>
      <c r="I24" s="191"/>
      <c r="J24" s="191"/>
      <c r="K24" s="191"/>
      <c r="L24" s="190"/>
      <c r="M24" s="197"/>
      <c r="N24" s="201"/>
      <c r="O24" s="201"/>
      <c r="P24" s="201"/>
      <c r="Q24" s="198"/>
      <c r="R24" s="198"/>
      <c r="S24" s="190"/>
      <c r="T24" s="191"/>
      <c r="U24" s="191"/>
      <c r="V24" s="183"/>
      <c r="W24" s="190"/>
      <c r="X24" s="183"/>
      <c r="Y24" s="183"/>
      <c r="Z24" s="183"/>
    </row>
    <row r="25" spans="1:26" x14ac:dyDescent="0.25">
      <c r="A25" s="183"/>
      <c r="B25" s="183"/>
      <c r="C25" s="183"/>
      <c r="D25" s="183"/>
      <c r="E25" s="190"/>
      <c r="F25" s="190"/>
      <c r="G25" s="190"/>
      <c r="H25" s="183"/>
      <c r="I25" s="191"/>
      <c r="J25" s="191"/>
      <c r="K25" s="191"/>
      <c r="L25" s="190"/>
      <c r="M25" s="197"/>
      <c r="N25" s="201"/>
      <c r="O25" s="201"/>
      <c r="P25" s="201"/>
      <c r="Q25" s="198"/>
      <c r="R25" s="198"/>
      <c r="S25" s="190"/>
      <c r="T25" s="191"/>
      <c r="U25" s="191"/>
      <c r="V25" s="183"/>
      <c r="W25" s="190"/>
      <c r="X25" s="183"/>
      <c r="Y25" s="183"/>
      <c r="Z25" s="18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A5F-B063-4CB0-88BF-9EA046B9306A}">
  <dimension ref="A1:R20"/>
  <sheetViews>
    <sheetView topLeftCell="A4" workbookViewId="0">
      <selection activeCell="D6" sqref="A6:XFD20"/>
    </sheetView>
  </sheetViews>
  <sheetFormatPr defaultRowHeight="15" x14ac:dyDescent="0.25"/>
  <cols>
    <col min="1" max="3" width="8.7109375" style="183" customWidth="1"/>
    <col min="4" max="4" width="19.85546875" style="183" bestFit="1" customWidth="1"/>
    <col min="5" max="5" width="21" style="183" customWidth="1"/>
    <col min="6" max="6" width="19" style="183" customWidth="1"/>
    <col min="7" max="7" width="13.7109375" style="183" customWidth="1"/>
    <col min="8" max="8" width="12.85546875" style="183" customWidth="1"/>
    <col min="9" max="9" width="8.7109375" style="183" customWidth="1"/>
    <col min="10" max="11" width="8.7109375" style="183"/>
    <col min="12" max="12" width="17.7109375" style="183" customWidth="1"/>
    <col min="13" max="13" width="14" style="183" customWidth="1"/>
    <col min="14" max="14" width="24.7109375" style="183" hidden="1" customWidth="1"/>
    <col min="15" max="15" width="20.85546875" style="183" hidden="1" customWidth="1"/>
    <col min="16" max="16" width="29.85546875" style="183" hidden="1" customWidth="1"/>
    <col min="17" max="17" width="20.7109375" style="183" hidden="1" customWidth="1"/>
    <col min="18" max="18" width="12.7109375" style="191" hidden="1" customWidth="1"/>
  </cols>
  <sheetData>
    <row r="1" spans="1:18" s="1" customFormat="1" hidden="1" x14ac:dyDescent="0.25">
      <c r="A1" s="183"/>
      <c r="B1" s="183"/>
      <c r="C1" s="183"/>
      <c r="D1" s="183"/>
      <c r="E1" s="190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91"/>
    </row>
    <row r="2" spans="1:18" s="1" customFormat="1" hidden="1" x14ac:dyDescent="0.25">
      <c r="A2" s="183"/>
      <c r="B2" s="183"/>
      <c r="C2" s="183"/>
      <c r="D2" s="183"/>
      <c r="E2" s="190"/>
      <c r="F2" s="183"/>
      <c r="G2" s="183"/>
      <c r="H2" s="183"/>
      <c r="I2" s="183"/>
      <c r="J2" s="183"/>
      <c r="K2" s="183"/>
      <c r="L2" s="183"/>
      <c r="M2" s="183"/>
      <c r="N2" s="183" t="s">
        <v>79</v>
      </c>
      <c r="O2" s="183" t="s">
        <v>80</v>
      </c>
      <c r="P2" s="183" t="s">
        <v>93</v>
      </c>
      <c r="Q2" s="183" t="s">
        <v>81</v>
      </c>
      <c r="R2" s="191" t="s">
        <v>105</v>
      </c>
    </row>
    <row r="3" spans="1:18" s="23" customFormat="1" hidden="1" x14ac:dyDescent="0.25">
      <c r="A3" s="192"/>
      <c r="B3" s="192"/>
      <c r="C3" s="192"/>
      <c r="D3" s="192"/>
      <c r="E3" s="193"/>
      <c r="F3" s="192"/>
      <c r="G3" s="192"/>
      <c r="H3" s="192"/>
      <c r="I3" s="192"/>
      <c r="J3" s="192"/>
      <c r="K3" s="192"/>
      <c r="L3" s="192" t="s">
        <v>165</v>
      </c>
      <c r="M3" s="192" t="s">
        <v>175</v>
      </c>
      <c r="N3" s="194">
        <f ca="1">+IF(ROW()=5,"TBD876",IFERROR(INDIRECT("E"&amp;ROW())/SUMIF(A:A,INDIRECT("A"&amp;ROW()),E:E),0))</f>
        <v>0</v>
      </c>
      <c r="O3" s="195">
        <f ca="1">+IFERROR(INDEX('Deal Data'!A:D,MATCH(INDIRECT("A"&amp;ROW()),'Deal Data'!A:A,0),4)*N3,0)</f>
        <v>0</v>
      </c>
      <c r="P3" s="195">
        <f ca="1">+IFERROR(INDEX('Deal Data'!A:AA,MATCH(INDIRECT("A"&amp;ROW()),'Deal Data'!A:A,0),COLUMN('Deal Data'!$O$2))*N3,0)</f>
        <v>0</v>
      </c>
      <c r="Q3" s="192">
        <f ca="1">+IFERROR(INDEX('Deal Data'!A:AA,MATCH(INDIRECT("A"&amp;ROW()),'Deal Data'!A:A,0),5)*N3,0)</f>
        <v>0</v>
      </c>
      <c r="R3" s="196">
        <f ca="1">+IFERROR(INDEX('Deal Data'!A:AA,MATCH(INDIRECT("A"&amp;ROW()),'Deal Data'!A:A,0),8),0)</f>
        <v>0</v>
      </c>
    </row>
    <row r="4" spans="1:18" s="1" customFormat="1" x14ac:dyDescent="0.25">
      <c r="A4" s="183" t="s">
        <v>213</v>
      </c>
      <c r="B4" s="183"/>
      <c r="C4" s="183" t="s">
        <v>4</v>
      </c>
      <c r="D4" s="183" t="s">
        <v>95</v>
      </c>
      <c r="E4" s="190" t="s">
        <v>205</v>
      </c>
      <c r="F4" s="183" t="s">
        <v>96</v>
      </c>
      <c r="G4" s="183" t="s">
        <v>206</v>
      </c>
      <c r="H4" s="183" t="s">
        <v>1</v>
      </c>
      <c r="I4" s="183"/>
      <c r="J4" s="183" t="s">
        <v>207</v>
      </c>
      <c r="K4" s="183" t="s">
        <v>208</v>
      </c>
      <c r="L4" s="183" t="s">
        <v>209</v>
      </c>
      <c r="M4" s="183" t="s">
        <v>2</v>
      </c>
      <c r="N4" s="183"/>
      <c r="O4" s="183"/>
      <c r="P4" s="183"/>
      <c r="Q4" s="183"/>
      <c r="R4" s="191"/>
    </row>
    <row r="5" spans="1:18" s="1" customFormat="1" hidden="1" x14ac:dyDescent="0.25">
      <c r="A5" s="183" t="s">
        <v>20</v>
      </c>
      <c r="B5" s="183" t="s">
        <v>21</v>
      </c>
      <c r="C5" s="183" t="s">
        <v>22</v>
      </c>
      <c r="D5" s="183" t="s">
        <v>23</v>
      </c>
      <c r="E5" s="190" t="s">
        <v>42</v>
      </c>
      <c r="F5" s="183" t="s">
        <v>43</v>
      </c>
      <c r="G5" s="190" t="s">
        <v>45</v>
      </c>
      <c r="H5" s="183" t="s">
        <v>52</v>
      </c>
      <c r="I5" s="183" t="s">
        <v>53</v>
      </c>
      <c r="J5" s="183" t="s">
        <v>64</v>
      </c>
      <c r="K5" s="183" t="s">
        <v>65</v>
      </c>
      <c r="L5" s="184" t="s">
        <v>171</v>
      </c>
      <c r="M5" s="184" t="s">
        <v>172</v>
      </c>
      <c r="N5" s="197" t="str">
        <f ca="1">+IF(ROW()=5,"TBD876",IFERROR(INDIRECT("E"&amp;ROW())/SUMIF(A:A,INDIRECT("A"&amp;ROW()),E:E),0))</f>
        <v>TBD876</v>
      </c>
      <c r="O5" s="190" t="str">
        <f ca="1">+IF(ROW()=5,"TBD345345",IFERROR(INDEX('Deal Data'!A:D,MATCH(INDIRECT("A"&amp;ROW()),'Deal Data'!A:A,0),4)*N5,0))</f>
        <v>TBD345345</v>
      </c>
      <c r="P5" s="190" t="str">
        <f ca="1">+IF(ROW()=5,"TBD77777",IFERROR(INDEX('Deal Data'!A:AA,MATCH(INDIRECT("A"&amp;ROW()),'Deal Data'!A:A,0),COLUMN('Deal Data'!$O$2))*N5,0))</f>
        <v>TBD77777</v>
      </c>
      <c r="Q5" s="190" t="str">
        <f ca="1">+IF(ROW()=5,"TBD0909",IFERROR(INDEX('Deal Data'!A:AA,MATCH(INDIRECT("A"&amp;ROW()),'Deal Data'!A:A,0),5)*N5,0))</f>
        <v>TBD0909</v>
      </c>
      <c r="R5" s="191" t="str">
        <f ca="1">+IF(ROW()=5,"TBD798243",IFERROR(INDEX('Deal Data'!A:AA,MATCH(INDIRECT("A"&amp;ROW()),'Deal Data'!A:A,0),8),0))</f>
        <v>TBD798243</v>
      </c>
    </row>
    <row r="6" spans="1:18" x14ac:dyDescent="0.25">
      <c r="E6" s="190"/>
      <c r="G6" s="190"/>
      <c r="L6" s="184"/>
      <c r="M6" s="184"/>
      <c r="N6" s="197"/>
      <c r="O6" s="190"/>
      <c r="P6" s="190"/>
      <c r="Q6" s="190"/>
    </row>
    <row r="7" spans="1:18" x14ac:dyDescent="0.25">
      <c r="E7" s="190"/>
      <c r="G7" s="190"/>
      <c r="L7" s="184"/>
      <c r="M7" s="184"/>
      <c r="N7" s="197"/>
      <c r="O7" s="190"/>
      <c r="P7" s="190"/>
      <c r="Q7" s="190"/>
    </row>
    <row r="8" spans="1:18" x14ac:dyDescent="0.25">
      <c r="E8" s="190"/>
      <c r="G8" s="190"/>
      <c r="L8" s="184"/>
      <c r="M8" s="184"/>
      <c r="N8" s="197"/>
      <c r="O8" s="190"/>
      <c r="P8" s="190"/>
      <c r="Q8" s="190"/>
    </row>
    <row r="9" spans="1:18" x14ac:dyDescent="0.25">
      <c r="E9" s="190"/>
      <c r="G9" s="190"/>
      <c r="L9" s="184"/>
      <c r="M9" s="184"/>
      <c r="N9" s="197"/>
      <c r="O9" s="190"/>
      <c r="P9" s="190"/>
      <c r="Q9" s="190"/>
    </row>
    <row r="10" spans="1:18" x14ac:dyDescent="0.25">
      <c r="E10" s="190"/>
      <c r="G10" s="190"/>
      <c r="L10" s="184"/>
      <c r="M10" s="184"/>
      <c r="N10" s="197"/>
      <c r="O10" s="190"/>
      <c r="P10" s="190"/>
      <c r="Q10" s="190"/>
    </row>
    <row r="11" spans="1:18" x14ac:dyDescent="0.25">
      <c r="E11" s="190"/>
      <c r="G11" s="190"/>
      <c r="L11" s="184"/>
      <c r="M11" s="184"/>
      <c r="N11" s="197"/>
      <c r="O11" s="190"/>
      <c r="P11" s="190"/>
      <c r="Q11" s="190"/>
    </row>
    <row r="12" spans="1:18" x14ac:dyDescent="0.25">
      <c r="E12" s="190"/>
      <c r="G12" s="190"/>
      <c r="L12" s="184"/>
      <c r="M12" s="184"/>
      <c r="N12" s="197"/>
      <c r="O12" s="190"/>
      <c r="P12" s="190"/>
      <c r="Q12" s="190"/>
    </row>
    <row r="13" spans="1:18" x14ac:dyDescent="0.25">
      <c r="E13" s="190"/>
      <c r="G13" s="190"/>
      <c r="L13" s="184"/>
      <c r="M13" s="184"/>
      <c r="N13" s="197"/>
      <c r="O13" s="190"/>
      <c r="P13" s="190"/>
      <c r="Q13" s="190"/>
    </row>
    <row r="14" spans="1:18" x14ac:dyDescent="0.25">
      <c r="E14" s="190"/>
      <c r="G14" s="190"/>
      <c r="L14" s="184"/>
      <c r="M14" s="184"/>
      <c r="N14" s="197"/>
      <c r="O14" s="190"/>
      <c r="P14" s="190"/>
      <c r="Q14" s="190"/>
    </row>
    <row r="15" spans="1:18" x14ac:dyDescent="0.25">
      <c r="E15" s="190"/>
      <c r="G15" s="190"/>
      <c r="L15" s="184"/>
      <c r="M15" s="184"/>
      <c r="N15" s="197"/>
      <c r="O15" s="190"/>
      <c r="P15" s="190"/>
      <c r="Q15" s="190"/>
    </row>
    <row r="16" spans="1:18" x14ac:dyDescent="0.25">
      <c r="E16" s="190"/>
      <c r="G16" s="190"/>
      <c r="L16" s="184"/>
      <c r="M16" s="184"/>
      <c r="N16" s="197"/>
      <c r="O16" s="190"/>
      <c r="P16" s="190"/>
      <c r="Q16" s="190"/>
    </row>
    <row r="17" spans="5:17" x14ac:dyDescent="0.25">
      <c r="E17" s="190"/>
      <c r="G17" s="190"/>
      <c r="L17" s="184"/>
      <c r="M17" s="184"/>
      <c r="N17" s="197"/>
      <c r="O17" s="190"/>
      <c r="P17" s="190"/>
      <c r="Q17" s="190"/>
    </row>
    <row r="18" spans="5:17" x14ac:dyDescent="0.25">
      <c r="E18" s="190"/>
      <c r="G18" s="190"/>
      <c r="L18" s="184"/>
      <c r="M18" s="184"/>
      <c r="N18" s="197"/>
      <c r="O18" s="190"/>
      <c r="P18" s="190"/>
      <c r="Q18" s="190"/>
    </row>
    <row r="19" spans="5:17" x14ac:dyDescent="0.25">
      <c r="E19" s="190"/>
      <c r="G19" s="190"/>
      <c r="L19" s="184"/>
      <c r="M19" s="184"/>
      <c r="N19" s="197"/>
      <c r="O19" s="190"/>
      <c r="P19" s="190"/>
      <c r="Q19" s="190"/>
    </row>
    <row r="20" spans="5:17" x14ac:dyDescent="0.25">
      <c r="E20" s="190"/>
      <c r="G20" s="190"/>
      <c r="L20" s="184"/>
      <c r="M20" s="184"/>
      <c r="N20" s="197"/>
      <c r="O20" s="190"/>
      <c r="P20" s="190"/>
      <c r="Q20" s="1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8BA3-1237-46D7-9BE2-07E0F7B1D1E0}">
  <dimension ref="A1:AZ2"/>
  <sheetViews>
    <sheetView topLeftCell="A2" workbookViewId="0">
      <selection activeCell="A3" sqref="A3:XFD11"/>
    </sheetView>
  </sheetViews>
  <sheetFormatPr defaultRowHeight="15" x14ac:dyDescent="0.25"/>
  <cols>
    <col min="6" max="6" width="11.42578125" customWidth="1"/>
    <col min="15" max="15" width="12.5703125" customWidth="1"/>
    <col min="16" max="16" width="11" bestFit="1" customWidth="1"/>
    <col min="17" max="17" width="10" bestFit="1" customWidth="1"/>
    <col min="21" max="21" width="10" bestFit="1" customWidth="1"/>
    <col min="22" max="23" width="12" bestFit="1" customWidth="1"/>
    <col min="27" max="34" width="13.85546875" customWidth="1"/>
    <col min="45" max="49" width="15.28515625" customWidth="1"/>
  </cols>
  <sheetData>
    <row r="1" spans="1:52" hidden="1" x14ac:dyDescent="0.25">
      <c r="K1">
        <f>+COLUMN()</f>
        <v>11</v>
      </c>
      <c r="O1">
        <f t="shared" ref="O1:Y1" si="0">+COLUMN()</f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AH1">
        <f>+COLUMN()</f>
        <v>34</v>
      </c>
      <c r="AO1">
        <f>+COLUMN()</f>
        <v>41</v>
      </c>
      <c r="AP1">
        <f>+COLUMN()</f>
        <v>42</v>
      </c>
      <c r="AQ1">
        <f>+COLUMN()</f>
        <v>43</v>
      </c>
      <c r="AR1">
        <f>+COLUMN()</f>
        <v>44</v>
      </c>
      <c r="AW1">
        <f>+COLUMN()</f>
        <v>49</v>
      </c>
      <c r="AX1">
        <f>+COLUMN()</f>
        <v>50</v>
      </c>
      <c r="AY1">
        <f>+COLUMN()</f>
        <v>51</v>
      </c>
      <c r="AZ1">
        <f>+COLUMN()</f>
        <v>52</v>
      </c>
    </row>
    <row r="2" spans="1:52" x14ac:dyDescent="0.25">
      <c r="A2">
        <f t="shared" ref="A2" si="1">+ROW()-2</f>
        <v>0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D3C6-18FA-4FEF-8F03-227892F70B16}">
  <dimension ref="A1:AJ35"/>
  <sheetViews>
    <sheetView workbookViewId="0">
      <selection activeCell="F3" sqref="F3"/>
    </sheetView>
  </sheetViews>
  <sheetFormatPr defaultRowHeight="15" x14ac:dyDescent="0.25"/>
  <cols>
    <col min="1" max="1" width="8" customWidth="1"/>
    <col min="2" max="2" width="19.5703125" customWidth="1"/>
    <col min="3" max="3" width="17.28515625" customWidth="1"/>
    <col min="4" max="4" width="22.140625" customWidth="1"/>
    <col min="6" max="6" width="15.140625" bestFit="1" customWidth="1"/>
    <col min="7" max="7" width="19.42578125" customWidth="1"/>
  </cols>
  <sheetData>
    <row r="1" spans="1:36" x14ac:dyDescent="0.25">
      <c r="B1" t="s">
        <v>6</v>
      </c>
      <c r="I1" t="s">
        <v>7</v>
      </c>
      <c r="P1" t="s">
        <v>5</v>
      </c>
      <c r="W1" t="s">
        <v>78</v>
      </c>
      <c r="AD1" t="s">
        <v>173</v>
      </c>
    </row>
    <row r="2" spans="1:36" s="22" customFormat="1" x14ac:dyDescent="0.25">
      <c r="B2" s="22" t="s">
        <v>104</v>
      </c>
      <c r="C2" s="22" t="s">
        <v>103</v>
      </c>
      <c r="D2" s="22" t="s">
        <v>106</v>
      </c>
      <c r="E2" s="22" t="s">
        <v>107</v>
      </c>
      <c r="F2" s="22" t="s">
        <v>102</v>
      </c>
      <c r="G2" s="22" t="s">
        <v>94</v>
      </c>
      <c r="I2" s="22" t="s">
        <v>104</v>
      </c>
      <c r="J2" s="22" t="s">
        <v>103</v>
      </c>
      <c r="K2" s="22" t="s">
        <v>106</v>
      </c>
      <c r="L2" s="22" t="s">
        <v>107</v>
      </c>
      <c r="M2" s="22" t="s">
        <v>102</v>
      </c>
      <c r="N2" s="22" t="s">
        <v>94</v>
      </c>
      <c r="P2" s="22" t="s">
        <v>104</v>
      </c>
      <c r="Q2" s="22" t="s">
        <v>103</v>
      </c>
      <c r="R2" s="22" t="s">
        <v>106</v>
      </c>
      <c r="S2" s="22" t="s">
        <v>107</v>
      </c>
      <c r="T2" s="22" t="s">
        <v>102</v>
      </c>
      <c r="U2" s="22" t="s">
        <v>94</v>
      </c>
      <c r="W2" s="22" t="s">
        <v>104</v>
      </c>
      <c r="X2" s="22" t="s">
        <v>103</v>
      </c>
      <c r="Y2" s="22" t="s">
        <v>106</v>
      </c>
      <c r="Z2" s="22" t="s">
        <v>107</v>
      </c>
      <c r="AA2" s="22" t="s">
        <v>102</v>
      </c>
      <c r="AB2" s="22" t="s">
        <v>94</v>
      </c>
      <c r="AD2" s="22" t="s">
        <v>104</v>
      </c>
      <c r="AE2" s="22" t="s">
        <v>101</v>
      </c>
      <c r="AF2" s="22" t="s">
        <v>103</v>
      </c>
      <c r="AG2" s="22" t="s">
        <v>106</v>
      </c>
      <c r="AH2" s="22" t="s">
        <v>107</v>
      </c>
      <c r="AI2" s="22" t="s">
        <v>102</v>
      </c>
      <c r="AJ2" s="22" t="s">
        <v>94</v>
      </c>
    </row>
    <row r="3" spans="1:36" x14ac:dyDescent="0.25">
      <c r="B3" t="s">
        <v>95</v>
      </c>
      <c r="C3" t="s">
        <v>82</v>
      </c>
      <c r="D3" t="s">
        <v>97</v>
      </c>
      <c r="E3" t="s">
        <v>98</v>
      </c>
      <c r="F3" t="s">
        <v>99</v>
      </c>
      <c r="G3" t="s">
        <v>100</v>
      </c>
      <c r="I3" t="s">
        <v>95</v>
      </c>
      <c r="J3" t="s">
        <v>82</v>
      </c>
      <c r="K3" t="s">
        <v>97</v>
      </c>
      <c r="L3" t="s">
        <v>98</v>
      </c>
      <c r="M3" t="s">
        <v>99</v>
      </c>
      <c r="N3" t="s">
        <v>100</v>
      </c>
      <c r="P3" t="s">
        <v>95</v>
      </c>
      <c r="Q3" t="s">
        <v>82</v>
      </c>
      <c r="R3" t="s">
        <v>97</v>
      </c>
      <c r="S3" t="s">
        <v>98</v>
      </c>
      <c r="T3" t="s">
        <v>99</v>
      </c>
      <c r="U3" t="s">
        <v>100</v>
      </c>
      <c r="W3" t="s">
        <v>95</v>
      </c>
      <c r="X3" t="s">
        <v>82</v>
      </c>
      <c r="Y3" t="s">
        <v>97</v>
      </c>
      <c r="Z3" t="s">
        <v>98</v>
      </c>
      <c r="AA3" t="s">
        <v>99</v>
      </c>
      <c r="AB3" t="s">
        <v>100</v>
      </c>
      <c r="AD3" t="s">
        <v>95</v>
      </c>
      <c r="AE3" t="s">
        <v>96</v>
      </c>
      <c r="AF3" t="s">
        <v>82</v>
      </c>
      <c r="AG3" t="s">
        <v>97</v>
      </c>
      <c r="AH3" t="s">
        <v>98</v>
      </c>
      <c r="AI3" t="s">
        <v>99</v>
      </c>
      <c r="AJ3" t="s">
        <v>100</v>
      </c>
    </row>
    <row r="4" spans="1:36" x14ac:dyDescent="0.25">
      <c r="A4" t="e">
        <f ca="1">+IF(B4="","",MAX(A$1:A3)+1)</f>
        <v>#REF!</v>
      </c>
      <c r="B4" t="e">
        <f t="shared" ref="B4:B25" ca="1" si="0">+IF(INDIRECT("'Property MAPPED'!F"&amp;ROW())=B$1,INDIRECT("'Property MAPPED'!D"&amp;ROW()),"")</f>
        <v>#REF!</v>
      </c>
      <c r="C4" t="e">
        <f t="shared" ref="C4:C25" ca="1" si="1">+IF(INDIRECT("'Property MAPPED'!F"&amp;ROW())=B$1,INDIRECT("'Property MAPPED'!H"&amp;ROW()),"")</f>
        <v>#REF!</v>
      </c>
      <c r="D4" t="e">
        <f t="shared" ref="D4:D25" ca="1" si="2">+IF(INDIRECT("'Property MAPPED'!F"&amp;ROW())=B$1,INDIRECT("'Property MAPPED'!R"&amp;ROW()),"")</f>
        <v>#REF!</v>
      </c>
      <c r="E4" t="e">
        <f t="shared" ref="E4:E25" ca="1" si="3">+IF(INDIRECT("'Property MAPPED'!F"&amp;ROW())=B$1,INDIRECT("'Property MAPPED'!J"&amp;ROW()),"")</f>
        <v>#REF!</v>
      </c>
      <c r="F4" t="e">
        <f t="shared" ref="F4:F25" ca="1" si="4">+IF(INDIRECT("'Property MAPPED'!F"&amp;ROW())=B$1,INDIRECT("'Property MAPPED'!O"&amp;ROW()),"")</f>
        <v>#REF!</v>
      </c>
      <c r="G4" t="e">
        <f t="shared" ref="G4:G25" ca="1" si="5">+IF(INDIRECT("'Property MAPPED'!F"&amp;ROW())=B$1,INDIRECT("'Property MAPPED'!P"&amp;ROW()),"")</f>
        <v>#REF!</v>
      </c>
      <c r="H4" t="e">
        <f ca="1">+IF(I4="","",MAX(H$1:H3)+1)</f>
        <v>#REF!</v>
      </c>
      <c r="I4" t="e">
        <f t="shared" ref="I4:I25" ca="1" si="6">+IF(INDIRECT("'Property MAPPED'!F"&amp;ROW())=I$1,INDIRECT("'Property MAPPED'!D"&amp;ROW()),"")</f>
        <v>#REF!</v>
      </c>
      <c r="J4" t="e">
        <f t="shared" ref="J4:J25" ca="1" si="7">+IF(INDIRECT("'Property MAPPED'!F"&amp;ROW())=I$1,INDIRECT("'Property MAPPED'!H"&amp;ROW()),"")</f>
        <v>#REF!</v>
      </c>
      <c r="K4" t="e">
        <f t="shared" ref="K4:K25" ca="1" si="8">+IF(INDIRECT("'Property MAPPED'!F"&amp;ROW())=I$1,INDIRECT("'Property MAPPED'!R"&amp;ROW()),"")</f>
        <v>#REF!</v>
      </c>
      <c r="L4" t="e">
        <f t="shared" ref="L4:L25" ca="1" si="9">+IF(INDIRECT("'Property MAPPED'!F"&amp;ROW())=I$1,INDIRECT("'Property MAPPED'!J"&amp;ROW()),"")</f>
        <v>#REF!</v>
      </c>
      <c r="M4" t="e">
        <f t="shared" ref="M4:M25" ca="1" si="10">+IF(INDIRECT("'Property MAPPED'!F"&amp;ROW())=I$1,INDIRECT("'Property MAPPED'!O"&amp;ROW()),"")</f>
        <v>#REF!</v>
      </c>
      <c r="N4" t="e">
        <f t="shared" ref="N4" ca="1" si="11">+IF(INDIRECT("'Property MAPPED'!F"&amp;ROW())=I$1,INDIRECT("'Property MAPPED'!P"&amp;ROW()),"")</f>
        <v>#REF!</v>
      </c>
      <c r="O4" t="e">
        <f ca="1">+IF(P4="","",MAX(O$1:O3)+1)</f>
        <v>#REF!</v>
      </c>
      <c r="P4" t="e">
        <f t="shared" ref="P4:P25" ca="1" si="12">+IF(INDIRECT("'Property MAPPED'!F"&amp;ROW())=P$1,INDIRECT("'Property MAPPED'!D"&amp;ROW()),"")</f>
        <v>#REF!</v>
      </c>
      <c r="Q4" t="e">
        <f t="shared" ref="Q4:Q25" ca="1" si="13">+IF(INDIRECT("'Property MAPPED'!F"&amp;ROW())=P$1,INDIRECT("'Property MAPPED'!H"&amp;ROW()),"")</f>
        <v>#REF!</v>
      </c>
      <c r="R4" t="e">
        <f t="shared" ref="R4:R25" ca="1" si="14">+IF(INDIRECT("'Property MAPPED'!F"&amp;ROW())=P$1,INDIRECT("'Property MAPPED'!R"&amp;ROW()),"")</f>
        <v>#REF!</v>
      </c>
      <c r="S4" t="e">
        <f t="shared" ref="S4:S25" ca="1" si="15">+IF(INDIRECT("'Property MAPPED'!F"&amp;ROW())=P$1,INDIRECT("'Property MAPPED'!J"&amp;ROW()),"")</f>
        <v>#REF!</v>
      </c>
      <c r="T4" t="e">
        <f t="shared" ref="T4:T25" ca="1" si="16">+IF(INDIRECT("'Property MAPPED'!F"&amp;ROW())=P$1,INDIRECT("'Property MAPPED'!O"&amp;ROW()),"")</f>
        <v>#REF!</v>
      </c>
      <c r="U4" t="e">
        <f t="shared" ref="U4" ca="1" si="17">+IF(INDIRECT("'Property MAPPED'!F"&amp;ROW())=P$1,INDIRECT("'Property MAPPED'!P"&amp;ROW()),"")</f>
        <v>#REF!</v>
      </c>
      <c r="V4" t="e">
        <f ca="1">+IF(W4="","",MAX(V$1:V3)+1)</f>
        <v>#REF!</v>
      </c>
      <c r="W4" t="e">
        <f t="shared" ref="W4:W25" ca="1" si="18">+IF(INDIRECT("'Property MAPPED'!F"&amp;ROW())=W$1,INDIRECT("'Property MAPPED'!D"&amp;ROW()),"")</f>
        <v>#REF!</v>
      </c>
      <c r="X4" t="e">
        <f t="shared" ref="X4:X25" ca="1" si="19">+IF(INDIRECT("'Property MAPPED'!F"&amp;ROW())=W$1,INDIRECT("'Property MAPPED'!H"&amp;ROW()),"")</f>
        <v>#REF!</v>
      </c>
      <c r="Y4" t="e">
        <f t="shared" ref="Y4:Y25" ca="1" si="20">+IF(INDIRECT("'Property MAPPED'!F"&amp;ROW())=W$1,INDIRECT("'Property MAPPED'!R"&amp;ROW()),"")</f>
        <v>#REF!</v>
      </c>
      <c r="Z4" t="e">
        <f t="shared" ref="Z4:Z25" ca="1" si="21">+IF(INDIRECT("'Property MAPPED'!F"&amp;ROW())=W$1,INDIRECT("'Property MAPPED'!J"&amp;ROW()),"")</f>
        <v>#REF!</v>
      </c>
      <c r="AA4" t="e">
        <f t="shared" ref="AA4:AA25" ca="1" si="22">+IF(INDIRECT("'Property MAPPED'!F"&amp;ROW())=W$1,INDIRECT("'Property MAPPED'!O"&amp;ROW()),"")</f>
        <v>#REF!</v>
      </c>
      <c r="AB4" t="e">
        <f t="shared" ref="AB4" ca="1" si="23">+IF(INDIRECT("'Property MAPPED'!F"&amp;ROW())=W$1,INDIRECT("'Property MAPPED'!P"&amp;ROW()),"")</f>
        <v>#REF!</v>
      </c>
      <c r="AC4" t="e">
        <f ca="1">+IF(AD4="","",MAX(AC$1:AC3)+1)</f>
        <v>#REF!</v>
      </c>
      <c r="AD4" t="e">
        <f t="shared" ref="AD4:AD35" ca="1" si="24">+IF(INDIRECT("'Property MAPPED'!F"&amp;ROW())=AD$1,INDIRECT("'Property MAPPED'!D"&amp;ROW()),"")</f>
        <v>#REF!</v>
      </c>
      <c r="AE4" t="e">
        <f t="shared" ref="AE4" ca="1" si="25">+IF(INDIRECT("'Property MAPPED'!F"&amp;ROW())=AD$1,INDIRECT("'Property MAPPED'!F"&amp;ROW()),"")</f>
        <v>#REF!</v>
      </c>
      <c r="AF4" t="e">
        <f t="shared" ref="AF4" ca="1" si="26">+IF(INDIRECT("'Property MAPPED'!F"&amp;ROW())=AD$1,INDIRECT("'Property MAPPED'!H"&amp;ROW()),"")</f>
        <v>#REF!</v>
      </c>
      <c r="AG4" t="e">
        <f t="shared" ref="AG4" ca="1" si="27">+IF(INDIRECT("'Property MAPPED'!F"&amp;ROW())=AD$1,INDIRECT("'Property MAPPED'!R"&amp;ROW()),"")</f>
        <v>#REF!</v>
      </c>
      <c r="AH4" t="e">
        <f t="shared" ref="AH4" ca="1" si="28">+IF(INDIRECT("'Property MAPPED'!F"&amp;ROW())=AD$1,INDIRECT("'Property MAPPED'!J"&amp;ROW()),"")</f>
        <v>#REF!</v>
      </c>
      <c r="AI4" t="e">
        <f t="shared" ref="AI4" ca="1" si="29">+IF(INDIRECT("'Property MAPPED'!F"&amp;ROW())=AD$1,INDIRECT("'Property MAPPED'!O"&amp;ROW()),"")</f>
        <v>#REF!</v>
      </c>
      <c r="AJ4" t="e">
        <f t="shared" ref="AJ4" ca="1" si="30">+IF(INDIRECT("'Property MAPPED'!F"&amp;ROW())=AD$1,INDIRECT("'Property MAPPED'!P"&amp;ROW()),"")</f>
        <v>#REF!</v>
      </c>
    </row>
    <row r="5" spans="1:36" x14ac:dyDescent="0.25">
      <c r="A5" t="e">
        <f ca="1">+IF(B5="","",MAX(A$1:A4)+1)</f>
        <v>#REF!</v>
      </c>
      <c r="B5" t="e">
        <f t="shared" ca="1" si="0"/>
        <v>#REF!</v>
      </c>
      <c r="C5" t="e">
        <f t="shared" ca="1" si="1"/>
        <v>#REF!</v>
      </c>
      <c r="D5" t="e">
        <f t="shared" ca="1" si="2"/>
        <v>#REF!</v>
      </c>
      <c r="E5" t="e">
        <f t="shared" ca="1" si="3"/>
        <v>#REF!</v>
      </c>
      <c r="F5" t="e">
        <f t="shared" ca="1" si="4"/>
        <v>#REF!</v>
      </c>
      <c r="G5" t="e">
        <f t="shared" ca="1" si="5"/>
        <v>#REF!</v>
      </c>
      <c r="H5" t="e">
        <f ca="1">+IF(I5="","",MAX(H$1:H4)+1)</f>
        <v>#REF!</v>
      </c>
      <c r="I5" t="e">
        <f t="shared" ca="1" si="6"/>
        <v>#REF!</v>
      </c>
      <c r="J5" t="e">
        <f t="shared" ca="1" si="7"/>
        <v>#REF!</v>
      </c>
      <c r="K5" t="e">
        <f t="shared" ca="1" si="8"/>
        <v>#REF!</v>
      </c>
      <c r="L5" t="e">
        <f t="shared" ca="1" si="9"/>
        <v>#REF!</v>
      </c>
      <c r="M5" t="e">
        <f t="shared" ca="1" si="10"/>
        <v>#REF!</v>
      </c>
      <c r="N5" t="e">
        <f t="shared" ref="N5:N25" ca="1" si="31">+IF(INDIRECT("'Property MAPPED'!F"&amp;ROW())=I$1,INDIRECT("'Property MAPPED'!P"&amp;ROW()),"")</f>
        <v>#REF!</v>
      </c>
      <c r="O5" t="e">
        <f ca="1">+IF(P5="","",MAX(O$1:O4)+1)</f>
        <v>#REF!</v>
      </c>
      <c r="P5" t="e">
        <f t="shared" ca="1" si="12"/>
        <v>#REF!</v>
      </c>
      <c r="Q5" t="e">
        <f t="shared" ca="1" si="13"/>
        <v>#REF!</v>
      </c>
      <c r="R5" t="e">
        <f t="shared" ca="1" si="14"/>
        <v>#REF!</v>
      </c>
      <c r="S5" t="e">
        <f t="shared" ca="1" si="15"/>
        <v>#REF!</v>
      </c>
      <c r="T5" t="e">
        <f t="shared" ca="1" si="16"/>
        <v>#REF!</v>
      </c>
      <c r="U5" t="e">
        <f t="shared" ref="U5:U25" ca="1" si="32">+IF(INDIRECT("'Property MAPPED'!F"&amp;ROW())=P$1,INDIRECT("'Property MAPPED'!P"&amp;ROW()),"")</f>
        <v>#REF!</v>
      </c>
      <c r="V5" t="e">
        <f ca="1">+IF(W5="","",MAX(V$1:V4)+1)</f>
        <v>#REF!</v>
      </c>
      <c r="W5" t="e">
        <f t="shared" ca="1" si="18"/>
        <v>#REF!</v>
      </c>
      <c r="X5" t="e">
        <f t="shared" ca="1" si="19"/>
        <v>#REF!</v>
      </c>
      <c r="Y5" t="e">
        <f t="shared" ca="1" si="20"/>
        <v>#REF!</v>
      </c>
      <c r="Z5" t="e">
        <f t="shared" ca="1" si="21"/>
        <v>#REF!</v>
      </c>
      <c r="AA5" t="e">
        <f t="shared" ca="1" si="22"/>
        <v>#REF!</v>
      </c>
      <c r="AB5" t="e">
        <f t="shared" ref="AB5:AB25" ca="1" si="33">+IF(INDIRECT("'Property MAPPED'!F"&amp;ROW())=W$1,INDIRECT("'Property MAPPED'!P"&amp;ROW()),"")</f>
        <v>#REF!</v>
      </c>
      <c r="AC5" t="e">
        <f ca="1">+IF(AD5="","",MAX(AC$1:AC4)+1)</f>
        <v>#REF!</v>
      </c>
      <c r="AD5" t="e">
        <f t="shared" ca="1" si="24"/>
        <v>#REF!</v>
      </c>
      <c r="AE5" t="e">
        <f t="shared" ref="AE5:AE35" ca="1" si="34">+IF(INDIRECT("'Property MAPPED'!F"&amp;ROW())=AD$1,INDIRECT("'Property MAPPED'!F"&amp;ROW()),"")</f>
        <v>#REF!</v>
      </c>
      <c r="AF5" t="e">
        <f t="shared" ref="AF5:AF35" ca="1" si="35">+IF(INDIRECT("'Property MAPPED'!F"&amp;ROW())=AD$1,INDIRECT("'Property MAPPED'!H"&amp;ROW()),"")</f>
        <v>#REF!</v>
      </c>
      <c r="AG5" t="e">
        <f t="shared" ref="AG5:AG35" ca="1" si="36">+IF(INDIRECT("'Property MAPPED'!F"&amp;ROW())=AD$1,INDIRECT("'Property MAPPED'!R"&amp;ROW()),"")</f>
        <v>#REF!</v>
      </c>
      <c r="AH5" t="e">
        <f t="shared" ref="AH5:AH35" ca="1" si="37">+IF(INDIRECT("'Property MAPPED'!F"&amp;ROW())=AD$1,INDIRECT("'Property MAPPED'!J"&amp;ROW()),"")</f>
        <v>#REF!</v>
      </c>
      <c r="AI5" t="e">
        <f t="shared" ref="AI5:AI35" ca="1" si="38">+IF(INDIRECT("'Property MAPPED'!F"&amp;ROW())=AD$1,INDIRECT("'Property MAPPED'!O"&amp;ROW()),"")</f>
        <v>#REF!</v>
      </c>
      <c r="AJ5" t="e">
        <f t="shared" ref="AJ5:AJ35" ca="1" si="39">+IF(INDIRECT("'Property MAPPED'!F"&amp;ROW())=AD$1,INDIRECT("'Property MAPPED'!P"&amp;ROW()),"")</f>
        <v>#REF!</v>
      </c>
    </row>
    <row r="6" spans="1:36" x14ac:dyDescent="0.25">
      <c r="A6" t="e">
        <f ca="1">+IF(B6="","",MAX(A$1:A5)+1)</f>
        <v>#REF!</v>
      </c>
      <c r="B6" t="e">
        <f t="shared" ca="1" si="0"/>
        <v>#REF!</v>
      </c>
      <c r="C6" t="e">
        <f t="shared" ca="1" si="1"/>
        <v>#REF!</v>
      </c>
      <c r="D6" t="e">
        <f t="shared" ca="1" si="2"/>
        <v>#REF!</v>
      </c>
      <c r="E6" t="e">
        <f t="shared" ca="1" si="3"/>
        <v>#REF!</v>
      </c>
      <c r="F6" t="e">
        <f t="shared" ca="1" si="4"/>
        <v>#REF!</v>
      </c>
      <c r="G6" t="e">
        <f t="shared" ca="1" si="5"/>
        <v>#REF!</v>
      </c>
      <c r="H6" t="e">
        <f ca="1">+IF(I6="","",MAX(H$1:H5)+1)</f>
        <v>#REF!</v>
      </c>
      <c r="I6" t="e">
        <f t="shared" ca="1" si="6"/>
        <v>#REF!</v>
      </c>
      <c r="J6" t="e">
        <f t="shared" ca="1" si="7"/>
        <v>#REF!</v>
      </c>
      <c r="K6" t="e">
        <f t="shared" ca="1" si="8"/>
        <v>#REF!</v>
      </c>
      <c r="L6" t="e">
        <f t="shared" ca="1" si="9"/>
        <v>#REF!</v>
      </c>
      <c r="M6" t="e">
        <f t="shared" ca="1" si="10"/>
        <v>#REF!</v>
      </c>
      <c r="N6" t="e">
        <f t="shared" ca="1" si="31"/>
        <v>#REF!</v>
      </c>
      <c r="O6" t="e">
        <f ca="1">+IF(P6="","",MAX(O$1:O5)+1)</f>
        <v>#REF!</v>
      </c>
      <c r="P6" t="e">
        <f t="shared" ca="1" si="12"/>
        <v>#REF!</v>
      </c>
      <c r="Q6" t="e">
        <f t="shared" ca="1" si="13"/>
        <v>#REF!</v>
      </c>
      <c r="R6" t="e">
        <f t="shared" ca="1" si="14"/>
        <v>#REF!</v>
      </c>
      <c r="S6" t="e">
        <f t="shared" ca="1" si="15"/>
        <v>#REF!</v>
      </c>
      <c r="T6" t="e">
        <f t="shared" ca="1" si="16"/>
        <v>#REF!</v>
      </c>
      <c r="U6" t="e">
        <f t="shared" ca="1" si="32"/>
        <v>#REF!</v>
      </c>
      <c r="V6" t="e">
        <f ca="1">+IF(W6="","",MAX(V$1:V5)+1)</f>
        <v>#REF!</v>
      </c>
      <c r="W6" t="e">
        <f t="shared" ca="1" si="18"/>
        <v>#REF!</v>
      </c>
      <c r="X6" t="e">
        <f t="shared" ca="1" si="19"/>
        <v>#REF!</v>
      </c>
      <c r="Y6" t="e">
        <f t="shared" ca="1" si="20"/>
        <v>#REF!</v>
      </c>
      <c r="Z6" t="e">
        <f t="shared" ca="1" si="21"/>
        <v>#REF!</v>
      </c>
      <c r="AA6" t="e">
        <f t="shared" ca="1" si="22"/>
        <v>#REF!</v>
      </c>
      <c r="AB6" t="e">
        <f t="shared" ca="1" si="33"/>
        <v>#REF!</v>
      </c>
      <c r="AC6" t="e">
        <f ca="1">+IF(AD6="","",MAX(AC$1:AC5)+1)</f>
        <v>#REF!</v>
      </c>
      <c r="AD6" t="e">
        <f t="shared" ca="1" si="24"/>
        <v>#REF!</v>
      </c>
      <c r="AE6" t="e">
        <f t="shared" ca="1" si="34"/>
        <v>#REF!</v>
      </c>
      <c r="AF6" t="e">
        <f t="shared" ca="1" si="35"/>
        <v>#REF!</v>
      </c>
      <c r="AG6" t="e">
        <f t="shared" ca="1" si="36"/>
        <v>#REF!</v>
      </c>
      <c r="AH6" t="e">
        <f t="shared" ca="1" si="37"/>
        <v>#REF!</v>
      </c>
      <c r="AI6" t="e">
        <f t="shared" ca="1" si="38"/>
        <v>#REF!</v>
      </c>
      <c r="AJ6" t="e">
        <f t="shared" ca="1" si="39"/>
        <v>#REF!</v>
      </c>
    </row>
    <row r="7" spans="1:36" x14ac:dyDescent="0.25">
      <c r="A7" t="e">
        <f ca="1">+IF(B7="","",MAX(A$1:A6)+1)</f>
        <v>#REF!</v>
      </c>
      <c r="B7" t="e">
        <f t="shared" ca="1" si="0"/>
        <v>#REF!</v>
      </c>
      <c r="C7" t="e">
        <f t="shared" ca="1" si="1"/>
        <v>#REF!</v>
      </c>
      <c r="D7" t="e">
        <f t="shared" ca="1" si="2"/>
        <v>#REF!</v>
      </c>
      <c r="E7" t="e">
        <f t="shared" ca="1" si="3"/>
        <v>#REF!</v>
      </c>
      <c r="F7" t="e">
        <f t="shared" ca="1" si="4"/>
        <v>#REF!</v>
      </c>
      <c r="G7" t="e">
        <f t="shared" ca="1" si="5"/>
        <v>#REF!</v>
      </c>
      <c r="H7" t="e">
        <f ca="1">+IF(I7="","",MAX(H$1:H6)+1)</f>
        <v>#REF!</v>
      </c>
      <c r="I7" t="e">
        <f t="shared" ca="1" si="6"/>
        <v>#REF!</v>
      </c>
      <c r="J7" t="e">
        <f t="shared" ca="1" si="7"/>
        <v>#REF!</v>
      </c>
      <c r="K7" t="e">
        <f t="shared" ca="1" si="8"/>
        <v>#REF!</v>
      </c>
      <c r="L7" t="e">
        <f t="shared" ca="1" si="9"/>
        <v>#REF!</v>
      </c>
      <c r="M7" t="e">
        <f t="shared" ca="1" si="10"/>
        <v>#REF!</v>
      </c>
      <c r="N7" t="e">
        <f t="shared" ca="1" si="31"/>
        <v>#REF!</v>
      </c>
      <c r="O7" t="e">
        <f ca="1">+IF(P7="","",MAX(O$1:O6)+1)</f>
        <v>#REF!</v>
      </c>
      <c r="P7" t="e">
        <f t="shared" ca="1" si="12"/>
        <v>#REF!</v>
      </c>
      <c r="Q7" t="e">
        <f t="shared" ca="1" si="13"/>
        <v>#REF!</v>
      </c>
      <c r="R7" t="e">
        <f t="shared" ca="1" si="14"/>
        <v>#REF!</v>
      </c>
      <c r="S7" t="e">
        <f t="shared" ca="1" si="15"/>
        <v>#REF!</v>
      </c>
      <c r="T7" t="e">
        <f t="shared" ca="1" si="16"/>
        <v>#REF!</v>
      </c>
      <c r="U7" t="e">
        <f t="shared" ca="1" si="32"/>
        <v>#REF!</v>
      </c>
      <c r="V7" t="e">
        <f ca="1">+IF(W7="","",MAX(V$1:V6)+1)</f>
        <v>#REF!</v>
      </c>
      <c r="W7" t="e">
        <f t="shared" ca="1" si="18"/>
        <v>#REF!</v>
      </c>
      <c r="X7" t="e">
        <f t="shared" ca="1" si="19"/>
        <v>#REF!</v>
      </c>
      <c r="Y7" t="e">
        <f t="shared" ca="1" si="20"/>
        <v>#REF!</v>
      </c>
      <c r="Z7" t="e">
        <f t="shared" ca="1" si="21"/>
        <v>#REF!</v>
      </c>
      <c r="AA7" t="e">
        <f t="shared" ca="1" si="22"/>
        <v>#REF!</v>
      </c>
      <c r="AB7" t="e">
        <f t="shared" ca="1" si="33"/>
        <v>#REF!</v>
      </c>
      <c r="AC7" t="e">
        <f ca="1">+IF(AD7="","",MAX(AC$1:AC6)+1)</f>
        <v>#REF!</v>
      </c>
      <c r="AD7" t="e">
        <f t="shared" ca="1" si="24"/>
        <v>#REF!</v>
      </c>
      <c r="AE7" t="e">
        <f t="shared" ca="1" si="34"/>
        <v>#REF!</v>
      </c>
      <c r="AF7" t="e">
        <f t="shared" ca="1" si="35"/>
        <v>#REF!</v>
      </c>
      <c r="AG7" t="e">
        <f t="shared" ca="1" si="36"/>
        <v>#REF!</v>
      </c>
      <c r="AH7" t="e">
        <f t="shared" ca="1" si="37"/>
        <v>#REF!</v>
      </c>
      <c r="AI7" t="e">
        <f t="shared" ca="1" si="38"/>
        <v>#REF!</v>
      </c>
      <c r="AJ7" t="e">
        <f t="shared" ca="1" si="39"/>
        <v>#REF!</v>
      </c>
    </row>
    <row r="8" spans="1:36" x14ac:dyDescent="0.25">
      <c r="A8" t="e">
        <f ca="1">+IF(B8="","",MAX(A$1:A7)+1)</f>
        <v>#REF!</v>
      </c>
      <c r="B8" t="e">
        <f t="shared" ca="1" si="0"/>
        <v>#REF!</v>
      </c>
      <c r="C8" t="e">
        <f t="shared" ca="1" si="1"/>
        <v>#REF!</v>
      </c>
      <c r="D8" t="e">
        <f t="shared" ca="1" si="2"/>
        <v>#REF!</v>
      </c>
      <c r="E8" t="e">
        <f t="shared" ca="1" si="3"/>
        <v>#REF!</v>
      </c>
      <c r="F8" t="e">
        <f t="shared" ca="1" si="4"/>
        <v>#REF!</v>
      </c>
      <c r="G8" t="e">
        <f t="shared" ca="1" si="5"/>
        <v>#REF!</v>
      </c>
      <c r="H8" t="e">
        <f ca="1">+IF(I8="","",MAX(H$1:H7)+1)</f>
        <v>#REF!</v>
      </c>
      <c r="I8" t="e">
        <f t="shared" ca="1" si="6"/>
        <v>#REF!</v>
      </c>
      <c r="J8" t="e">
        <f t="shared" ca="1" si="7"/>
        <v>#REF!</v>
      </c>
      <c r="K8" t="e">
        <f t="shared" ca="1" si="8"/>
        <v>#REF!</v>
      </c>
      <c r="L8" t="e">
        <f t="shared" ca="1" si="9"/>
        <v>#REF!</v>
      </c>
      <c r="M8" t="e">
        <f t="shared" ca="1" si="10"/>
        <v>#REF!</v>
      </c>
      <c r="N8" t="e">
        <f t="shared" ca="1" si="31"/>
        <v>#REF!</v>
      </c>
      <c r="O8" t="e">
        <f ca="1">+IF(P8="","",MAX(O$1:O7)+1)</f>
        <v>#REF!</v>
      </c>
      <c r="P8" t="e">
        <f t="shared" ca="1" si="12"/>
        <v>#REF!</v>
      </c>
      <c r="Q8" t="e">
        <f t="shared" ca="1" si="13"/>
        <v>#REF!</v>
      </c>
      <c r="R8" t="e">
        <f t="shared" ca="1" si="14"/>
        <v>#REF!</v>
      </c>
      <c r="S8" t="e">
        <f t="shared" ca="1" si="15"/>
        <v>#REF!</v>
      </c>
      <c r="T8" t="e">
        <f t="shared" ca="1" si="16"/>
        <v>#REF!</v>
      </c>
      <c r="U8" t="e">
        <f t="shared" ca="1" si="32"/>
        <v>#REF!</v>
      </c>
      <c r="V8" t="e">
        <f ca="1">+IF(W8="","",MAX(V$1:V7)+1)</f>
        <v>#REF!</v>
      </c>
      <c r="W8" t="e">
        <f t="shared" ca="1" si="18"/>
        <v>#REF!</v>
      </c>
      <c r="X8" t="e">
        <f t="shared" ca="1" si="19"/>
        <v>#REF!</v>
      </c>
      <c r="Y8" t="e">
        <f t="shared" ca="1" si="20"/>
        <v>#REF!</v>
      </c>
      <c r="Z8" t="e">
        <f t="shared" ca="1" si="21"/>
        <v>#REF!</v>
      </c>
      <c r="AA8" t="e">
        <f t="shared" ca="1" si="22"/>
        <v>#REF!</v>
      </c>
      <c r="AB8" t="e">
        <f t="shared" ca="1" si="33"/>
        <v>#REF!</v>
      </c>
      <c r="AC8" t="e">
        <f ca="1">+IF(AD8="","",MAX(AC$1:AC7)+1)</f>
        <v>#REF!</v>
      </c>
      <c r="AD8" t="e">
        <f t="shared" ca="1" si="24"/>
        <v>#REF!</v>
      </c>
      <c r="AE8" t="e">
        <f t="shared" ca="1" si="34"/>
        <v>#REF!</v>
      </c>
      <c r="AF8" t="e">
        <f t="shared" ca="1" si="35"/>
        <v>#REF!</v>
      </c>
      <c r="AG8" t="e">
        <f t="shared" ca="1" si="36"/>
        <v>#REF!</v>
      </c>
      <c r="AH8" t="e">
        <f t="shared" ca="1" si="37"/>
        <v>#REF!</v>
      </c>
      <c r="AI8" t="e">
        <f t="shared" ca="1" si="38"/>
        <v>#REF!</v>
      </c>
      <c r="AJ8" t="e">
        <f t="shared" ca="1" si="39"/>
        <v>#REF!</v>
      </c>
    </row>
    <row r="9" spans="1:36" x14ac:dyDescent="0.25">
      <c r="A9" t="e">
        <f ca="1">+IF(B9="","",MAX(A$1:A8)+1)</f>
        <v>#REF!</v>
      </c>
      <c r="B9" t="e">
        <f t="shared" ca="1" si="0"/>
        <v>#REF!</v>
      </c>
      <c r="C9" t="e">
        <f t="shared" ca="1" si="1"/>
        <v>#REF!</v>
      </c>
      <c r="D9" t="e">
        <f t="shared" ca="1" si="2"/>
        <v>#REF!</v>
      </c>
      <c r="E9" t="e">
        <f t="shared" ca="1" si="3"/>
        <v>#REF!</v>
      </c>
      <c r="F9" t="e">
        <f t="shared" ca="1" si="4"/>
        <v>#REF!</v>
      </c>
      <c r="G9" t="e">
        <f t="shared" ca="1" si="5"/>
        <v>#REF!</v>
      </c>
      <c r="H9" t="e">
        <f ca="1">+IF(I9="","",MAX(H$1:H8)+1)</f>
        <v>#REF!</v>
      </c>
      <c r="I9" t="e">
        <f t="shared" ca="1" si="6"/>
        <v>#REF!</v>
      </c>
      <c r="J9" t="e">
        <f t="shared" ca="1" si="7"/>
        <v>#REF!</v>
      </c>
      <c r="K9" t="e">
        <f t="shared" ca="1" si="8"/>
        <v>#REF!</v>
      </c>
      <c r="L9" t="e">
        <f t="shared" ca="1" si="9"/>
        <v>#REF!</v>
      </c>
      <c r="M9" t="e">
        <f t="shared" ca="1" si="10"/>
        <v>#REF!</v>
      </c>
      <c r="N9" t="e">
        <f t="shared" ca="1" si="31"/>
        <v>#REF!</v>
      </c>
      <c r="O9" t="e">
        <f ca="1">+IF(P9="","",MAX(O$1:O8)+1)</f>
        <v>#REF!</v>
      </c>
      <c r="P9" t="e">
        <f t="shared" ca="1" si="12"/>
        <v>#REF!</v>
      </c>
      <c r="Q9" t="e">
        <f t="shared" ca="1" si="13"/>
        <v>#REF!</v>
      </c>
      <c r="R9" t="e">
        <f t="shared" ca="1" si="14"/>
        <v>#REF!</v>
      </c>
      <c r="S9" t="e">
        <f t="shared" ca="1" si="15"/>
        <v>#REF!</v>
      </c>
      <c r="T9" t="e">
        <f t="shared" ca="1" si="16"/>
        <v>#REF!</v>
      </c>
      <c r="U9" t="e">
        <f t="shared" ca="1" si="32"/>
        <v>#REF!</v>
      </c>
      <c r="V9" t="e">
        <f ca="1">+IF(W9="","",MAX(V$1:V8)+1)</f>
        <v>#REF!</v>
      </c>
      <c r="W9" t="e">
        <f t="shared" ca="1" si="18"/>
        <v>#REF!</v>
      </c>
      <c r="X9" t="e">
        <f t="shared" ca="1" si="19"/>
        <v>#REF!</v>
      </c>
      <c r="Y9" t="e">
        <f t="shared" ca="1" si="20"/>
        <v>#REF!</v>
      </c>
      <c r="Z9" t="e">
        <f t="shared" ca="1" si="21"/>
        <v>#REF!</v>
      </c>
      <c r="AA9" t="e">
        <f t="shared" ca="1" si="22"/>
        <v>#REF!</v>
      </c>
      <c r="AB9" t="e">
        <f t="shared" ca="1" si="33"/>
        <v>#REF!</v>
      </c>
      <c r="AC9" t="e">
        <f ca="1">+IF(AD9="","",MAX(AC$1:AC8)+1)</f>
        <v>#REF!</v>
      </c>
      <c r="AD9" t="e">
        <f t="shared" ca="1" si="24"/>
        <v>#REF!</v>
      </c>
      <c r="AE9" t="e">
        <f t="shared" ca="1" si="34"/>
        <v>#REF!</v>
      </c>
      <c r="AF9" t="e">
        <f t="shared" ca="1" si="35"/>
        <v>#REF!</v>
      </c>
      <c r="AG9" t="e">
        <f t="shared" ca="1" si="36"/>
        <v>#REF!</v>
      </c>
      <c r="AH9" t="e">
        <f t="shared" ca="1" si="37"/>
        <v>#REF!</v>
      </c>
      <c r="AI9" t="e">
        <f t="shared" ca="1" si="38"/>
        <v>#REF!</v>
      </c>
      <c r="AJ9" t="e">
        <f t="shared" ca="1" si="39"/>
        <v>#REF!</v>
      </c>
    </row>
    <row r="10" spans="1:36" x14ac:dyDescent="0.25">
      <c r="A10" t="e">
        <f ca="1">+IF(B10="","",MAX(A$1:A9)+1)</f>
        <v>#REF!</v>
      </c>
      <c r="B10" t="e">
        <f t="shared" ca="1" si="0"/>
        <v>#REF!</v>
      </c>
      <c r="C10" t="e">
        <f t="shared" ca="1" si="1"/>
        <v>#REF!</v>
      </c>
      <c r="D10" t="e">
        <f t="shared" ca="1" si="2"/>
        <v>#REF!</v>
      </c>
      <c r="E10" t="e">
        <f t="shared" ca="1" si="3"/>
        <v>#REF!</v>
      </c>
      <c r="F10" t="e">
        <f t="shared" ca="1" si="4"/>
        <v>#REF!</v>
      </c>
      <c r="G10" t="e">
        <f t="shared" ca="1" si="5"/>
        <v>#REF!</v>
      </c>
      <c r="H10" t="e">
        <f ca="1">+IF(I10="","",MAX(H$1:H9)+1)</f>
        <v>#REF!</v>
      </c>
      <c r="I10" t="e">
        <f t="shared" ca="1" si="6"/>
        <v>#REF!</v>
      </c>
      <c r="J10" t="e">
        <f t="shared" ca="1" si="7"/>
        <v>#REF!</v>
      </c>
      <c r="K10" t="e">
        <f t="shared" ca="1" si="8"/>
        <v>#REF!</v>
      </c>
      <c r="L10" t="e">
        <f t="shared" ca="1" si="9"/>
        <v>#REF!</v>
      </c>
      <c r="M10" t="e">
        <f t="shared" ca="1" si="10"/>
        <v>#REF!</v>
      </c>
      <c r="N10" t="e">
        <f t="shared" ca="1" si="31"/>
        <v>#REF!</v>
      </c>
      <c r="O10" t="e">
        <f ca="1">+IF(P10="","",MAX(O$1:O9)+1)</f>
        <v>#REF!</v>
      </c>
      <c r="P10" t="e">
        <f t="shared" ca="1" si="12"/>
        <v>#REF!</v>
      </c>
      <c r="Q10" t="e">
        <f t="shared" ca="1" si="13"/>
        <v>#REF!</v>
      </c>
      <c r="R10" t="e">
        <f t="shared" ca="1" si="14"/>
        <v>#REF!</v>
      </c>
      <c r="S10" t="e">
        <f t="shared" ca="1" si="15"/>
        <v>#REF!</v>
      </c>
      <c r="T10" t="e">
        <f t="shared" ca="1" si="16"/>
        <v>#REF!</v>
      </c>
      <c r="U10" t="e">
        <f t="shared" ca="1" si="32"/>
        <v>#REF!</v>
      </c>
      <c r="V10" t="e">
        <f ca="1">+IF(W10="","",MAX(V$1:V9)+1)</f>
        <v>#REF!</v>
      </c>
      <c r="W10" t="e">
        <f t="shared" ca="1" si="18"/>
        <v>#REF!</v>
      </c>
      <c r="X10" t="e">
        <f t="shared" ca="1" si="19"/>
        <v>#REF!</v>
      </c>
      <c r="Y10" t="e">
        <f t="shared" ca="1" si="20"/>
        <v>#REF!</v>
      </c>
      <c r="Z10" t="e">
        <f t="shared" ca="1" si="21"/>
        <v>#REF!</v>
      </c>
      <c r="AA10" t="e">
        <f t="shared" ca="1" si="22"/>
        <v>#REF!</v>
      </c>
      <c r="AB10" t="e">
        <f t="shared" ca="1" si="33"/>
        <v>#REF!</v>
      </c>
      <c r="AC10" t="e">
        <f ca="1">+IF(AD10="","",MAX(AC$1:AC9)+1)</f>
        <v>#REF!</v>
      </c>
      <c r="AD10" t="e">
        <f t="shared" ca="1" si="24"/>
        <v>#REF!</v>
      </c>
      <c r="AE10" t="e">
        <f t="shared" ca="1" si="34"/>
        <v>#REF!</v>
      </c>
      <c r="AF10" t="e">
        <f t="shared" ca="1" si="35"/>
        <v>#REF!</v>
      </c>
      <c r="AG10" t="e">
        <f t="shared" ca="1" si="36"/>
        <v>#REF!</v>
      </c>
      <c r="AH10" t="e">
        <f t="shared" ca="1" si="37"/>
        <v>#REF!</v>
      </c>
      <c r="AI10" t="e">
        <f t="shared" ca="1" si="38"/>
        <v>#REF!</v>
      </c>
      <c r="AJ10" t="e">
        <f t="shared" ca="1" si="39"/>
        <v>#REF!</v>
      </c>
    </row>
    <row r="11" spans="1:36" x14ac:dyDescent="0.25">
      <c r="A11" t="e">
        <f ca="1">+IF(B11="","",MAX(A$1:A10)+1)</f>
        <v>#REF!</v>
      </c>
      <c r="B11" t="e">
        <f t="shared" ca="1" si="0"/>
        <v>#REF!</v>
      </c>
      <c r="C11" t="e">
        <f t="shared" ca="1" si="1"/>
        <v>#REF!</v>
      </c>
      <c r="D11" t="e">
        <f t="shared" ca="1" si="2"/>
        <v>#REF!</v>
      </c>
      <c r="E11" t="e">
        <f t="shared" ca="1" si="3"/>
        <v>#REF!</v>
      </c>
      <c r="F11" t="e">
        <f t="shared" ca="1" si="4"/>
        <v>#REF!</v>
      </c>
      <c r="G11" t="e">
        <f t="shared" ca="1" si="5"/>
        <v>#REF!</v>
      </c>
      <c r="H11" t="e">
        <f ca="1">+IF(I11="","",MAX(H$1:H10)+1)</f>
        <v>#REF!</v>
      </c>
      <c r="I11" t="e">
        <f t="shared" ca="1" si="6"/>
        <v>#REF!</v>
      </c>
      <c r="J11" t="e">
        <f t="shared" ca="1" si="7"/>
        <v>#REF!</v>
      </c>
      <c r="K11" t="e">
        <f t="shared" ca="1" si="8"/>
        <v>#REF!</v>
      </c>
      <c r="L11" t="e">
        <f t="shared" ca="1" si="9"/>
        <v>#REF!</v>
      </c>
      <c r="M11" t="e">
        <f t="shared" ca="1" si="10"/>
        <v>#REF!</v>
      </c>
      <c r="N11" t="e">
        <f t="shared" ca="1" si="31"/>
        <v>#REF!</v>
      </c>
      <c r="O11" t="e">
        <f ca="1">+IF(P11="","",MAX(O$1:O10)+1)</f>
        <v>#REF!</v>
      </c>
      <c r="P11" t="e">
        <f t="shared" ca="1" si="12"/>
        <v>#REF!</v>
      </c>
      <c r="Q11" t="e">
        <f t="shared" ca="1" si="13"/>
        <v>#REF!</v>
      </c>
      <c r="R11" t="e">
        <f t="shared" ca="1" si="14"/>
        <v>#REF!</v>
      </c>
      <c r="S11" t="e">
        <f t="shared" ca="1" si="15"/>
        <v>#REF!</v>
      </c>
      <c r="T11" t="e">
        <f t="shared" ca="1" si="16"/>
        <v>#REF!</v>
      </c>
      <c r="U11" t="e">
        <f t="shared" ca="1" si="32"/>
        <v>#REF!</v>
      </c>
      <c r="V11" t="e">
        <f ca="1">+IF(W11="","",MAX(V$1:V10)+1)</f>
        <v>#REF!</v>
      </c>
      <c r="W11" t="e">
        <f t="shared" ca="1" si="18"/>
        <v>#REF!</v>
      </c>
      <c r="X11" t="e">
        <f t="shared" ca="1" si="19"/>
        <v>#REF!</v>
      </c>
      <c r="Y11" t="e">
        <f t="shared" ca="1" si="20"/>
        <v>#REF!</v>
      </c>
      <c r="Z11" t="e">
        <f t="shared" ca="1" si="21"/>
        <v>#REF!</v>
      </c>
      <c r="AA11" t="e">
        <f t="shared" ca="1" si="22"/>
        <v>#REF!</v>
      </c>
      <c r="AB11" t="e">
        <f t="shared" ca="1" si="33"/>
        <v>#REF!</v>
      </c>
      <c r="AC11" t="e">
        <f ca="1">+IF(AD11="","",MAX(AC$1:AC10)+1)</f>
        <v>#REF!</v>
      </c>
      <c r="AD11" t="e">
        <f t="shared" ca="1" si="24"/>
        <v>#REF!</v>
      </c>
      <c r="AE11" t="e">
        <f t="shared" ca="1" si="34"/>
        <v>#REF!</v>
      </c>
      <c r="AF11" t="e">
        <f t="shared" ca="1" si="35"/>
        <v>#REF!</v>
      </c>
      <c r="AG11" t="e">
        <f t="shared" ca="1" si="36"/>
        <v>#REF!</v>
      </c>
      <c r="AH11" t="e">
        <f t="shared" ca="1" si="37"/>
        <v>#REF!</v>
      </c>
      <c r="AI11" t="e">
        <f t="shared" ca="1" si="38"/>
        <v>#REF!</v>
      </c>
      <c r="AJ11" t="e">
        <f t="shared" ca="1" si="39"/>
        <v>#REF!</v>
      </c>
    </row>
    <row r="12" spans="1:36" x14ac:dyDescent="0.25">
      <c r="A12" t="e">
        <f ca="1">+IF(B12="","",MAX(A$1:A11)+1)</f>
        <v>#REF!</v>
      </c>
      <c r="B12" t="e">
        <f t="shared" ca="1" si="0"/>
        <v>#REF!</v>
      </c>
      <c r="C12" t="e">
        <f t="shared" ca="1" si="1"/>
        <v>#REF!</v>
      </c>
      <c r="D12" t="e">
        <f t="shared" ca="1" si="2"/>
        <v>#REF!</v>
      </c>
      <c r="E12" t="e">
        <f t="shared" ca="1" si="3"/>
        <v>#REF!</v>
      </c>
      <c r="F12" t="e">
        <f t="shared" ca="1" si="4"/>
        <v>#REF!</v>
      </c>
      <c r="G12" t="e">
        <f t="shared" ca="1" si="5"/>
        <v>#REF!</v>
      </c>
      <c r="H12" t="e">
        <f ca="1">+IF(I12="","",MAX(H$1:H11)+1)</f>
        <v>#REF!</v>
      </c>
      <c r="I12" t="e">
        <f t="shared" ca="1" si="6"/>
        <v>#REF!</v>
      </c>
      <c r="J12" t="e">
        <f t="shared" ca="1" si="7"/>
        <v>#REF!</v>
      </c>
      <c r="K12" t="e">
        <f t="shared" ca="1" si="8"/>
        <v>#REF!</v>
      </c>
      <c r="L12" t="e">
        <f t="shared" ca="1" si="9"/>
        <v>#REF!</v>
      </c>
      <c r="M12" t="e">
        <f t="shared" ca="1" si="10"/>
        <v>#REF!</v>
      </c>
      <c r="N12" t="e">
        <f t="shared" ca="1" si="31"/>
        <v>#REF!</v>
      </c>
      <c r="O12" t="e">
        <f ca="1">+IF(P12="","",MAX(O$1:O11)+1)</f>
        <v>#REF!</v>
      </c>
      <c r="P12" t="e">
        <f t="shared" ca="1" si="12"/>
        <v>#REF!</v>
      </c>
      <c r="Q12" t="e">
        <f t="shared" ca="1" si="13"/>
        <v>#REF!</v>
      </c>
      <c r="R12" t="e">
        <f t="shared" ca="1" si="14"/>
        <v>#REF!</v>
      </c>
      <c r="S12" t="e">
        <f t="shared" ca="1" si="15"/>
        <v>#REF!</v>
      </c>
      <c r="T12" t="e">
        <f t="shared" ca="1" si="16"/>
        <v>#REF!</v>
      </c>
      <c r="U12" t="e">
        <f t="shared" ca="1" si="32"/>
        <v>#REF!</v>
      </c>
      <c r="V12" t="e">
        <f ca="1">+IF(W12="","",MAX(V$1:V11)+1)</f>
        <v>#REF!</v>
      </c>
      <c r="W12" t="e">
        <f t="shared" ca="1" si="18"/>
        <v>#REF!</v>
      </c>
      <c r="X12" t="e">
        <f t="shared" ca="1" si="19"/>
        <v>#REF!</v>
      </c>
      <c r="Y12" t="e">
        <f t="shared" ca="1" si="20"/>
        <v>#REF!</v>
      </c>
      <c r="Z12" t="e">
        <f t="shared" ca="1" si="21"/>
        <v>#REF!</v>
      </c>
      <c r="AA12" t="e">
        <f t="shared" ca="1" si="22"/>
        <v>#REF!</v>
      </c>
      <c r="AB12" t="e">
        <f t="shared" ca="1" si="33"/>
        <v>#REF!</v>
      </c>
      <c r="AC12" t="e">
        <f ca="1">+IF(AD12="","",MAX(AC$1:AC11)+1)</f>
        <v>#REF!</v>
      </c>
      <c r="AD12" t="e">
        <f t="shared" ca="1" si="24"/>
        <v>#REF!</v>
      </c>
      <c r="AE12" t="e">
        <f t="shared" ca="1" si="34"/>
        <v>#REF!</v>
      </c>
      <c r="AF12" t="e">
        <f t="shared" ca="1" si="35"/>
        <v>#REF!</v>
      </c>
      <c r="AG12" t="e">
        <f t="shared" ca="1" si="36"/>
        <v>#REF!</v>
      </c>
      <c r="AH12" t="e">
        <f t="shared" ca="1" si="37"/>
        <v>#REF!</v>
      </c>
      <c r="AI12" t="e">
        <f t="shared" ca="1" si="38"/>
        <v>#REF!</v>
      </c>
      <c r="AJ12" t="e">
        <f t="shared" ca="1" si="39"/>
        <v>#REF!</v>
      </c>
    </row>
    <row r="13" spans="1:36" x14ac:dyDescent="0.25">
      <c r="A13" t="e">
        <f ca="1">+IF(B13="","",MAX(A$1:A12)+1)</f>
        <v>#REF!</v>
      </c>
      <c r="B13" t="e">
        <f t="shared" ca="1" si="0"/>
        <v>#REF!</v>
      </c>
      <c r="C13" t="e">
        <f t="shared" ca="1" si="1"/>
        <v>#REF!</v>
      </c>
      <c r="D13" t="e">
        <f t="shared" ca="1" si="2"/>
        <v>#REF!</v>
      </c>
      <c r="E13" t="e">
        <f t="shared" ca="1" si="3"/>
        <v>#REF!</v>
      </c>
      <c r="F13" t="e">
        <f t="shared" ca="1" si="4"/>
        <v>#REF!</v>
      </c>
      <c r="G13" t="e">
        <f t="shared" ca="1" si="5"/>
        <v>#REF!</v>
      </c>
      <c r="H13" t="e">
        <f ca="1">+IF(I13="","",MAX(H$1:H12)+1)</f>
        <v>#REF!</v>
      </c>
      <c r="I13" t="e">
        <f t="shared" ca="1" si="6"/>
        <v>#REF!</v>
      </c>
      <c r="J13" t="e">
        <f t="shared" ca="1" si="7"/>
        <v>#REF!</v>
      </c>
      <c r="K13" t="e">
        <f t="shared" ca="1" si="8"/>
        <v>#REF!</v>
      </c>
      <c r="L13" t="e">
        <f t="shared" ca="1" si="9"/>
        <v>#REF!</v>
      </c>
      <c r="M13" t="e">
        <f t="shared" ca="1" si="10"/>
        <v>#REF!</v>
      </c>
      <c r="N13" t="e">
        <f t="shared" ca="1" si="31"/>
        <v>#REF!</v>
      </c>
      <c r="O13" t="e">
        <f ca="1">+IF(P13="","",MAX(O$1:O12)+1)</f>
        <v>#REF!</v>
      </c>
      <c r="P13" t="e">
        <f t="shared" ca="1" si="12"/>
        <v>#REF!</v>
      </c>
      <c r="Q13" t="e">
        <f t="shared" ca="1" si="13"/>
        <v>#REF!</v>
      </c>
      <c r="R13" t="e">
        <f t="shared" ca="1" si="14"/>
        <v>#REF!</v>
      </c>
      <c r="S13" t="e">
        <f t="shared" ca="1" si="15"/>
        <v>#REF!</v>
      </c>
      <c r="T13" t="e">
        <f t="shared" ca="1" si="16"/>
        <v>#REF!</v>
      </c>
      <c r="U13" t="e">
        <f t="shared" ca="1" si="32"/>
        <v>#REF!</v>
      </c>
      <c r="V13" t="e">
        <f ca="1">+IF(W13="","",MAX(V$1:V12)+1)</f>
        <v>#REF!</v>
      </c>
      <c r="W13" t="e">
        <f t="shared" ca="1" si="18"/>
        <v>#REF!</v>
      </c>
      <c r="X13" t="e">
        <f t="shared" ca="1" si="19"/>
        <v>#REF!</v>
      </c>
      <c r="Y13" t="e">
        <f t="shared" ca="1" si="20"/>
        <v>#REF!</v>
      </c>
      <c r="Z13" t="e">
        <f t="shared" ca="1" si="21"/>
        <v>#REF!</v>
      </c>
      <c r="AA13" t="e">
        <f t="shared" ca="1" si="22"/>
        <v>#REF!</v>
      </c>
      <c r="AB13" t="e">
        <f t="shared" ca="1" si="33"/>
        <v>#REF!</v>
      </c>
      <c r="AC13" t="e">
        <f ca="1">+IF(AD13="","",MAX(AC$1:AC12)+1)</f>
        <v>#REF!</v>
      </c>
      <c r="AD13" t="e">
        <f t="shared" ca="1" si="24"/>
        <v>#REF!</v>
      </c>
      <c r="AE13" t="e">
        <f t="shared" ca="1" si="34"/>
        <v>#REF!</v>
      </c>
      <c r="AF13" t="e">
        <f t="shared" ca="1" si="35"/>
        <v>#REF!</v>
      </c>
      <c r="AG13" t="e">
        <f t="shared" ca="1" si="36"/>
        <v>#REF!</v>
      </c>
      <c r="AH13" t="e">
        <f t="shared" ca="1" si="37"/>
        <v>#REF!</v>
      </c>
      <c r="AI13" t="e">
        <f t="shared" ca="1" si="38"/>
        <v>#REF!</v>
      </c>
      <c r="AJ13" t="e">
        <f t="shared" ca="1" si="39"/>
        <v>#REF!</v>
      </c>
    </row>
    <row r="14" spans="1:36" x14ac:dyDescent="0.25">
      <c r="A14" t="e">
        <f ca="1">+IF(B14="","",MAX(A$1:A13)+1)</f>
        <v>#REF!</v>
      </c>
      <c r="B14" t="e">
        <f t="shared" ca="1" si="0"/>
        <v>#REF!</v>
      </c>
      <c r="C14" t="e">
        <f t="shared" ca="1" si="1"/>
        <v>#REF!</v>
      </c>
      <c r="D14" t="e">
        <f t="shared" ca="1" si="2"/>
        <v>#REF!</v>
      </c>
      <c r="E14" t="e">
        <f t="shared" ca="1" si="3"/>
        <v>#REF!</v>
      </c>
      <c r="F14" t="e">
        <f t="shared" ca="1" si="4"/>
        <v>#REF!</v>
      </c>
      <c r="G14" t="e">
        <f t="shared" ca="1" si="5"/>
        <v>#REF!</v>
      </c>
      <c r="H14" t="e">
        <f ca="1">+IF(I14="","",MAX(H$1:H13)+1)</f>
        <v>#REF!</v>
      </c>
      <c r="I14" t="e">
        <f t="shared" ca="1" si="6"/>
        <v>#REF!</v>
      </c>
      <c r="J14" t="e">
        <f t="shared" ca="1" si="7"/>
        <v>#REF!</v>
      </c>
      <c r="K14" t="e">
        <f t="shared" ca="1" si="8"/>
        <v>#REF!</v>
      </c>
      <c r="L14" t="e">
        <f t="shared" ca="1" si="9"/>
        <v>#REF!</v>
      </c>
      <c r="M14" t="e">
        <f t="shared" ca="1" si="10"/>
        <v>#REF!</v>
      </c>
      <c r="N14" t="e">
        <f t="shared" ca="1" si="31"/>
        <v>#REF!</v>
      </c>
      <c r="O14" t="e">
        <f ca="1">+IF(P14="","",MAX(O$1:O13)+1)</f>
        <v>#REF!</v>
      </c>
      <c r="P14" t="e">
        <f t="shared" ca="1" si="12"/>
        <v>#REF!</v>
      </c>
      <c r="Q14" t="e">
        <f t="shared" ca="1" si="13"/>
        <v>#REF!</v>
      </c>
      <c r="R14" t="e">
        <f t="shared" ca="1" si="14"/>
        <v>#REF!</v>
      </c>
      <c r="S14" t="e">
        <f t="shared" ca="1" si="15"/>
        <v>#REF!</v>
      </c>
      <c r="T14" t="e">
        <f t="shared" ca="1" si="16"/>
        <v>#REF!</v>
      </c>
      <c r="U14" t="e">
        <f t="shared" ca="1" si="32"/>
        <v>#REF!</v>
      </c>
      <c r="V14" t="e">
        <f ca="1">+IF(W14="","",MAX(V$1:V13)+1)</f>
        <v>#REF!</v>
      </c>
      <c r="W14" t="e">
        <f t="shared" ca="1" si="18"/>
        <v>#REF!</v>
      </c>
      <c r="X14" t="e">
        <f t="shared" ca="1" si="19"/>
        <v>#REF!</v>
      </c>
      <c r="Y14" t="e">
        <f t="shared" ca="1" si="20"/>
        <v>#REF!</v>
      </c>
      <c r="Z14" t="e">
        <f t="shared" ca="1" si="21"/>
        <v>#REF!</v>
      </c>
      <c r="AA14" t="e">
        <f t="shared" ca="1" si="22"/>
        <v>#REF!</v>
      </c>
      <c r="AB14" t="e">
        <f t="shared" ca="1" si="33"/>
        <v>#REF!</v>
      </c>
      <c r="AC14" t="e">
        <f ca="1">+IF(AD14="","",MAX(AC$1:AC13)+1)</f>
        <v>#REF!</v>
      </c>
      <c r="AD14" t="e">
        <f t="shared" ca="1" si="24"/>
        <v>#REF!</v>
      </c>
      <c r="AE14" t="e">
        <f t="shared" ca="1" si="34"/>
        <v>#REF!</v>
      </c>
      <c r="AF14" t="e">
        <f t="shared" ca="1" si="35"/>
        <v>#REF!</v>
      </c>
      <c r="AG14" t="e">
        <f t="shared" ca="1" si="36"/>
        <v>#REF!</v>
      </c>
      <c r="AH14" t="e">
        <f t="shared" ca="1" si="37"/>
        <v>#REF!</v>
      </c>
      <c r="AI14" t="e">
        <f t="shared" ca="1" si="38"/>
        <v>#REF!</v>
      </c>
      <c r="AJ14" t="e">
        <f t="shared" ca="1" si="39"/>
        <v>#REF!</v>
      </c>
    </row>
    <row r="15" spans="1:36" x14ac:dyDescent="0.25">
      <c r="A15" t="e">
        <f ca="1">+IF(B15="","",MAX(A$1:A14)+1)</f>
        <v>#REF!</v>
      </c>
      <c r="B15" t="e">
        <f t="shared" ca="1" si="0"/>
        <v>#REF!</v>
      </c>
      <c r="C15" t="e">
        <f t="shared" ca="1" si="1"/>
        <v>#REF!</v>
      </c>
      <c r="D15" t="e">
        <f t="shared" ca="1" si="2"/>
        <v>#REF!</v>
      </c>
      <c r="E15" t="e">
        <f t="shared" ca="1" si="3"/>
        <v>#REF!</v>
      </c>
      <c r="F15" t="e">
        <f t="shared" ca="1" si="4"/>
        <v>#REF!</v>
      </c>
      <c r="G15" t="e">
        <f t="shared" ca="1" si="5"/>
        <v>#REF!</v>
      </c>
      <c r="H15" t="e">
        <f ca="1">+IF(I15="","",MAX(H$1:H14)+1)</f>
        <v>#REF!</v>
      </c>
      <c r="I15" t="e">
        <f t="shared" ca="1" si="6"/>
        <v>#REF!</v>
      </c>
      <c r="J15" t="e">
        <f t="shared" ca="1" si="7"/>
        <v>#REF!</v>
      </c>
      <c r="K15" t="e">
        <f t="shared" ca="1" si="8"/>
        <v>#REF!</v>
      </c>
      <c r="L15" t="e">
        <f t="shared" ca="1" si="9"/>
        <v>#REF!</v>
      </c>
      <c r="M15" t="e">
        <f t="shared" ca="1" si="10"/>
        <v>#REF!</v>
      </c>
      <c r="N15" t="e">
        <f t="shared" ca="1" si="31"/>
        <v>#REF!</v>
      </c>
      <c r="O15" t="e">
        <f ca="1">+IF(P15="","",MAX(O$1:O14)+1)</f>
        <v>#REF!</v>
      </c>
      <c r="P15" t="e">
        <f t="shared" ca="1" si="12"/>
        <v>#REF!</v>
      </c>
      <c r="Q15" t="e">
        <f t="shared" ca="1" si="13"/>
        <v>#REF!</v>
      </c>
      <c r="R15" t="e">
        <f t="shared" ca="1" si="14"/>
        <v>#REF!</v>
      </c>
      <c r="S15" t="e">
        <f t="shared" ca="1" si="15"/>
        <v>#REF!</v>
      </c>
      <c r="T15" t="e">
        <f t="shared" ca="1" si="16"/>
        <v>#REF!</v>
      </c>
      <c r="U15" t="e">
        <f t="shared" ca="1" si="32"/>
        <v>#REF!</v>
      </c>
      <c r="V15" t="e">
        <f ca="1">+IF(W15="","",MAX(V$1:V14)+1)</f>
        <v>#REF!</v>
      </c>
      <c r="W15" t="e">
        <f t="shared" ca="1" si="18"/>
        <v>#REF!</v>
      </c>
      <c r="X15" t="e">
        <f t="shared" ca="1" si="19"/>
        <v>#REF!</v>
      </c>
      <c r="Y15" t="e">
        <f t="shared" ca="1" si="20"/>
        <v>#REF!</v>
      </c>
      <c r="Z15" t="e">
        <f t="shared" ca="1" si="21"/>
        <v>#REF!</v>
      </c>
      <c r="AA15" t="e">
        <f t="shared" ca="1" si="22"/>
        <v>#REF!</v>
      </c>
      <c r="AB15" t="e">
        <f t="shared" ca="1" si="33"/>
        <v>#REF!</v>
      </c>
      <c r="AC15" t="e">
        <f ca="1">+IF(AD15="","",MAX(AC$1:AC14)+1)</f>
        <v>#REF!</v>
      </c>
      <c r="AD15" t="e">
        <f t="shared" ca="1" si="24"/>
        <v>#REF!</v>
      </c>
      <c r="AE15" t="e">
        <f t="shared" ca="1" si="34"/>
        <v>#REF!</v>
      </c>
      <c r="AF15" t="e">
        <f t="shared" ca="1" si="35"/>
        <v>#REF!</v>
      </c>
      <c r="AG15" t="e">
        <f t="shared" ca="1" si="36"/>
        <v>#REF!</v>
      </c>
      <c r="AH15" t="e">
        <f t="shared" ca="1" si="37"/>
        <v>#REF!</v>
      </c>
      <c r="AI15" t="e">
        <f t="shared" ca="1" si="38"/>
        <v>#REF!</v>
      </c>
      <c r="AJ15" t="e">
        <f t="shared" ca="1" si="39"/>
        <v>#REF!</v>
      </c>
    </row>
    <row r="16" spans="1:36" x14ac:dyDescent="0.25">
      <c r="A16" t="e">
        <f ca="1">+IF(B16="","",MAX(A$1:A15)+1)</f>
        <v>#REF!</v>
      </c>
      <c r="B16" t="e">
        <f t="shared" ca="1" si="0"/>
        <v>#REF!</v>
      </c>
      <c r="C16" t="e">
        <f t="shared" ca="1" si="1"/>
        <v>#REF!</v>
      </c>
      <c r="D16" t="e">
        <f t="shared" ca="1" si="2"/>
        <v>#REF!</v>
      </c>
      <c r="E16" t="e">
        <f t="shared" ca="1" si="3"/>
        <v>#REF!</v>
      </c>
      <c r="F16" t="e">
        <f t="shared" ca="1" si="4"/>
        <v>#REF!</v>
      </c>
      <c r="G16" t="e">
        <f t="shared" ca="1" si="5"/>
        <v>#REF!</v>
      </c>
      <c r="H16" t="e">
        <f ca="1">+IF(I16="","",MAX(H$1:H15)+1)</f>
        <v>#REF!</v>
      </c>
      <c r="I16" t="e">
        <f t="shared" ca="1" si="6"/>
        <v>#REF!</v>
      </c>
      <c r="J16" t="e">
        <f t="shared" ca="1" si="7"/>
        <v>#REF!</v>
      </c>
      <c r="K16" t="e">
        <f t="shared" ca="1" si="8"/>
        <v>#REF!</v>
      </c>
      <c r="L16" t="e">
        <f t="shared" ca="1" si="9"/>
        <v>#REF!</v>
      </c>
      <c r="M16" t="e">
        <f t="shared" ca="1" si="10"/>
        <v>#REF!</v>
      </c>
      <c r="N16" t="e">
        <f t="shared" ca="1" si="31"/>
        <v>#REF!</v>
      </c>
      <c r="O16" t="e">
        <f ca="1">+IF(P16="","",MAX(O$1:O15)+1)</f>
        <v>#REF!</v>
      </c>
      <c r="P16" t="e">
        <f t="shared" ca="1" si="12"/>
        <v>#REF!</v>
      </c>
      <c r="Q16" t="e">
        <f t="shared" ca="1" si="13"/>
        <v>#REF!</v>
      </c>
      <c r="R16" t="e">
        <f t="shared" ca="1" si="14"/>
        <v>#REF!</v>
      </c>
      <c r="S16" t="e">
        <f t="shared" ca="1" si="15"/>
        <v>#REF!</v>
      </c>
      <c r="T16" t="e">
        <f t="shared" ca="1" si="16"/>
        <v>#REF!</v>
      </c>
      <c r="U16" t="e">
        <f t="shared" ca="1" si="32"/>
        <v>#REF!</v>
      </c>
      <c r="V16" t="e">
        <f ca="1">+IF(W16="","",MAX(V$1:V15)+1)</f>
        <v>#REF!</v>
      </c>
      <c r="W16" t="e">
        <f t="shared" ca="1" si="18"/>
        <v>#REF!</v>
      </c>
      <c r="X16" t="e">
        <f t="shared" ca="1" si="19"/>
        <v>#REF!</v>
      </c>
      <c r="Y16" t="e">
        <f t="shared" ca="1" si="20"/>
        <v>#REF!</v>
      </c>
      <c r="Z16" t="e">
        <f t="shared" ca="1" si="21"/>
        <v>#REF!</v>
      </c>
      <c r="AA16" t="e">
        <f t="shared" ca="1" si="22"/>
        <v>#REF!</v>
      </c>
      <c r="AB16" t="e">
        <f t="shared" ca="1" si="33"/>
        <v>#REF!</v>
      </c>
      <c r="AC16" t="e">
        <f ca="1">+IF(AD16="","",MAX(AC$1:AC15)+1)</f>
        <v>#REF!</v>
      </c>
      <c r="AD16" t="e">
        <f t="shared" ca="1" si="24"/>
        <v>#REF!</v>
      </c>
      <c r="AE16" t="e">
        <f t="shared" ca="1" si="34"/>
        <v>#REF!</v>
      </c>
      <c r="AF16" t="e">
        <f t="shared" ca="1" si="35"/>
        <v>#REF!</v>
      </c>
      <c r="AG16" t="e">
        <f t="shared" ca="1" si="36"/>
        <v>#REF!</v>
      </c>
      <c r="AH16" t="e">
        <f t="shared" ca="1" si="37"/>
        <v>#REF!</v>
      </c>
      <c r="AI16" t="e">
        <f t="shared" ca="1" si="38"/>
        <v>#REF!</v>
      </c>
      <c r="AJ16" t="e">
        <f t="shared" ca="1" si="39"/>
        <v>#REF!</v>
      </c>
    </row>
    <row r="17" spans="1:36" x14ac:dyDescent="0.25">
      <c r="A17" t="e">
        <f ca="1">+IF(B17="","",MAX(A$1:A16)+1)</f>
        <v>#REF!</v>
      </c>
      <c r="B17" t="e">
        <f t="shared" ca="1" si="0"/>
        <v>#REF!</v>
      </c>
      <c r="C17" t="e">
        <f t="shared" ca="1" si="1"/>
        <v>#REF!</v>
      </c>
      <c r="D17" t="e">
        <f t="shared" ca="1" si="2"/>
        <v>#REF!</v>
      </c>
      <c r="E17" t="e">
        <f t="shared" ca="1" si="3"/>
        <v>#REF!</v>
      </c>
      <c r="F17" t="e">
        <f t="shared" ca="1" si="4"/>
        <v>#REF!</v>
      </c>
      <c r="G17" t="e">
        <f t="shared" ca="1" si="5"/>
        <v>#REF!</v>
      </c>
      <c r="H17" t="e">
        <f ca="1">+IF(I17="","",MAX(H$1:H16)+1)</f>
        <v>#REF!</v>
      </c>
      <c r="I17" t="e">
        <f t="shared" ca="1" si="6"/>
        <v>#REF!</v>
      </c>
      <c r="J17" t="e">
        <f t="shared" ca="1" si="7"/>
        <v>#REF!</v>
      </c>
      <c r="K17" t="e">
        <f t="shared" ca="1" si="8"/>
        <v>#REF!</v>
      </c>
      <c r="L17" t="e">
        <f t="shared" ca="1" si="9"/>
        <v>#REF!</v>
      </c>
      <c r="M17" t="e">
        <f t="shared" ca="1" si="10"/>
        <v>#REF!</v>
      </c>
      <c r="N17" t="e">
        <f t="shared" ca="1" si="31"/>
        <v>#REF!</v>
      </c>
      <c r="O17" t="e">
        <f ca="1">+IF(P17="","",MAX(O$1:O16)+1)</f>
        <v>#REF!</v>
      </c>
      <c r="P17" t="e">
        <f t="shared" ca="1" si="12"/>
        <v>#REF!</v>
      </c>
      <c r="Q17" t="e">
        <f t="shared" ca="1" si="13"/>
        <v>#REF!</v>
      </c>
      <c r="R17" t="e">
        <f t="shared" ca="1" si="14"/>
        <v>#REF!</v>
      </c>
      <c r="S17" t="e">
        <f t="shared" ca="1" si="15"/>
        <v>#REF!</v>
      </c>
      <c r="T17" t="e">
        <f t="shared" ca="1" si="16"/>
        <v>#REF!</v>
      </c>
      <c r="U17" t="e">
        <f t="shared" ca="1" si="32"/>
        <v>#REF!</v>
      </c>
      <c r="V17" t="e">
        <f ca="1">+IF(W17="","",MAX(V$1:V16)+1)</f>
        <v>#REF!</v>
      </c>
      <c r="W17" t="e">
        <f t="shared" ca="1" si="18"/>
        <v>#REF!</v>
      </c>
      <c r="X17" t="e">
        <f t="shared" ca="1" si="19"/>
        <v>#REF!</v>
      </c>
      <c r="Y17" t="e">
        <f t="shared" ca="1" si="20"/>
        <v>#REF!</v>
      </c>
      <c r="Z17" t="e">
        <f t="shared" ca="1" si="21"/>
        <v>#REF!</v>
      </c>
      <c r="AA17" t="e">
        <f t="shared" ca="1" si="22"/>
        <v>#REF!</v>
      </c>
      <c r="AB17" t="e">
        <f t="shared" ca="1" si="33"/>
        <v>#REF!</v>
      </c>
      <c r="AC17" t="e">
        <f ca="1">+IF(AD17="","",MAX(AC$1:AC16)+1)</f>
        <v>#REF!</v>
      </c>
      <c r="AD17" t="e">
        <f t="shared" ca="1" si="24"/>
        <v>#REF!</v>
      </c>
      <c r="AE17" t="e">
        <f t="shared" ca="1" si="34"/>
        <v>#REF!</v>
      </c>
      <c r="AF17" t="e">
        <f t="shared" ca="1" si="35"/>
        <v>#REF!</v>
      </c>
      <c r="AG17" t="e">
        <f t="shared" ca="1" si="36"/>
        <v>#REF!</v>
      </c>
      <c r="AH17" t="e">
        <f t="shared" ca="1" si="37"/>
        <v>#REF!</v>
      </c>
      <c r="AI17" t="e">
        <f t="shared" ca="1" si="38"/>
        <v>#REF!</v>
      </c>
      <c r="AJ17" t="e">
        <f t="shared" ca="1" si="39"/>
        <v>#REF!</v>
      </c>
    </row>
    <row r="18" spans="1:36" x14ac:dyDescent="0.25">
      <c r="A18" t="e">
        <f ca="1">+IF(B18="","",MAX(A$1:A17)+1)</f>
        <v>#REF!</v>
      </c>
      <c r="B18" t="e">
        <f t="shared" ca="1" si="0"/>
        <v>#REF!</v>
      </c>
      <c r="C18" t="e">
        <f t="shared" ca="1" si="1"/>
        <v>#REF!</v>
      </c>
      <c r="D18" t="e">
        <f t="shared" ca="1" si="2"/>
        <v>#REF!</v>
      </c>
      <c r="E18" t="e">
        <f t="shared" ca="1" si="3"/>
        <v>#REF!</v>
      </c>
      <c r="F18" t="e">
        <f t="shared" ca="1" si="4"/>
        <v>#REF!</v>
      </c>
      <c r="G18" t="e">
        <f t="shared" ca="1" si="5"/>
        <v>#REF!</v>
      </c>
      <c r="H18" t="e">
        <f ca="1">+IF(I18="","",MAX(H$1:H17)+1)</f>
        <v>#REF!</v>
      </c>
      <c r="I18" t="e">
        <f t="shared" ca="1" si="6"/>
        <v>#REF!</v>
      </c>
      <c r="J18" t="e">
        <f t="shared" ca="1" si="7"/>
        <v>#REF!</v>
      </c>
      <c r="K18" t="e">
        <f t="shared" ca="1" si="8"/>
        <v>#REF!</v>
      </c>
      <c r="L18" t="e">
        <f t="shared" ca="1" si="9"/>
        <v>#REF!</v>
      </c>
      <c r="M18" t="e">
        <f t="shared" ca="1" si="10"/>
        <v>#REF!</v>
      </c>
      <c r="N18" t="e">
        <f t="shared" ca="1" si="31"/>
        <v>#REF!</v>
      </c>
      <c r="O18" t="e">
        <f ca="1">+IF(P18="","",MAX(O$1:O17)+1)</f>
        <v>#REF!</v>
      </c>
      <c r="P18" t="e">
        <f t="shared" ca="1" si="12"/>
        <v>#REF!</v>
      </c>
      <c r="Q18" t="e">
        <f t="shared" ca="1" si="13"/>
        <v>#REF!</v>
      </c>
      <c r="R18" t="e">
        <f t="shared" ca="1" si="14"/>
        <v>#REF!</v>
      </c>
      <c r="S18" t="e">
        <f t="shared" ca="1" si="15"/>
        <v>#REF!</v>
      </c>
      <c r="T18" t="e">
        <f t="shared" ca="1" si="16"/>
        <v>#REF!</v>
      </c>
      <c r="U18" t="e">
        <f t="shared" ca="1" si="32"/>
        <v>#REF!</v>
      </c>
      <c r="V18" t="e">
        <f ca="1">+IF(W18="","",MAX(V$1:V17)+1)</f>
        <v>#REF!</v>
      </c>
      <c r="W18" t="e">
        <f t="shared" ca="1" si="18"/>
        <v>#REF!</v>
      </c>
      <c r="X18" t="e">
        <f t="shared" ca="1" si="19"/>
        <v>#REF!</v>
      </c>
      <c r="Y18" t="e">
        <f t="shared" ca="1" si="20"/>
        <v>#REF!</v>
      </c>
      <c r="Z18" t="e">
        <f t="shared" ca="1" si="21"/>
        <v>#REF!</v>
      </c>
      <c r="AA18" t="e">
        <f t="shared" ca="1" si="22"/>
        <v>#REF!</v>
      </c>
      <c r="AB18" t="e">
        <f t="shared" ca="1" si="33"/>
        <v>#REF!</v>
      </c>
      <c r="AC18" t="e">
        <f ca="1">+IF(AD18="","",MAX(AC$1:AC17)+1)</f>
        <v>#REF!</v>
      </c>
      <c r="AD18" t="e">
        <f t="shared" ca="1" si="24"/>
        <v>#REF!</v>
      </c>
      <c r="AE18" t="e">
        <f t="shared" ca="1" si="34"/>
        <v>#REF!</v>
      </c>
      <c r="AF18" t="e">
        <f t="shared" ca="1" si="35"/>
        <v>#REF!</v>
      </c>
      <c r="AG18" t="e">
        <f t="shared" ca="1" si="36"/>
        <v>#REF!</v>
      </c>
      <c r="AH18" t="e">
        <f t="shared" ca="1" si="37"/>
        <v>#REF!</v>
      </c>
      <c r="AI18" t="e">
        <f t="shared" ca="1" si="38"/>
        <v>#REF!</v>
      </c>
      <c r="AJ18" t="e">
        <f t="shared" ca="1" si="39"/>
        <v>#REF!</v>
      </c>
    </row>
    <row r="19" spans="1:36" x14ac:dyDescent="0.25">
      <c r="A19" t="e">
        <f ca="1">+IF(B19="","",MAX(A$1:A18)+1)</f>
        <v>#REF!</v>
      </c>
      <c r="B19" t="e">
        <f t="shared" ca="1" si="0"/>
        <v>#REF!</v>
      </c>
      <c r="C19" t="e">
        <f t="shared" ca="1" si="1"/>
        <v>#REF!</v>
      </c>
      <c r="D19" t="e">
        <f t="shared" ca="1" si="2"/>
        <v>#REF!</v>
      </c>
      <c r="E19" t="e">
        <f t="shared" ca="1" si="3"/>
        <v>#REF!</v>
      </c>
      <c r="F19" t="e">
        <f t="shared" ca="1" si="4"/>
        <v>#REF!</v>
      </c>
      <c r="G19" t="e">
        <f t="shared" ca="1" si="5"/>
        <v>#REF!</v>
      </c>
      <c r="H19" t="e">
        <f ca="1">+IF(I19="","",MAX(H$1:H18)+1)</f>
        <v>#REF!</v>
      </c>
      <c r="I19" t="e">
        <f t="shared" ca="1" si="6"/>
        <v>#REF!</v>
      </c>
      <c r="J19" t="e">
        <f t="shared" ca="1" si="7"/>
        <v>#REF!</v>
      </c>
      <c r="K19" t="e">
        <f t="shared" ca="1" si="8"/>
        <v>#REF!</v>
      </c>
      <c r="L19" t="e">
        <f t="shared" ca="1" si="9"/>
        <v>#REF!</v>
      </c>
      <c r="M19" t="e">
        <f t="shared" ca="1" si="10"/>
        <v>#REF!</v>
      </c>
      <c r="N19" t="e">
        <f t="shared" ca="1" si="31"/>
        <v>#REF!</v>
      </c>
      <c r="O19" t="e">
        <f ca="1">+IF(P19="","",MAX(O$1:O18)+1)</f>
        <v>#REF!</v>
      </c>
      <c r="P19" t="e">
        <f t="shared" ca="1" si="12"/>
        <v>#REF!</v>
      </c>
      <c r="Q19" t="e">
        <f t="shared" ca="1" si="13"/>
        <v>#REF!</v>
      </c>
      <c r="R19" t="e">
        <f t="shared" ca="1" si="14"/>
        <v>#REF!</v>
      </c>
      <c r="S19" t="e">
        <f t="shared" ca="1" si="15"/>
        <v>#REF!</v>
      </c>
      <c r="T19" t="e">
        <f t="shared" ca="1" si="16"/>
        <v>#REF!</v>
      </c>
      <c r="U19" t="e">
        <f t="shared" ca="1" si="32"/>
        <v>#REF!</v>
      </c>
      <c r="V19" t="e">
        <f ca="1">+IF(W19="","",MAX(V$1:V18)+1)</f>
        <v>#REF!</v>
      </c>
      <c r="W19" t="e">
        <f t="shared" ca="1" si="18"/>
        <v>#REF!</v>
      </c>
      <c r="X19" t="e">
        <f t="shared" ca="1" si="19"/>
        <v>#REF!</v>
      </c>
      <c r="Y19" t="e">
        <f t="shared" ca="1" si="20"/>
        <v>#REF!</v>
      </c>
      <c r="Z19" t="e">
        <f t="shared" ca="1" si="21"/>
        <v>#REF!</v>
      </c>
      <c r="AA19" t="e">
        <f t="shared" ca="1" si="22"/>
        <v>#REF!</v>
      </c>
      <c r="AB19" t="e">
        <f t="shared" ca="1" si="33"/>
        <v>#REF!</v>
      </c>
      <c r="AC19" t="e">
        <f ca="1">+IF(AD19="","",MAX(AC$1:AC18)+1)</f>
        <v>#REF!</v>
      </c>
      <c r="AD19" t="e">
        <f t="shared" ca="1" si="24"/>
        <v>#REF!</v>
      </c>
      <c r="AE19" t="e">
        <f t="shared" ca="1" si="34"/>
        <v>#REF!</v>
      </c>
      <c r="AF19" t="e">
        <f t="shared" ca="1" si="35"/>
        <v>#REF!</v>
      </c>
      <c r="AG19" t="e">
        <f t="shared" ca="1" si="36"/>
        <v>#REF!</v>
      </c>
      <c r="AH19" t="e">
        <f t="shared" ca="1" si="37"/>
        <v>#REF!</v>
      </c>
      <c r="AI19" t="e">
        <f t="shared" ca="1" si="38"/>
        <v>#REF!</v>
      </c>
      <c r="AJ19" t="e">
        <f t="shared" ca="1" si="39"/>
        <v>#REF!</v>
      </c>
    </row>
    <row r="20" spans="1:36" x14ac:dyDescent="0.25">
      <c r="A20" t="e">
        <f ca="1">+IF(B20="","",MAX(A$1:A19)+1)</f>
        <v>#REF!</v>
      </c>
      <c r="B20" t="e">
        <f t="shared" ca="1" si="0"/>
        <v>#REF!</v>
      </c>
      <c r="C20" t="e">
        <f t="shared" ca="1" si="1"/>
        <v>#REF!</v>
      </c>
      <c r="D20" t="e">
        <f t="shared" ca="1" si="2"/>
        <v>#REF!</v>
      </c>
      <c r="E20" t="e">
        <f t="shared" ca="1" si="3"/>
        <v>#REF!</v>
      </c>
      <c r="F20" t="e">
        <f t="shared" ca="1" si="4"/>
        <v>#REF!</v>
      </c>
      <c r="G20" t="e">
        <f t="shared" ca="1" si="5"/>
        <v>#REF!</v>
      </c>
      <c r="H20" t="e">
        <f ca="1">+IF(I20="","",MAX(H$1:H19)+1)</f>
        <v>#REF!</v>
      </c>
      <c r="I20" t="e">
        <f t="shared" ca="1" si="6"/>
        <v>#REF!</v>
      </c>
      <c r="J20" t="e">
        <f t="shared" ca="1" si="7"/>
        <v>#REF!</v>
      </c>
      <c r="K20" t="e">
        <f t="shared" ca="1" si="8"/>
        <v>#REF!</v>
      </c>
      <c r="L20" t="e">
        <f t="shared" ca="1" si="9"/>
        <v>#REF!</v>
      </c>
      <c r="M20" t="e">
        <f t="shared" ca="1" si="10"/>
        <v>#REF!</v>
      </c>
      <c r="N20" t="e">
        <f t="shared" ca="1" si="31"/>
        <v>#REF!</v>
      </c>
      <c r="O20" t="e">
        <f ca="1">+IF(P20="","",MAX(O$1:O19)+1)</f>
        <v>#REF!</v>
      </c>
      <c r="P20" t="e">
        <f t="shared" ca="1" si="12"/>
        <v>#REF!</v>
      </c>
      <c r="Q20" t="e">
        <f t="shared" ca="1" si="13"/>
        <v>#REF!</v>
      </c>
      <c r="R20" t="e">
        <f t="shared" ca="1" si="14"/>
        <v>#REF!</v>
      </c>
      <c r="S20" t="e">
        <f t="shared" ca="1" si="15"/>
        <v>#REF!</v>
      </c>
      <c r="T20" t="e">
        <f t="shared" ca="1" si="16"/>
        <v>#REF!</v>
      </c>
      <c r="U20" t="e">
        <f t="shared" ca="1" si="32"/>
        <v>#REF!</v>
      </c>
      <c r="V20" t="e">
        <f ca="1">+IF(W20="","",MAX(V$1:V19)+1)</f>
        <v>#REF!</v>
      </c>
      <c r="W20" t="e">
        <f t="shared" ca="1" si="18"/>
        <v>#REF!</v>
      </c>
      <c r="X20" t="e">
        <f t="shared" ca="1" si="19"/>
        <v>#REF!</v>
      </c>
      <c r="Y20" t="e">
        <f t="shared" ca="1" si="20"/>
        <v>#REF!</v>
      </c>
      <c r="Z20" t="e">
        <f t="shared" ca="1" si="21"/>
        <v>#REF!</v>
      </c>
      <c r="AA20" t="e">
        <f t="shared" ca="1" si="22"/>
        <v>#REF!</v>
      </c>
      <c r="AB20" t="e">
        <f t="shared" ca="1" si="33"/>
        <v>#REF!</v>
      </c>
      <c r="AC20" t="e">
        <f ca="1">+IF(AD20="","",MAX(AC$1:AC19)+1)</f>
        <v>#REF!</v>
      </c>
      <c r="AD20" t="e">
        <f t="shared" ca="1" si="24"/>
        <v>#REF!</v>
      </c>
      <c r="AE20" t="e">
        <f t="shared" ca="1" si="34"/>
        <v>#REF!</v>
      </c>
      <c r="AF20" t="e">
        <f t="shared" ca="1" si="35"/>
        <v>#REF!</v>
      </c>
      <c r="AG20" t="e">
        <f t="shared" ca="1" si="36"/>
        <v>#REF!</v>
      </c>
      <c r="AH20" t="e">
        <f t="shared" ca="1" si="37"/>
        <v>#REF!</v>
      </c>
      <c r="AI20" t="e">
        <f t="shared" ca="1" si="38"/>
        <v>#REF!</v>
      </c>
      <c r="AJ20" t="e">
        <f t="shared" ca="1" si="39"/>
        <v>#REF!</v>
      </c>
    </row>
    <row r="21" spans="1:36" x14ac:dyDescent="0.25">
      <c r="A21" t="e">
        <f ca="1">+IF(B21="","",MAX(A$1:A20)+1)</f>
        <v>#REF!</v>
      </c>
      <c r="B21" t="e">
        <f t="shared" ca="1" si="0"/>
        <v>#REF!</v>
      </c>
      <c r="C21" t="e">
        <f t="shared" ca="1" si="1"/>
        <v>#REF!</v>
      </c>
      <c r="D21" t="e">
        <f t="shared" ca="1" si="2"/>
        <v>#REF!</v>
      </c>
      <c r="E21" t="e">
        <f t="shared" ca="1" si="3"/>
        <v>#REF!</v>
      </c>
      <c r="F21" t="e">
        <f t="shared" ca="1" si="4"/>
        <v>#REF!</v>
      </c>
      <c r="G21" t="e">
        <f t="shared" ca="1" si="5"/>
        <v>#REF!</v>
      </c>
      <c r="H21" t="e">
        <f ca="1">+IF(I21="","",MAX(H$1:H20)+1)</f>
        <v>#REF!</v>
      </c>
      <c r="I21" t="e">
        <f t="shared" ca="1" si="6"/>
        <v>#REF!</v>
      </c>
      <c r="J21" t="e">
        <f t="shared" ca="1" si="7"/>
        <v>#REF!</v>
      </c>
      <c r="K21" t="e">
        <f t="shared" ca="1" si="8"/>
        <v>#REF!</v>
      </c>
      <c r="L21" t="e">
        <f t="shared" ca="1" si="9"/>
        <v>#REF!</v>
      </c>
      <c r="M21" t="e">
        <f t="shared" ca="1" si="10"/>
        <v>#REF!</v>
      </c>
      <c r="N21" t="e">
        <f t="shared" ca="1" si="31"/>
        <v>#REF!</v>
      </c>
      <c r="O21" t="e">
        <f ca="1">+IF(P21="","",MAX(O$1:O20)+1)</f>
        <v>#REF!</v>
      </c>
      <c r="P21" t="e">
        <f t="shared" ca="1" si="12"/>
        <v>#REF!</v>
      </c>
      <c r="Q21" t="e">
        <f t="shared" ca="1" si="13"/>
        <v>#REF!</v>
      </c>
      <c r="R21" t="e">
        <f t="shared" ca="1" si="14"/>
        <v>#REF!</v>
      </c>
      <c r="S21" t="e">
        <f t="shared" ca="1" si="15"/>
        <v>#REF!</v>
      </c>
      <c r="T21" t="e">
        <f t="shared" ca="1" si="16"/>
        <v>#REF!</v>
      </c>
      <c r="U21" t="e">
        <f t="shared" ca="1" si="32"/>
        <v>#REF!</v>
      </c>
      <c r="V21" t="e">
        <f ca="1">+IF(W21="","",MAX(V$1:V20)+1)</f>
        <v>#REF!</v>
      </c>
      <c r="W21" t="e">
        <f t="shared" ca="1" si="18"/>
        <v>#REF!</v>
      </c>
      <c r="X21" t="e">
        <f t="shared" ca="1" si="19"/>
        <v>#REF!</v>
      </c>
      <c r="Y21" t="e">
        <f t="shared" ca="1" si="20"/>
        <v>#REF!</v>
      </c>
      <c r="Z21" t="e">
        <f t="shared" ca="1" si="21"/>
        <v>#REF!</v>
      </c>
      <c r="AA21" t="e">
        <f t="shared" ca="1" si="22"/>
        <v>#REF!</v>
      </c>
      <c r="AB21" t="e">
        <f t="shared" ca="1" si="33"/>
        <v>#REF!</v>
      </c>
      <c r="AC21" t="e">
        <f ca="1">+IF(AD21="","",MAX(AC$1:AC20)+1)</f>
        <v>#REF!</v>
      </c>
      <c r="AD21" t="e">
        <f t="shared" ca="1" si="24"/>
        <v>#REF!</v>
      </c>
      <c r="AE21" t="e">
        <f t="shared" ca="1" si="34"/>
        <v>#REF!</v>
      </c>
      <c r="AF21" t="e">
        <f t="shared" ca="1" si="35"/>
        <v>#REF!</v>
      </c>
      <c r="AG21" t="e">
        <f t="shared" ca="1" si="36"/>
        <v>#REF!</v>
      </c>
      <c r="AH21" t="e">
        <f t="shared" ca="1" si="37"/>
        <v>#REF!</v>
      </c>
      <c r="AI21" t="e">
        <f t="shared" ca="1" si="38"/>
        <v>#REF!</v>
      </c>
      <c r="AJ21" t="e">
        <f t="shared" ca="1" si="39"/>
        <v>#REF!</v>
      </c>
    </row>
    <row r="22" spans="1:36" x14ac:dyDescent="0.25">
      <c r="A22" t="e">
        <f ca="1">+IF(B22="","",MAX(A$1:A21)+1)</f>
        <v>#REF!</v>
      </c>
      <c r="B22" t="e">
        <f t="shared" ca="1" si="0"/>
        <v>#REF!</v>
      </c>
      <c r="C22" t="e">
        <f t="shared" ca="1" si="1"/>
        <v>#REF!</v>
      </c>
      <c r="D22" t="e">
        <f t="shared" ca="1" si="2"/>
        <v>#REF!</v>
      </c>
      <c r="E22" t="e">
        <f t="shared" ca="1" si="3"/>
        <v>#REF!</v>
      </c>
      <c r="F22" t="e">
        <f t="shared" ca="1" si="4"/>
        <v>#REF!</v>
      </c>
      <c r="G22" t="e">
        <f t="shared" ca="1" si="5"/>
        <v>#REF!</v>
      </c>
      <c r="H22" t="e">
        <f ca="1">+IF(I22="","",MAX(H$1:H21)+1)</f>
        <v>#REF!</v>
      </c>
      <c r="I22" t="e">
        <f t="shared" ca="1" si="6"/>
        <v>#REF!</v>
      </c>
      <c r="J22" t="e">
        <f t="shared" ca="1" si="7"/>
        <v>#REF!</v>
      </c>
      <c r="K22" t="e">
        <f t="shared" ca="1" si="8"/>
        <v>#REF!</v>
      </c>
      <c r="L22" t="e">
        <f t="shared" ca="1" si="9"/>
        <v>#REF!</v>
      </c>
      <c r="M22" t="e">
        <f t="shared" ca="1" si="10"/>
        <v>#REF!</v>
      </c>
      <c r="N22" t="e">
        <f t="shared" ca="1" si="31"/>
        <v>#REF!</v>
      </c>
      <c r="O22" t="e">
        <f ca="1">+IF(P22="","",MAX(O$1:O21)+1)</f>
        <v>#REF!</v>
      </c>
      <c r="P22" t="e">
        <f t="shared" ca="1" si="12"/>
        <v>#REF!</v>
      </c>
      <c r="Q22" t="e">
        <f t="shared" ca="1" si="13"/>
        <v>#REF!</v>
      </c>
      <c r="R22" t="e">
        <f t="shared" ca="1" si="14"/>
        <v>#REF!</v>
      </c>
      <c r="S22" t="e">
        <f t="shared" ca="1" si="15"/>
        <v>#REF!</v>
      </c>
      <c r="T22" t="e">
        <f t="shared" ca="1" si="16"/>
        <v>#REF!</v>
      </c>
      <c r="U22" t="e">
        <f t="shared" ca="1" si="32"/>
        <v>#REF!</v>
      </c>
      <c r="V22" t="e">
        <f ca="1">+IF(W22="","",MAX(V$1:V21)+1)</f>
        <v>#REF!</v>
      </c>
      <c r="W22" t="e">
        <f t="shared" ca="1" si="18"/>
        <v>#REF!</v>
      </c>
      <c r="X22" t="e">
        <f t="shared" ca="1" si="19"/>
        <v>#REF!</v>
      </c>
      <c r="Y22" t="e">
        <f t="shared" ca="1" si="20"/>
        <v>#REF!</v>
      </c>
      <c r="Z22" t="e">
        <f t="shared" ca="1" si="21"/>
        <v>#REF!</v>
      </c>
      <c r="AA22" t="e">
        <f t="shared" ca="1" si="22"/>
        <v>#REF!</v>
      </c>
      <c r="AB22" t="e">
        <f t="shared" ca="1" si="33"/>
        <v>#REF!</v>
      </c>
      <c r="AC22" t="e">
        <f ca="1">+IF(AD22="","",MAX(AC$1:AC21)+1)</f>
        <v>#REF!</v>
      </c>
      <c r="AD22" t="e">
        <f t="shared" ca="1" si="24"/>
        <v>#REF!</v>
      </c>
      <c r="AE22" t="e">
        <f t="shared" ca="1" si="34"/>
        <v>#REF!</v>
      </c>
      <c r="AF22" t="e">
        <f t="shared" ca="1" si="35"/>
        <v>#REF!</v>
      </c>
      <c r="AG22" t="e">
        <f t="shared" ca="1" si="36"/>
        <v>#REF!</v>
      </c>
      <c r="AH22" t="e">
        <f t="shared" ca="1" si="37"/>
        <v>#REF!</v>
      </c>
      <c r="AI22" t="e">
        <f t="shared" ca="1" si="38"/>
        <v>#REF!</v>
      </c>
      <c r="AJ22" t="e">
        <f t="shared" ca="1" si="39"/>
        <v>#REF!</v>
      </c>
    </row>
    <row r="23" spans="1:36" x14ac:dyDescent="0.25">
      <c r="A23" t="e">
        <f ca="1">+IF(B23="","",MAX(A$1:A22)+1)</f>
        <v>#REF!</v>
      </c>
      <c r="B23" t="e">
        <f t="shared" ca="1" si="0"/>
        <v>#REF!</v>
      </c>
      <c r="C23" t="e">
        <f t="shared" ca="1" si="1"/>
        <v>#REF!</v>
      </c>
      <c r="D23" t="e">
        <f t="shared" ca="1" si="2"/>
        <v>#REF!</v>
      </c>
      <c r="E23" t="e">
        <f t="shared" ca="1" si="3"/>
        <v>#REF!</v>
      </c>
      <c r="F23" t="e">
        <f t="shared" ca="1" si="4"/>
        <v>#REF!</v>
      </c>
      <c r="G23" t="e">
        <f t="shared" ca="1" si="5"/>
        <v>#REF!</v>
      </c>
      <c r="H23" t="e">
        <f ca="1">+IF(I23="","",MAX(H$1:H22)+1)</f>
        <v>#REF!</v>
      </c>
      <c r="I23" t="e">
        <f t="shared" ca="1" si="6"/>
        <v>#REF!</v>
      </c>
      <c r="J23" t="e">
        <f t="shared" ca="1" si="7"/>
        <v>#REF!</v>
      </c>
      <c r="K23" t="e">
        <f t="shared" ca="1" si="8"/>
        <v>#REF!</v>
      </c>
      <c r="L23" t="e">
        <f t="shared" ca="1" si="9"/>
        <v>#REF!</v>
      </c>
      <c r="M23" t="e">
        <f t="shared" ca="1" si="10"/>
        <v>#REF!</v>
      </c>
      <c r="N23" t="e">
        <f t="shared" ca="1" si="31"/>
        <v>#REF!</v>
      </c>
      <c r="O23" t="e">
        <f ca="1">+IF(P23="","",MAX(O$1:O22)+1)</f>
        <v>#REF!</v>
      </c>
      <c r="P23" t="e">
        <f t="shared" ca="1" si="12"/>
        <v>#REF!</v>
      </c>
      <c r="Q23" t="e">
        <f t="shared" ca="1" si="13"/>
        <v>#REF!</v>
      </c>
      <c r="R23" t="e">
        <f t="shared" ca="1" si="14"/>
        <v>#REF!</v>
      </c>
      <c r="S23" t="e">
        <f t="shared" ca="1" si="15"/>
        <v>#REF!</v>
      </c>
      <c r="T23" t="e">
        <f t="shared" ca="1" si="16"/>
        <v>#REF!</v>
      </c>
      <c r="U23" t="e">
        <f t="shared" ca="1" si="32"/>
        <v>#REF!</v>
      </c>
      <c r="V23" t="e">
        <f ca="1">+IF(W23="","",MAX(V$1:V22)+1)</f>
        <v>#REF!</v>
      </c>
      <c r="W23" t="e">
        <f t="shared" ca="1" si="18"/>
        <v>#REF!</v>
      </c>
      <c r="X23" t="e">
        <f t="shared" ca="1" si="19"/>
        <v>#REF!</v>
      </c>
      <c r="Y23" t="e">
        <f t="shared" ca="1" si="20"/>
        <v>#REF!</v>
      </c>
      <c r="Z23" t="e">
        <f t="shared" ca="1" si="21"/>
        <v>#REF!</v>
      </c>
      <c r="AA23" t="e">
        <f t="shared" ca="1" si="22"/>
        <v>#REF!</v>
      </c>
      <c r="AB23" t="e">
        <f t="shared" ca="1" si="33"/>
        <v>#REF!</v>
      </c>
      <c r="AC23" t="e">
        <f ca="1">+IF(AD23="","",MAX(AC$1:AC22)+1)</f>
        <v>#REF!</v>
      </c>
      <c r="AD23" t="e">
        <f t="shared" ca="1" si="24"/>
        <v>#REF!</v>
      </c>
      <c r="AE23" t="e">
        <f t="shared" ca="1" si="34"/>
        <v>#REF!</v>
      </c>
      <c r="AF23" t="e">
        <f t="shared" ca="1" si="35"/>
        <v>#REF!</v>
      </c>
      <c r="AG23" t="e">
        <f t="shared" ca="1" si="36"/>
        <v>#REF!</v>
      </c>
      <c r="AH23" t="e">
        <f t="shared" ca="1" si="37"/>
        <v>#REF!</v>
      </c>
      <c r="AI23" t="e">
        <f t="shared" ca="1" si="38"/>
        <v>#REF!</v>
      </c>
      <c r="AJ23" t="e">
        <f t="shared" ca="1" si="39"/>
        <v>#REF!</v>
      </c>
    </row>
    <row r="24" spans="1:36" x14ac:dyDescent="0.25">
      <c r="A24" t="e">
        <f ca="1">+IF(B24="","",MAX(A$1:A23)+1)</f>
        <v>#REF!</v>
      </c>
      <c r="B24" t="e">
        <f t="shared" ca="1" si="0"/>
        <v>#REF!</v>
      </c>
      <c r="C24" t="e">
        <f t="shared" ca="1" si="1"/>
        <v>#REF!</v>
      </c>
      <c r="D24" t="e">
        <f t="shared" ca="1" si="2"/>
        <v>#REF!</v>
      </c>
      <c r="E24" t="e">
        <f t="shared" ca="1" si="3"/>
        <v>#REF!</v>
      </c>
      <c r="F24" t="e">
        <f t="shared" ca="1" si="4"/>
        <v>#REF!</v>
      </c>
      <c r="G24" t="e">
        <f t="shared" ca="1" si="5"/>
        <v>#REF!</v>
      </c>
      <c r="H24" t="e">
        <f ca="1">+IF(I24="","",MAX(H$1:H23)+1)</f>
        <v>#REF!</v>
      </c>
      <c r="I24" t="e">
        <f t="shared" ca="1" si="6"/>
        <v>#REF!</v>
      </c>
      <c r="J24" t="e">
        <f t="shared" ca="1" si="7"/>
        <v>#REF!</v>
      </c>
      <c r="K24" t="e">
        <f t="shared" ca="1" si="8"/>
        <v>#REF!</v>
      </c>
      <c r="L24" t="e">
        <f t="shared" ca="1" si="9"/>
        <v>#REF!</v>
      </c>
      <c r="M24" t="e">
        <f t="shared" ca="1" si="10"/>
        <v>#REF!</v>
      </c>
      <c r="N24" t="e">
        <f t="shared" ca="1" si="31"/>
        <v>#REF!</v>
      </c>
      <c r="O24" t="e">
        <f ca="1">+IF(P24="","",MAX(O$1:O23)+1)</f>
        <v>#REF!</v>
      </c>
      <c r="P24" t="e">
        <f t="shared" ca="1" si="12"/>
        <v>#REF!</v>
      </c>
      <c r="Q24" t="e">
        <f t="shared" ca="1" si="13"/>
        <v>#REF!</v>
      </c>
      <c r="R24" t="e">
        <f t="shared" ca="1" si="14"/>
        <v>#REF!</v>
      </c>
      <c r="S24" t="e">
        <f t="shared" ca="1" si="15"/>
        <v>#REF!</v>
      </c>
      <c r="T24" t="e">
        <f t="shared" ca="1" si="16"/>
        <v>#REF!</v>
      </c>
      <c r="U24" t="e">
        <f t="shared" ca="1" si="32"/>
        <v>#REF!</v>
      </c>
      <c r="V24" t="e">
        <f ca="1">+IF(W24="","",MAX(V$1:V23)+1)</f>
        <v>#REF!</v>
      </c>
      <c r="W24" t="e">
        <f t="shared" ca="1" si="18"/>
        <v>#REF!</v>
      </c>
      <c r="X24" t="e">
        <f t="shared" ca="1" si="19"/>
        <v>#REF!</v>
      </c>
      <c r="Y24" t="e">
        <f t="shared" ca="1" si="20"/>
        <v>#REF!</v>
      </c>
      <c r="Z24" t="e">
        <f t="shared" ca="1" si="21"/>
        <v>#REF!</v>
      </c>
      <c r="AA24" t="e">
        <f t="shared" ca="1" si="22"/>
        <v>#REF!</v>
      </c>
      <c r="AB24" t="e">
        <f t="shared" ca="1" si="33"/>
        <v>#REF!</v>
      </c>
      <c r="AC24" t="e">
        <f ca="1">+IF(AD24="","",MAX(AC$1:AC23)+1)</f>
        <v>#REF!</v>
      </c>
      <c r="AD24" t="e">
        <f t="shared" ca="1" si="24"/>
        <v>#REF!</v>
      </c>
      <c r="AE24" t="e">
        <f t="shared" ca="1" si="34"/>
        <v>#REF!</v>
      </c>
      <c r="AF24" t="e">
        <f t="shared" ca="1" si="35"/>
        <v>#REF!</v>
      </c>
      <c r="AG24" t="e">
        <f t="shared" ca="1" si="36"/>
        <v>#REF!</v>
      </c>
      <c r="AH24" t="e">
        <f t="shared" ca="1" si="37"/>
        <v>#REF!</v>
      </c>
      <c r="AI24" t="e">
        <f t="shared" ca="1" si="38"/>
        <v>#REF!</v>
      </c>
      <c r="AJ24" t="e">
        <f t="shared" ca="1" si="39"/>
        <v>#REF!</v>
      </c>
    </row>
    <row r="25" spans="1:36" x14ac:dyDescent="0.25">
      <c r="A25" t="e">
        <f ca="1">+IF(B25="","",MAX(A$1:A24)+1)</f>
        <v>#REF!</v>
      </c>
      <c r="B25" t="e">
        <f t="shared" ca="1" si="0"/>
        <v>#REF!</v>
      </c>
      <c r="C25" t="e">
        <f t="shared" ca="1" si="1"/>
        <v>#REF!</v>
      </c>
      <c r="D25" t="e">
        <f t="shared" ca="1" si="2"/>
        <v>#REF!</v>
      </c>
      <c r="E25" t="e">
        <f t="shared" ca="1" si="3"/>
        <v>#REF!</v>
      </c>
      <c r="F25" t="e">
        <f t="shared" ca="1" si="4"/>
        <v>#REF!</v>
      </c>
      <c r="G25" t="e">
        <f t="shared" ca="1" si="5"/>
        <v>#REF!</v>
      </c>
      <c r="H25" t="e">
        <f ca="1">+IF(I25="","",MAX(H$1:H24)+1)</f>
        <v>#REF!</v>
      </c>
      <c r="I25" t="e">
        <f t="shared" ca="1" si="6"/>
        <v>#REF!</v>
      </c>
      <c r="J25" t="e">
        <f t="shared" ca="1" si="7"/>
        <v>#REF!</v>
      </c>
      <c r="K25" t="e">
        <f t="shared" ca="1" si="8"/>
        <v>#REF!</v>
      </c>
      <c r="L25" t="e">
        <f t="shared" ca="1" si="9"/>
        <v>#REF!</v>
      </c>
      <c r="M25" t="e">
        <f t="shared" ca="1" si="10"/>
        <v>#REF!</v>
      </c>
      <c r="N25" t="e">
        <f t="shared" ca="1" si="31"/>
        <v>#REF!</v>
      </c>
      <c r="O25" t="e">
        <f ca="1">+IF(P25="","",MAX(O$1:O24)+1)</f>
        <v>#REF!</v>
      </c>
      <c r="P25" t="e">
        <f t="shared" ca="1" si="12"/>
        <v>#REF!</v>
      </c>
      <c r="Q25" t="e">
        <f t="shared" ca="1" si="13"/>
        <v>#REF!</v>
      </c>
      <c r="R25" t="e">
        <f t="shared" ca="1" si="14"/>
        <v>#REF!</v>
      </c>
      <c r="S25" t="e">
        <f t="shared" ca="1" si="15"/>
        <v>#REF!</v>
      </c>
      <c r="T25" t="e">
        <f t="shared" ca="1" si="16"/>
        <v>#REF!</v>
      </c>
      <c r="U25" t="e">
        <f t="shared" ca="1" si="32"/>
        <v>#REF!</v>
      </c>
      <c r="V25" t="e">
        <f ca="1">+IF(W25="","",MAX(V$1:V24)+1)</f>
        <v>#REF!</v>
      </c>
      <c r="W25" t="e">
        <f t="shared" ca="1" si="18"/>
        <v>#REF!</v>
      </c>
      <c r="X25" t="e">
        <f t="shared" ca="1" si="19"/>
        <v>#REF!</v>
      </c>
      <c r="Y25" t="e">
        <f t="shared" ca="1" si="20"/>
        <v>#REF!</v>
      </c>
      <c r="Z25" t="e">
        <f t="shared" ca="1" si="21"/>
        <v>#REF!</v>
      </c>
      <c r="AA25" t="e">
        <f t="shared" ca="1" si="22"/>
        <v>#REF!</v>
      </c>
      <c r="AB25" t="e">
        <f t="shared" ca="1" si="33"/>
        <v>#REF!</v>
      </c>
      <c r="AC25" t="e">
        <f ca="1">+IF(AD25="","",MAX(AC$1:AC24)+1)</f>
        <v>#REF!</v>
      </c>
      <c r="AD25" t="e">
        <f t="shared" ca="1" si="24"/>
        <v>#REF!</v>
      </c>
      <c r="AE25" t="e">
        <f t="shared" ca="1" si="34"/>
        <v>#REF!</v>
      </c>
      <c r="AF25" t="e">
        <f t="shared" ca="1" si="35"/>
        <v>#REF!</v>
      </c>
      <c r="AG25" t="e">
        <f t="shared" ca="1" si="36"/>
        <v>#REF!</v>
      </c>
      <c r="AH25" t="e">
        <f t="shared" ca="1" si="37"/>
        <v>#REF!</v>
      </c>
      <c r="AI25" t="e">
        <f t="shared" ca="1" si="38"/>
        <v>#REF!</v>
      </c>
      <c r="AJ25" t="e">
        <f t="shared" ca="1" si="39"/>
        <v>#REF!</v>
      </c>
    </row>
    <row r="26" spans="1:36" x14ac:dyDescent="0.25">
      <c r="AC26" t="e">
        <f ca="1">+IF(AD26="","",MAX(AC$1:AC25)+1)</f>
        <v>#REF!</v>
      </c>
      <c r="AD26" t="e">
        <f t="shared" ca="1" si="24"/>
        <v>#REF!</v>
      </c>
      <c r="AE26" t="e">
        <f t="shared" ca="1" si="34"/>
        <v>#REF!</v>
      </c>
      <c r="AF26" t="e">
        <f t="shared" ca="1" si="35"/>
        <v>#REF!</v>
      </c>
      <c r="AG26" t="e">
        <f t="shared" ca="1" si="36"/>
        <v>#REF!</v>
      </c>
      <c r="AH26" t="e">
        <f t="shared" ca="1" si="37"/>
        <v>#REF!</v>
      </c>
      <c r="AI26" t="e">
        <f t="shared" ca="1" si="38"/>
        <v>#REF!</v>
      </c>
      <c r="AJ26" t="e">
        <f t="shared" ca="1" si="39"/>
        <v>#REF!</v>
      </c>
    </row>
    <row r="27" spans="1:36" x14ac:dyDescent="0.25">
      <c r="AC27" t="e">
        <f ca="1">+IF(AD27="","",MAX(AC$1:AC26)+1)</f>
        <v>#REF!</v>
      </c>
      <c r="AD27" t="e">
        <f t="shared" ca="1" si="24"/>
        <v>#REF!</v>
      </c>
      <c r="AE27" t="e">
        <f t="shared" ca="1" si="34"/>
        <v>#REF!</v>
      </c>
      <c r="AF27" t="e">
        <f t="shared" ca="1" si="35"/>
        <v>#REF!</v>
      </c>
      <c r="AG27" t="e">
        <f t="shared" ca="1" si="36"/>
        <v>#REF!</v>
      </c>
      <c r="AH27" t="e">
        <f t="shared" ca="1" si="37"/>
        <v>#REF!</v>
      </c>
      <c r="AI27" t="e">
        <f t="shared" ca="1" si="38"/>
        <v>#REF!</v>
      </c>
      <c r="AJ27" t="e">
        <f t="shared" ca="1" si="39"/>
        <v>#REF!</v>
      </c>
    </row>
    <row r="28" spans="1:36" x14ac:dyDescent="0.25">
      <c r="AC28" t="e">
        <f ca="1">+IF(AD28="","",MAX(AC$1:AC27)+1)</f>
        <v>#REF!</v>
      </c>
      <c r="AD28" t="e">
        <f t="shared" ca="1" si="24"/>
        <v>#REF!</v>
      </c>
      <c r="AE28" t="e">
        <f t="shared" ca="1" si="34"/>
        <v>#REF!</v>
      </c>
      <c r="AF28" t="e">
        <f t="shared" ca="1" si="35"/>
        <v>#REF!</v>
      </c>
      <c r="AG28" t="e">
        <f t="shared" ca="1" si="36"/>
        <v>#REF!</v>
      </c>
      <c r="AH28" t="e">
        <f t="shared" ca="1" si="37"/>
        <v>#REF!</v>
      </c>
      <c r="AI28" t="e">
        <f t="shared" ca="1" si="38"/>
        <v>#REF!</v>
      </c>
      <c r="AJ28" t="e">
        <f t="shared" ca="1" si="39"/>
        <v>#REF!</v>
      </c>
    </row>
    <row r="29" spans="1:36" x14ac:dyDescent="0.25">
      <c r="AC29" t="e">
        <f ca="1">+IF(AD29="","",MAX(AC$1:AC28)+1)</f>
        <v>#REF!</v>
      </c>
      <c r="AD29" t="e">
        <f t="shared" ca="1" si="24"/>
        <v>#REF!</v>
      </c>
      <c r="AE29" t="e">
        <f t="shared" ca="1" si="34"/>
        <v>#REF!</v>
      </c>
      <c r="AF29" t="e">
        <f t="shared" ca="1" si="35"/>
        <v>#REF!</v>
      </c>
      <c r="AG29" t="e">
        <f t="shared" ca="1" si="36"/>
        <v>#REF!</v>
      </c>
      <c r="AH29" t="e">
        <f t="shared" ca="1" si="37"/>
        <v>#REF!</v>
      </c>
      <c r="AI29" t="e">
        <f t="shared" ca="1" si="38"/>
        <v>#REF!</v>
      </c>
      <c r="AJ29" t="e">
        <f t="shared" ca="1" si="39"/>
        <v>#REF!</v>
      </c>
    </row>
    <row r="30" spans="1:36" x14ac:dyDescent="0.25">
      <c r="AC30" t="e">
        <f ca="1">+IF(AD30="","",MAX(AC$1:AC29)+1)</f>
        <v>#REF!</v>
      </c>
      <c r="AD30" t="e">
        <f t="shared" ca="1" si="24"/>
        <v>#REF!</v>
      </c>
      <c r="AE30" t="e">
        <f t="shared" ca="1" si="34"/>
        <v>#REF!</v>
      </c>
      <c r="AF30" t="e">
        <f t="shared" ca="1" si="35"/>
        <v>#REF!</v>
      </c>
      <c r="AG30" t="e">
        <f t="shared" ca="1" si="36"/>
        <v>#REF!</v>
      </c>
      <c r="AH30" t="e">
        <f t="shared" ca="1" si="37"/>
        <v>#REF!</v>
      </c>
      <c r="AI30" t="e">
        <f t="shared" ca="1" si="38"/>
        <v>#REF!</v>
      </c>
      <c r="AJ30" t="e">
        <f t="shared" ca="1" si="39"/>
        <v>#REF!</v>
      </c>
    </row>
    <row r="31" spans="1:36" x14ac:dyDescent="0.25">
      <c r="AC31" t="e">
        <f ca="1">+IF(AD31="","",MAX(AC$1:AC30)+1)</f>
        <v>#REF!</v>
      </c>
      <c r="AD31" t="e">
        <f t="shared" ca="1" si="24"/>
        <v>#REF!</v>
      </c>
      <c r="AE31" t="e">
        <f t="shared" ca="1" si="34"/>
        <v>#REF!</v>
      </c>
      <c r="AF31" t="e">
        <f t="shared" ca="1" si="35"/>
        <v>#REF!</v>
      </c>
      <c r="AG31" t="e">
        <f t="shared" ca="1" si="36"/>
        <v>#REF!</v>
      </c>
      <c r="AH31" t="e">
        <f t="shared" ca="1" si="37"/>
        <v>#REF!</v>
      </c>
      <c r="AI31" t="e">
        <f t="shared" ca="1" si="38"/>
        <v>#REF!</v>
      </c>
      <c r="AJ31" t="e">
        <f t="shared" ca="1" si="39"/>
        <v>#REF!</v>
      </c>
    </row>
    <row r="32" spans="1:36" x14ac:dyDescent="0.25">
      <c r="AC32" t="e">
        <f ca="1">+IF(AD32="","",MAX(AC$1:AC31)+1)</f>
        <v>#REF!</v>
      </c>
      <c r="AD32" t="e">
        <f t="shared" ca="1" si="24"/>
        <v>#REF!</v>
      </c>
      <c r="AE32" t="e">
        <f t="shared" ca="1" si="34"/>
        <v>#REF!</v>
      </c>
      <c r="AF32" t="e">
        <f t="shared" ca="1" si="35"/>
        <v>#REF!</v>
      </c>
      <c r="AG32" t="e">
        <f t="shared" ca="1" si="36"/>
        <v>#REF!</v>
      </c>
      <c r="AH32" t="e">
        <f t="shared" ca="1" si="37"/>
        <v>#REF!</v>
      </c>
      <c r="AI32" t="e">
        <f t="shared" ca="1" si="38"/>
        <v>#REF!</v>
      </c>
      <c r="AJ32" t="e">
        <f t="shared" ca="1" si="39"/>
        <v>#REF!</v>
      </c>
    </row>
    <row r="33" spans="29:36" x14ac:dyDescent="0.25">
      <c r="AC33" t="e">
        <f ca="1">+IF(AD33="","",MAX(AC$1:AC32)+1)</f>
        <v>#REF!</v>
      </c>
      <c r="AD33" t="e">
        <f t="shared" ca="1" si="24"/>
        <v>#REF!</v>
      </c>
      <c r="AE33" t="e">
        <f t="shared" ca="1" si="34"/>
        <v>#REF!</v>
      </c>
      <c r="AF33" t="e">
        <f t="shared" ca="1" si="35"/>
        <v>#REF!</v>
      </c>
      <c r="AG33" t="e">
        <f t="shared" ca="1" si="36"/>
        <v>#REF!</v>
      </c>
      <c r="AH33" t="e">
        <f t="shared" ca="1" si="37"/>
        <v>#REF!</v>
      </c>
      <c r="AI33" t="e">
        <f t="shared" ca="1" si="38"/>
        <v>#REF!</v>
      </c>
      <c r="AJ33" t="e">
        <f t="shared" ca="1" si="39"/>
        <v>#REF!</v>
      </c>
    </row>
    <row r="34" spans="29:36" x14ac:dyDescent="0.25">
      <c r="AC34" t="e">
        <f ca="1">+IF(AD34="","",MAX(AC$1:AC33)+1)</f>
        <v>#REF!</v>
      </c>
      <c r="AD34" t="e">
        <f t="shared" ca="1" si="24"/>
        <v>#REF!</v>
      </c>
      <c r="AE34" t="e">
        <f t="shared" ca="1" si="34"/>
        <v>#REF!</v>
      </c>
      <c r="AF34" t="e">
        <f t="shared" ca="1" si="35"/>
        <v>#REF!</v>
      </c>
      <c r="AG34" t="e">
        <f t="shared" ca="1" si="36"/>
        <v>#REF!</v>
      </c>
      <c r="AH34" t="e">
        <f t="shared" ca="1" si="37"/>
        <v>#REF!</v>
      </c>
      <c r="AI34" t="e">
        <f t="shared" ca="1" si="38"/>
        <v>#REF!</v>
      </c>
      <c r="AJ34" t="e">
        <f t="shared" ca="1" si="39"/>
        <v>#REF!</v>
      </c>
    </row>
    <row r="35" spans="29:36" x14ac:dyDescent="0.25">
      <c r="AC35" t="e">
        <f ca="1">+IF(AD35="","",MAX(AC$1:AC34)+1)</f>
        <v>#REF!</v>
      </c>
      <c r="AD35" t="e">
        <f t="shared" ca="1" si="24"/>
        <v>#REF!</v>
      </c>
      <c r="AE35" t="e">
        <f t="shared" ca="1" si="34"/>
        <v>#REF!</v>
      </c>
      <c r="AF35" t="e">
        <f t="shared" ca="1" si="35"/>
        <v>#REF!</v>
      </c>
      <c r="AG35" t="e">
        <f t="shared" ca="1" si="36"/>
        <v>#REF!</v>
      </c>
      <c r="AH35" t="e">
        <f t="shared" ca="1" si="37"/>
        <v>#REF!</v>
      </c>
      <c r="AI35" t="e">
        <f t="shared" ca="1" si="38"/>
        <v>#REF!</v>
      </c>
      <c r="AJ35" t="e">
        <f t="shared" ca="1" si="39"/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0AB1-E99D-473F-8CBA-995CD679524D}">
  <sheetPr>
    <tabColor theme="4" tint="0.39997558519241921"/>
  </sheetPr>
  <dimension ref="A1:AI54"/>
  <sheetViews>
    <sheetView showGridLines="0" tabSelected="1" topLeftCell="B1" zoomScale="55" zoomScaleNormal="55" workbookViewId="0">
      <selection activeCell="C2" sqref="C2"/>
    </sheetView>
  </sheetViews>
  <sheetFormatPr defaultRowHeight="15" x14ac:dyDescent="0.25"/>
  <cols>
    <col min="1" max="1" width="9.140625" style="95" hidden="1" customWidth="1"/>
    <col min="2" max="2" width="28" customWidth="1"/>
    <col min="3" max="3" width="15.7109375" customWidth="1"/>
    <col min="4" max="4" width="13.7109375" customWidth="1"/>
    <col min="5" max="5" width="17.140625" customWidth="1"/>
    <col min="6" max="10" width="13.7109375" customWidth="1"/>
    <col min="11" max="11" width="13.7109375" hidden="1" customWidth="1"/>
    <col min="12" max="12" width="6.7109375" customWidth="1"/>
    <col min="13" max="13" width="8" hidden="1" customWidth="1"/>
    <col min="14" max="14" width="15.85546875" customWidth="1"/>
    <col min="15" max="15" width="16.140625" customWidth="1"/>
    <col min="18" max="18" width="14.85546875" bestFit="1" customWidth="1"/>
    <col min="21" max="21" width="17.28515625" customWidth="1"/>
    <col min="26" max="26" width="4.42578125" hidden="1" customWidth="1"/>
    <col min="27" max="27" width="9.140625" hidden="1" customWidth="1"/>
    <col min="28" max="28" width="19.42578125" hidden="1" customWidth="1"/>
    <col min="29" max="29" width="9.140625" hidden="1" customWidth="1"/>
    <col min="30" max="30" width="11" hidden="1" customWidth="1"/>
    <col min="31" max="31" width="15.7109375" hidden="1" customWidth="1"/>
    <col min="32" max="32" width="17" hidden="1" customWidth="1"/>
    <col min="33" max="33" width="9.5703125" hidden="1" customWidth="1"/>
    <col min="34" max="34" width="12.7109375" hidden="1" customWidth="1"/>
    <col min="35" max="35" width="9.140625" hidden="1" customWidth="1"/>
  </cols>
  <sheetData>
    <row r="1" spans="1:26" ht="15.75" thickBot="1" x14ac:dyDescent="0.3"/>
    <row r="2" spans="1:26" ht="15.75" thickBot="1" x14ac:dyDescent="0.3">
      <c r="B2" s="202" t="s">
        <v>214</v>
      </c>
      <c r="C2" s="203" t="s">
        <v>217</v>
      </c>
    </row>
    <row r="4" spans="1:26" ht="43.5" customHeight="1" x14ac:dyDescent="0.25">
      <c r="B4" s="3" t="s">
        <v>0</v>
      </c>
      <c r="C4" s="4" t="s">
        <v>31</v>
      </c>
      <c r="D4" s="4" t="s">
        <v>3</v>
      </c>
      <c r="E4" s="4" t="s">
        <v>32</v>
      </c>
      <c r="F4" s="4" t="s">
        <v>33</v>
      </c>
      <c r="G4" s="5" t="s">
        <v>34</v>
      </c>
      <c r="H4" s="5" t="s">
        <v>35</v>
      </c>
      <c r="I4" s="4" t="s">
        <v>36</v>
      </c>
      <c r="J4" s="6" t="s">
        <v>37</v>
      </c>
      <c r="N4" s="244" t="s">
        <v>66</v>
      </c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6"/>
    </row>
    <row r="5" spans="1:26" s="88" customFormat="1" hidden="1" x14ac:dyDescent="0.25">
      <c r="B5" s="89">
        <v>2</v>
      </c>
      <c r="C5" s="90">
        <v>6</v>
      </c>
      <c r="D5" s="90">
        <v>7</v>
      </c>
      <c r="E5" s="90">
        <v>8</v>
      </c>
      <c r="F5" s="90">
        <v>9</v>
      </c>
      <c r="G5" s="91">
        <v>11</v>
      </c>
      <c r="H5" s="91">
        <v>12</v>
      </c>
      <c r="I5" s="92">
        <v>13</v>
      </c>
      <c r="J5" s="93">
        <v>14</v>
      </c>
      <c r="N5" s="206"/>
      <c r="O5" s="94"/>
      <c r="P5" s="94"/>
      <c r="Q5" s="94"/>
      <c r="R5" s="94" t="s">
        <v>160</v>
      </c>
      <c r="S5" s="94"/>
      <c r="T5" s="94"/>
      <c r="U5" s="94"/>
      <c r="V5" s="94"/>
      <c r="W5" s="94"/>
      <c r="X5" s="94" t="s">
        <v>160</v>
      </c>
      <c r="Y5" s="207"/>
    </row>
    <row r="6" spans="1:26" ht="18" customHeight="1" x14ac:dyDescent="0.25">
      <c r="B6" s="7" t="s">
        <v>187</v>
      </c>
      <c r="C6" s="8"/>
      <c r="D6" s="8"/>
      <c r="E6" s="8"/>
      <c r="F6" s="8"/>
      <c r="G6" s="9"/>
      <c r="H6" s="9"/>
      <c r="I6" s="10"/>
      <c r="J6" s="11"/>
      <c r="N6" s="208"/>
      <c r="O6" s="233" t="s">
        <v>67</v>
      </c>
      <c r="P6" s="234"/>
      <c r="Q6" s="177"/>
      <c r="R6" s="235" t="s">
        <v>68</v>
      </c>
      <c r="S6" s="236"/>
      <c r="T6" s="205"/>
      <c r="U6" s="233" t="s">
        <v>69</v>
      </c>
      <c r="V6" s="234"/>
      <c r="W6" s="177"/>
      <c r="X6" s="235" t="s">
        <v>70</v>
      </c>
      <c r="Y6" s="237"/>
    </row>
    <row r="7" spans="1:26" x14ac:dyDescent="0.25">
      <c r="A7" s="95">
        <v>1</v>
      </c>
      <c r="B7" s="158" t="str" cm="1">
        <f t="array" ref="B7">+IFERROR(INDEX('Deal Data'!$A:$O,MATCH('Portfolio Analytics'!$A7,'Deal Data'!$J:$J,0),B$5),"")</f>
        <v/>
      </c>
      <c r="C7" s="159" t="str" cm="1">
        <f t="array" ref="C7">+IFERROR(INDEX('Deal Data'!$A:$O,MATCH('Portfolio Analytics'!$A7,'Deal Data'!$J:$J,0),C$5),"")</f>
        <v/>
      </c>
      <c r="D7" s="159" t="str" cm="1">
        <f t="array" ref="D7">+IFERROR(INDEX('Deal Data'!$A:$O,MATCH('Portfolio Analytics'!$A7,'Deal Data'!$J:$J,0),D$5),"")</f>
        <v/>
      </c>
      <c r="E7" s="160" t="str" cm="1">
        <f t="array" ref="E7">+IFERROR(INDEX('Deal Data'!$A:$O,MATCH('Portfolio Analytics'!$A7,'Deal Data'!$J:$J,0),E$5),"")</f>
        <v/>
      </c>
      <c r="F7" s="14" t="str" cm="1">
        <f t="array" ref="F7">+IFERROR(INDEX('Deal Data'!$A:$O,MATCH('Portfolio Analytics'!$A7,'Deal Data'!$J:$J,0),F$5),"")</f>
        <v/>
      </c>
      <c r="G7" s="14" t="str" cm="1">
        <f t="array" ref="G7">+IFERROR(INDEX('Deal Data'!$A:$O,MATCH('Portfolio Analytics'!$A7,'Deal Data'!$J:$J,0),G$5),"")</f>
        <v/>
      </c>
      <c r="H7" s="15" t="str" cm="1">
        <f t="array" ref="H7">+IFERROR(INDEX('Deal Data'!$A:$O,MATCH('Portfolio Analytics'!$A7,'Deal Data'!$J:$J,0),H$5)/1000000,"")</f>
        <v/>
      </c>
      <c r="I7" s="15" t="str" cm="1">
        <f t="array" ref="I7">+IFERROR(INDEX('Deal Data'!$A:$O,MATCH('Portfolio Analytics'!$A7,'Deal Data'!$J:$J,0),I$5)/1000000,"")</f>
        <v/>
      </c>
      <c r="J7" s="16" cm="1">
        <f t="array" ref="J7">+IFERROR(INDEX('Deal Data'!$A:$O,MATCH('Portfolio Analytics'!$A7,'Deal Data'!$J:$J,0),J$5)/1000000,0)</f>
        <v>0</v>
      </c>
      <c r="K7">
        <v>15</v>
      </c>
      <c r="N7" s="209" t="s">
        <v>6</v>
      </c>
      <c r="O7" s="135">
        <f>+IFERROR(SUMIF('Property Data'!F:F,'Portfolio Analytics'!$N7,'Property Data'!O:O),"")</f>
        <v>0</v>
      </c>
      <c r="P7" s="136" t="str">
        <f>+IFERROR(O7/O$13,"")</f>
        <v/>
      </c>
      <c r="Q7" s="137"/>
      <c r="R7" s="138" t="str" cm="1">
        <f t="array" ref="R7">+IFERROR(INDEX('Portfolio History'!$A:$AZ,MATCH('Portfolio Analytics'!R$5,'Portfolio History'!$C:$C,0),'Portfolio Analytics'!K7)/1000000,"")</f>
        <v/>
      </c>
      <c r="S7" s="139" t="str">
        <f>+IFERROR(R7/$R$13,"")</f>
        <v/>
      </c>
      <c r="T7" s="204"/>
      <c r="U7" s="135">
        <f>+IFERROR(SUMIF('Property Data'!F:F,'Portfolio Analytics'!$N7,'Property Data'!Q:Q),0)</f>
        <v>0</v>
      </c>
      <c r="V7" s="136" t="str">
        <f>+IFERROR(U7/U$13,"")</f>
        <v/>
      </c>
      <c r="W7" s="137"/>
      <c r="X7" s="138" cm="1">
        <f t="array" ref="X7">+IFERROR(INDEX('Portfolio History'!$A:$AZ,MATCH('Portfolio Analytics'!X$5,'Portfolio History'!$C:$C,0),'Portfolio Analytics'!Z7)/1000000,0)</f>
        <v>0</v>
      </c>
      <c r="Y7" s="210" t="str">
        <f>+IFERROR(X7/$X$13,"")</f>
        <v/>
      </c>
      <c r="Z7">
        <v>21</v>
      </c>
    </row>
    <row r="8" spans="1:26" x14ac:dyDescent="0.25">
      <c r="A8" s="95">
        <v>2</v>
      </c>
      <c r="B8" s="161" cm="1">
        <f t="array" ref="B8">+IFERROR(INDEX('Deal Data'!$A:$O,MATCH('Portfolio Analytics'!$A8,'Deal Data'!$J:$J,0),B$5),0)</f>
        <v>0</v>
      </c>
      <c r="C8" s="160" cm="1">
        <f t="array" ref="C8">+IFERROR(INDEX('Deal Data'!$A:$O,MATCH('Portfolio Analytics'!$A8,'Deal Data'!$J:$J,0),C$5),0)</f>
        <v>0</v>
      </c>
      <c r="D8" s="160" cm="1">
        <f t="array" ref="D8">+IFERROR(INDEX('Deal Data'!$A:$O,MATCH('Portfolio Analytics'!$A8,'Deal Data'!$J:$J,0),D$5),0)</f>
        <v>0</v>
      </c>
      <c r="E8" s="160" cm="1">
        <f t="array" ref="E8">+IFERROR(INDEX('Deal Data'!$A:$O,MATCH('Portfolio Analytics'!$A8,'Deal Data'!$J:$J,0),E$5),0)</f>
        <v>0</v>
      </c>
      <c r="F8" s="162" cm="1">
        <f t="array" ref="F8">+IFERROR(INDEX('Deal Data'!$A:$O,MATCH('Portfolio Analytics'!$A8,'Deal Data'!$J:$J,0),F$5),0)</f>
        <v>0</v>
      </c>
      <c r="G8" s="14" cm="1">
        <f t="array" ref="G8">+IFERROR(INDEX('Deal Data'!$A:$O,MATCH('Portfolio Analytics'!$A8,'Deal Data'!$J:$J,0),G$5),0)</f>
        <v>0</v>
      </c>
      <c r="H8" s="15" cm="1">
        <f t="array" ref="H8">+IFERROR(INDEX('Deal Data'!$A:$O,MATCH('Portfolio Analytics'!$A8,'Deal Data'!$J:$J,0),H$5)/1000000,0)</f>
        <v>0</v>
      </c>
      <c r="I8" s="163" t="str" cm="1">
        <f t="array" ref="I8">+IFERROR(INDEX('Deal Data'!$A:$O,MATCH('Portfolio Analytics'!$A8,'Deal Data'!$J:$J,0),I$5)/1000000,"")</f>
        <v/>
      </c>
      <c r="J8" s="164" cm="1">
        <f t="array" ref="J8">+IFERROR(INDEX('Deal Data'!$A:$O,MATCH('Portfolio Analytics'!$A8,'Deal Data'!$J:$J,0),J$5)/1000000,0)</f>
        <v>0</v>
      </c>
      <c r="K8">
        <v>16</v>
      </c>
      <c r="N8" s="209" t="s">
        <v>5</v>
      </c>
      <c r="O8" s="135">
        <f>+IFERROR(SUMIF('Property Data'!F:F,'Portfolio Analytics'!$N8,'Property Data'!O:O),"")</f>
        <v>0</v>
      </c>
      <c r="P8" s="136" t="str">
        <f t="shared" ref="P8:P12" si="0">+IFERROR(O8/O$13,"")</f>
        <v/>
      </c>
      <c r="Q8" s="141"/>
      <c r="R8" s="138" cm="1">
        <f t="array" ref="R8">+IFERROR(INDEX('Portfolio History'!A:AZ,MATCH('Portfolio Analytics'!R$5,'Portfolio History'!C:C,0),'Portfolio Analytics'!K8)/1000000,0)</f>
        <v>0</v>
      </c>
      <c r="S8" s="142" t="str">
        <f t="shared" ref="S8:S12" si="1">+IFERROR(R8/$R$13,"")</f>
        <v/>
      </c>
      <c r="T8" s="140"/>
      <c r="U8" s="135">
        <f>+IFERROR(SUMIF('Property Data'!F:F,'Portfolio Analytics'!$N8,'Property Data'!Q:Q),0)</f>
        <v>0</v>
      </c>
      <c r="V8" s="136" t="str">
        <f t="shared" ref="V8:V12" si="2">+IFERROR(U8/U$13,"")</f>
        <v/>
      </c>
      <c r="W8" s="141"/>
      <c r="X8" s="138" cm="1">
        <f t="array" ref="X8">+IFERROR(INDEX('Portfolio History'!$A:$AZ,MATCH('Portfolio Analytics'!X$5,'Portfolio History'!$C:$C,0),'Portfolio Analytics'!Z8)/1000000,0)</f>
        <v>0</v>
      </c>
      <c r="Y8" s="210" t="str">
        <f t="shared" ref="Y8:Y11" si="3">+IFERROR(X8/$X$13,"")</f>
        <v/>
      </c>
      <c r="Z8">
        <v>22</v>
      </c>
    </row>
    <row r="9" spans="1:26" x14ac:dyDescent="0.25">
      <c r="A9" s="95">
        <v>3</v>
      </c>
      <c r="B9" s="158" cm="1">
        <f t="array" ref="B9">+IFERROR(INDEX('Deal Data'!$A:$O,MATCH('Portfolio Analytics'!$A9,'Deal Data'!$J:$J,0),B$5),0)</f>
        <v>0</v>
      </c>
      <c r="C9" s="159" cm="1">
        <f t="array" ref="C9">+IFERROR(INDEX('Deal Data'!$A:$O,MATCH('Portfolio Analytics'!$A9,'Deal Data'!$J:$J,0),C$5),0)</f>
        <v>0</v>
      </c>
      <c r="D9" s="159" cm="1">
        <f t="array" ref="D9">+IFERROR(INDEX('Deal Data'!$A:$O,MATCH('Portfolio Analytics'!$A9,'Deal Data'!$J:$J,0),D$5),0)</f>
        <v>0</v>
      </c>
      <c r="E9" s="159" cm="1">
        <f t="array" ref="E9">+IFERROR(INDEX('Deal Data'!$A:$O,MATCH('Portfolio Analytics'!$A9,'Deal Data'!$J:$J,0),E$5),0)</f>
        <v>0</v>
      </c>
      <c r="F9" s="14" cm="1">
        <f t="array" ref="F9">+IFERROR(INDEX('Deal Data'!$A:$O,MATCH('Portfolio Analytics'!$A9,'Deal Data'!$J:$J,0),F$5),0)</f>
        <v>0</v>
      </c>
      <c r="G9" s="14" cm="1">
        <f t="array" ref="G9">+IFERROR(INDEX('Deal Data'!$A:$O,MATCH('Portfolio Analytics'!$A9,'Deal Data'!$J:$J,0),G$5),0)</f>
        <v>0</v>
      </c>
      <c r="H9" s="15" cm="1">
        <f t="array" ref="H9">+IFERROR(INDEX('Deal Data'!$A:$O,MATCH('Portfolio Analytics'!$A9,'Deal Data'!$J:$J,0),H$5)/1000000,0)</f>
        <v>0</v>
      </c>
      <c r="I9" s="15" t="str" cm="1">
        <f t="array" ref="I9">+IFERROR(INDEX('Deal Data'!$A:$O,MATCH('Portfolio Analytics'!$A9,'Deal Data'!$J:$J,0),I$5)/1000000,"")</f>
        <v/>
      </c>
      <c r="J9" s="16" cm="1">
        <f t="array" ref="J9">+IFERROR(INDEX('Deal Data'!$A:$O,MATCH('Portfolio Analytics'!$A9,'Deal Data'!$J:$J,0),J$5)/1000000,0)</f>
        <v>0</v>
      </c>
      <c r="K9">
        <v>17</v>
      </c>
      <c r="N9" s="211" t="s">
        <v>176</v>
      </c>
      <c r="O9" s="135">
        <f>+IFERROR(SUMIF('Property Data'!F:F,'Portfolio Analytics'!$N9,'Property Data'!O:O),"")</f>
        <v>0</v>
      </c>
      <c r="P9" s="136" t="str">
        <f t="shared" si="0"/>
        <v/>
      </c>
      <c r="Q9" s="141"/>
      <c r="R9" s="138" cm="1">
        <f t="array" ref="R9">+IFERROR(INDEX('Portfolio History'!A:AZ,MATCH('Portfolio Analytics'!R$5,'Portfolio History'!C:C,0),'Portfolio Analytics'!K9)/1000000,0)</f>
        <v>0</v>
      </c>
      <c r="S9" s="142" t="str">
        <f t="shared" si="1"/>
        <v/>
      </c>
      <c r="T9" s="140"/>
      <c r="U9" s="135">
        <f>+IFERROR(SUMIF('Property Data'!F:F,'Portfolio Analytics'!$N9,'Property Data'!Q:Q),0)</f>
        <v>0</v>
      </c>
      <c r="V9" s="136" t="str">
        <f t="shared" si="2"/>
        <v/>
      </c>
      <c r="W9" s="141"/>
      <c r="X9" s="138" cm="1">
        <f t="array" ref="X9">+IFERROR(INDEX('Portfolio History'!$A:$AZ,MATCH('Portfolio Analytics'!X$5,'Portfolio History'!$C:$C,0),'Portfolio Analytics'!Z9)/1000000,0)</f>
        <v>0</v>
      </c>
      <c r="Y9" s="210" t="str">
        <f t="shared" si="3"/>
        <v/>
      </c>
      <c r="Z9">
        <v>23</v>
      </c>
    </row>
    <row r="10" spans="1:26" x14ac:dyDescent="0.25">
      <c r="A10" s="95">
        <f>+A9+1</f>
        <v>4</v>
      </c>
      <c r="B10" s="158" cm="1">
        <f t="array" ref="B10">+IFERROR(INDEX('Deal Data'!$A:$O,MATCH('Portfolio Analytics'!$A10,'Deal Data'!$J:$J,0),B$5),0)</f>
        <v>0</v>
      </c>
      <c r="C10" s="159" cm="1">
        <f t="array" ref="C10">+IFERROR(INDEX('Deal Data'!$A:$O,MATCH('Portfolio Analytics'!$A10,'Deal Data'!$J:$J,0),C$5),0)</f>
        <v>0</v>
      </c>
      <c r="D10" s="159" cm="1">
        <f t="array" ref="D10">+IFERROR(INDEX('Deal Data'!$A:$O,MATCH('Portfolio Analytics'!$A10,'Deal Data'!$J:$J,0),D$5),0)</f>
        <v>0</v>
      </c>
      <c r="E10" s="159" cm="1">
        <f t="array" ref="E10">+IFERROR(INDEX('Deal Data'!$A:$O,MATCH('Portfolio Analytics'!$A10,'Deal Data'!$J:$J,0),E$5),0)</f>
        <v>0</v>
      </c>
      <c r="F10" s="14" cm="1">
        <f t="array" ref="F10">+IFERROR(INDEX('Deal Data'!$A:$O,MATCH('Portfolio Analytics'!$A10,'Deal Data'!$J:$J,0),F$5),0)</f>
        <v>0</v>
      </c>
      <c r="G10" s="14" cm="1">
        <f t="array" ref="G10">+IFERROR(INDEX('Deal Data'!$A:$O,MATCH('Portfolio Analytics'!$A10,'Deal Data'!$J:$J,0),G$5),0)</f>
        <v>0</v>
      </c>
      <c r="H10" s="15" cm="1">
        <f t="array" ref="H10">+IFERROR(INDEX('Deal Data'!$A:$O,MATCH('Portfolio Analytics'!$A10,'Deal Data'!$J:$J,0),H$5)/1000000,0)</f>
        <v>0</v>
      </c>
      <c r="I10" s="15" t="str" cm="1">
        <f t="array" ref="I10">+IFERROR(INDEX('Deal Data'!$A:$O,MATCH('Portfolio Analytics'!$A10,'Deal Data'!$J:$J,0),I$5)/1000000,"")</f>
        <v/>
      </c>
      <c r="J10" s="16" cm="1">
        <f t="array" ref="J10">+IFERROR(INDEX('Deal Data'!$A:$O,MATCH('Portfolio Analytics'!$A10,'Deal Data'!$J:$J,0),J$5)/1000000,0)</f>
        <v>0</v>
      </c>
      <c r="K10">
        <v>18</v>
      </c>
      <c r="N10" s="211" t="s">
        <v>177</v>
      </c>
      <c r="O10" s="135">
        <f>+IFERROR(SUMIF('Property Data'!F:F,'Portfolio Analytics'!$N10,'Property Data'!O:O),"")</f>
        <v>0</v>
      </c>
      <c r="P10" s="136" t="str">
        <f t="shared" si="0"/>
        <v/>
      </c>
      <c r="Q10" s="143"/>
      <c r="R10" s="138" cm="1">
        <f t="array" ref="R10">+IFERROR(INDEX('Portfolio History'!A:AZ,MATCH('Portfolio Analytics'!R$5,'Portfolio History'!C:C,0),'Portfolio Analytics'!K10)/1000000,0)</f>
        <v>0</v>
      </c>
      <c r="S10" s="142" t="str">
        <f t="shared" si="1"/>
        <v/>
      </c>
      <c r="T10" s="144"/>
      <c r="U10" s="135">
        <f>+IFERROR(SUMIF('Property Data'!F:F,'Portfolio Analytics'!$N10,'Property Data'!Q:Q),0)</f>
        <v>0</v>
      </c>
      <c r="V10" s="136" t="str">
        <f t="shared" si="2"/>
        <v/>
      </c>
      <c r="W10" s="143"/>
      <c r="X10" s="138" cm="1">
        <f t="array" ref="X10">+IFERROR(INDEX('Portfolio History'!$A:$AZ,MATCH('Portfolio Analytics'!X$5,'Portfolio History'!$C:$C,0),'Portfolio Analytics'!Z10)/1000000,0)</f>
        <v>0</v>
      </c>
      <c r="Y10" s="210" t="str">
        <f t="shared" si="3"/>
        <v/>
      </c>
      <c r="Z10">
        <v>24</v>
      </c>
    </row>
    <row r="11" spans="1:26" x14ac:dyDescent="0.25">
      <c r="A11" s="95">
        <f t="shared" ref="A11:A16" si="4">+A10+1</f>
        <v>5</v>
      </c>
      <c r="B11" s="158" cm="1">
        <f t="array" ref="B11">+IFERROR(INDEX('Deal Data'!$A:$O,MATCH('Portfolio Analytics'!$A11,'Deal Data'!$J:$J,0),B$5),0)</f>
        <v>0</v>
      </c>
      <c r="C11" s="159" cm="1">
        <f t="array" ref="C11">+IFERROR(INDEX('Deal Data'!$A:$O,MATCH('Portfolio Analytics'!$A11,'Deal Data'!$J:$J,0),C$5),0)</f>
        <v>0</v>
      </c>
      <c r="D11" s="159" cm="1">
        <f t="array" ref="D11">+IFERROR(INDEX('Deal Data'!$A:$O,MATCH('Portfolio Analytics'!$A11,'Deal Data'!$J:$J,0),D$5),0)</f>
        <v>0</v>
      </c>
      <c r="E11" s="159" cm="1">
        <f t="array" ref="E11">+IFERROR(INDEX('Deal Data'!$A:$O,MATCH('Portfolio Analytics'!$A11,'Deal Data'!$J:$J,0),E$5),0)</f>
        <v>0</v>
      </c>
      <c r="F11" s="14" cm="1">
        <f t="array" ref="F11">+IFERROR(INDEX('Deal Data'!$A:$O,MATCH('Portfolio Analytics'!$A11,'Deal Data'!$J:$J,0),F$5),0)</f>
        <v>0</v>
      </c>
      <c r="G11" s="14" cm="1">
        <f t="array" ref="G11">+IFERROR(INDEX('Deal Data'!$A:$O,MATCH('Portfolio Analytics'!$A11,'Deal Data'!$J:$J,0),G$5),0)</f>
        <v>0</v>
      </c>
      <c r="H11" s="15" cm="1">
        <f t="array" ref="H11">+IFERROR(INDEX('Deal Data'!$A:$O,MATCH('Portfolio Analytics'!$A11,'Deal Data'!$J:$J,0),H$5)/1000000,0)</f>
        <v>0</v>
      </c>
      <c r="I11" s="15" t="str" cm="1">
        <f t="array" ref="I11">+IFERROR(INDEX('Deal Data'!$A:$O,MATCH('Portfolio Analytics'!$A11,'Deal Data'!$J:$J,0),I$5)/1000000,"")</f>
        <v/>
      </c>
      <c r="J11" s="16" cm="1">
        <f t="array" ref="J11">+IFERROR(INDEX('Deal Data'!$A:$O,MATCH('Portfolio Analytics'!$A11,'Deal Data'!$J:$J,0),J$5)/1000000,0)</f>
        <v>0</v>
      </c>
      <c r="K11">
        <v>19</v>
      </c>
      <c r="N11" s="209" t="s">
        <v>7</v>
      </c>
      <c r="O11" s="135">
        <f>+IFERROR(SUMIF('Property Data'!F:F,'Portfolio Analytics'!$N11,'Property Data'!O:O),"")</f>
        <v>0</v>
      </c>
      <c r="P11" s="136" t="str">
        <f t="shared" si="0"/>
        <v/>
      </c>
      <c r="Q11" s="141"/>
      <c r="R11" s="138" cm="1">
        <f t="array" ref="R11">+IFERROR(INDEX('Portfolio History'!A:AZ,MATCH('Portfolio Analytics'!R$5,'Portfolio History'!C:C,0),'Portfolio Analytics'!K11)/1000000,0)</f>
        <v>0</v>
      </c>
      <c r="S11" s="142" t="str">
        <f t="shared" si="1"/>
        <v/>
      </c>
      <c r="T11" s="140"/>
      <c r="U11" s="135">
        <f>+IFERROR(SUMIF('Property Data'!F:F,'Portfolio Analytics'!$N11,'Property Data'!Q:Q),0)</f>
        <v>0</v>
      </c>
      <c r="V11" s="136" t="str">
        <f t="shared" si="2"/>
        <v/>
      </c>
      <c r="W11" s="141"/>
      <c r="X11" s="138" cm="1">
        <f t="array" ref="X11">+IFERROR(INDEX('Portfolio History'!$A:$AZ,MATCH('Portfolio Analytics'!X$5,'Portfolio History'!$C:$C,0),'Portfolio Analytics'!Z11)/1000000,0)</f>
        <v>0</v>
      </c>
      <c r="Y11" s="210" t="str">
        <f t="shared" si="3"/>
        <v/>
      </c>
      <c r="Z11">
        <v>25</v>
      </c>
    </row>
    <row r="12" spans="1:26" ht="15.75" thickBot="1" x14ac:dyDescent="0.3">
      <c r="A12" s="95">
        <f t="shared" si="4"/>
        <v>6</v>
      </c>
      <c r="B12" s="12" cm="1">
        <f t="array" ref="B12">+IFERROR(INDEX('Deal Data'!$A:$O,MATCH('Portfolio Analytics'!$A12,'Deal Data'!$J:$J,0),B$5),0)</f>
        <v>0</v>
      </c>
      <c r="C12" s="13" cm="1">
        <f t="array" ref="C12">+IFERROR(INDEX('Deal Data'!$A:$O,MATCH('Portfolio Analytics'!$A12,'Deal Data'!$J:$J,0),C$5),0)</f>
        <v>0</v>
      </c>
      <c r="D12" s="13" cm="1">
        <f t="array" ref="D12">+IFERROR(INDEX('Deal Data'!$A:$O,MATCH('Portfolio Analytics'!$A12,'Deal Data'!$J:$J,0),D$5),0)</f>
        <v>0</v>
      </c>
      <c r="E12" s="13" cm="1">
        <f t="array" ref="E12">+IFERROR(INDEX('Deal Data'!$A:$O,MATCH('Portfolio Analytics'!$A12,'Deal Data'!$J:$J,0),E$5),0)</f>
        <v>0</v>
      </c>
      <c r="F12" s="17" cm="1">
        <f t="array" ref="F12">+IFERROR(INDEX('Deal Data'!$A:$O,MATCH('Portfolio Analytics'!$A12,'Deal Data'!$J:$J,0),F$5),0)</f>
        <v>0</v>
      </c>
      <c r="G12" s="17" cm="1">
        <f t="array" ref="G12">+IFERROR(INDEX('Deal Data'!$A:$O,MATCH('Portfolio Analytics'!$A12,'Deal Data'!$J:$J,0),G$5),0)</f>
        <v>0</v>
      </c>
      <c r="H12" s="18" cm="1">
        <f t="array" ref="H12">+IFERROR(INDEX('Deal Data'!$A:$O,MATCH('Portfolio Analytics'!$A12,'Deal Data'!$J:$J,0),H$5)/1000000,0)</f>
        <v>0</v>
      </c>
      <c r="I12" s="15" t="str" cm="1">
        <f t="array" ref="I12">+IFERROR(INDEX('Deal Data'!$A:$O,MATCH('Portfolio Analytics'!$A12,'Deal Data'!$J:$J,0),I$5)/1000000,"")</f>
        <v/>
      </c>
      <c r="J12" s="16" cm="1">
        <f t="array" ref="J12">+IFERROR(INDEX('Deal Data'!$A:$O,MATCH('Portfolio Analytics'!$A12,'Deal Data'!$J:$J,0),J$5)/1000000,0)</f>
        <v>0</v>
      </c>
      <c r="N12" s="212" t="s">
        <v>78</v>
      </c>
      <c r="O12" s="145">
        <f>+IFERROR(SUMIF('Property Data'!F:F,'Portfolio Analytics'!$N12,'Property Data'!O:O),"")</f>
        <v>0</v>
      </c>
      <c r="P12" s="146" t="str">
        <f t="shared" si="0"/>
        <v/>
      </c>
      <c r="Q12" s="147"/>
      <c r="R12" s="138"/>
      <c r="S12" s="148" t="str">
        <f t="shared" si="1"/>
        <v/>
      </c>
      <c r="T12" s="149"/>
      <c r="U12" s="145">
        <f>+IFERROR(SUMIF('Property Data'!F:F,'Portfolio Analytics'!$N12,'Property Data'!Q:Q),0)</f>
        <v>0</v>
      </c>
      <c r="V12" s="150" t="str">
        <f t="shared" si="2"/>
        <v/>
      </c>
      <c r="W12" s="147"/>
      <c r="X12" s="138"/>
      <c r="Y12" s="210"/>
    </row>
    <row r="13" spans="1:26" x14ac:dyDescent="0.25">
      <c r="A13" s="95">
        <f t="shared" si="4"/>
        <v>7</v>
      </c>
      <c r="B13" s="12" cm="1">
        <f t="array" ref="B13">+IFERROR(INDEX('Deal Data'!$A:$O,MATCH('Portfolio Analytics'!$A13,'Deal Data'!$J:$J,0),B$5),0)</f>
        <v>0</v>
      </c>
      <c r="C13" s="13" cm="1">
        <f t="array" ref="C13">+IFERROR(INDEX('Deal Data'!$A:$O,MATCH('Portfolio Analytics'!$A13,'Deal Data'!$J:$J,0),C$5),0)</f>
        <v>0</v>
      </c>
      <c r="D13" s="13" cm="1">
        <f t="array" ref="D13">+IFERROR(INDEX('Deal Data'!$A:$O,MATCH('Portfolio Analytics'!$A13,'Deal Data'!$J:$J,0),D$5),0)</f>
        <v>0</v>
      </c>
      <c r="E13" s="13" cm="1">
        <f t="array" ref="E13">+IFERROR(INDEX('Deal Data'!$A:$O,MATCH('Portfolio Analytics'!$A13,'Deal Data'!$J:$J,0),E$5),0)</f>
        <v>0</v>
      </c>
      <c r="F13" s="17" cm="1">
        <f t="array" ref="F13">+IFERROR(INDEX('Deal Data'!$A:$O,MATCH('Portfolio Analytics'!$A13,'Deal Data'!$J:$J,0),F$5),0)</f>
        <v>0</v>
      </c>
      <c r="G13" s="17" cm="1">
        <f t="array" ref="G13">+IFERROR(INDEX('Deal Data'!$A:$O,MATCH('Portfolio Analytics'!$A13,'Deal Data'!$J:$J,0),G$5),0)</f>
        <v>0</v>
      </c>
      <c r="H13" s="15" cm="1">
        <f t="array" ref="H13">+IFERROR(INDEX('Deal Data'!$A:$O,MATCH('Portfolio Analytics'!$A13,'Deal Data'!$J:$J,0),H$5)/1000000,0)</f>
        <v>0</v>
      </c>
      <c r="I13" s="15" t="str" cm="1">
        <f t="array" ref="I13">+IFERROR(INDEX('Deal Data'!$A:$O,MATCH('Portfolio Analytics'!$A13,'Deal Data'!$J:$J,0),I$5)/1000000,"")</f>
        <v/>
      </c>
      <c r="J13" s="16" cm="1">
        <f t="array" ref="J13">+IFERROR(INDEX('Deal Data'!$A:$O,MATCH('Portfolio Analytics'!$A13,'Deal Data'!$J:$J,0),J$5)/1000000,0)</f>
        <v>0</v>
      </c>
      <c r="N13" s="213" t="s">
        <v>38</v>
      </c>
      <c r="O13" s="214">
        <f>+SUM(O7:O12)</f>
        <v>0</v>
      </c>
      <c r="P13" s="215">
        <f t="shared" ref="P13" si="5">+IFERROR(O13/O$13,0)</f>
        <v>0</v>
      </c>
      <c r="Q13" s="216"/>
      <c r="R13" s="217">
        <f>+SUM(R7:R12)</f>
        <v>0</v>
      </c>
      <c r="S13" s="215" t="str">
        <f>+IFERROR(R13/$R$13,"")</f>
        <v/>
      </c>
      <c r="T13" s="218"/>
      <c r="U13" s="219">
        <f>+SUM(U7:U12)</f>
        <v>0</v>
      </c>
      <c r="V13" s="215">
        <f t="shared" ref="V13" si="6">+IFERROR(U13/U$13,0)</f>
        <v>0</v>
      </c>
      <c r="W13" s="216"/>
      <c r="X13" s="220">
        <f>+SUM(X7:X12)</f>
        <v>0</v>
      </c>
      <c r="Y13" s="221">
        <f>+SUM(Y7:Y12)</f>
        <v>0</v>
      </c>
    </row>
    <row r="14" spans="1:26" x14ac:dyDescent="0.25">
      <c r="A14" s="95">
        <f t="shared" si="4"/>
        <v>8</v>
      </c>
      <c r="B14" s="12" cm="1">
        <f t="array" ref="B14">+IFERROR(INDEX('Deal Data'!$A:$O,MATCH('Portfolio Analytics'!$A14,'Deal Data'!$J:$J,0),B$5),0)</f>
        <v>0</v>
      </c>
      <c r="C14" s="13" cm="1">
        <f t="array" ref="C14">+IFERROR(INDEX('Deal Data'!$A:$O,MATCH('Portfolio Analytics'!$A14,'Deal Data'!$J:$J,0),C$5),0)</f>
        <v>0</v>
      </c>
      <c r="D14" s="13" cm="1">
        <f t="array" ref="D14">+IFERROR(INDEX('Deal Data'!$A:$O,MATCH('Portfolio Analytics'!$A14,'Deal Data'!$J:$J,0),D$5),0)</f>
        <v>0</v>
      </c>
      <c r="E14" s="13" cm="1">
        <f t="array" ref="E14">+IFERROR(INDEX('Deal Data'!$A:$O,MATCH('Portfolio Analytics'!$A14,'Deal Data'!$J:$J,0),E$5),0)</f>
        <v>0</v>
      </c>
      <c r="F14" s="14" cm="1">
        <f t="array" ref="F14">+IFERROR(INDEX('Deal Data'!$A:$O,MATCH('Portfolio Analytics'!$A14,'Deal Data'!$J:$J,0),F$5),0)</f>
        <v>0</v>
      </c>
      <c r="G14" s="14" cm="1">
        <f t="array" ref="G14">+IFERROR(INDEX('Deal Data'!$A:$O,MATCH('Portfolio Analytics'!$A14,'Deal Data'!$J:$J,0),G$5),0)</f>
        <v>0</v>
      </c>
      <c r="H14" s="15" cm="1">
        <f t="array" ref="H14">+IFERROR(INDEX('Deal Data'!$A:$O,MATCH('Portfolio Analytics'!$A14,'Deal Data'!$J:$J,0),H$5)/1000000,0)</f>
        <v>0</v>
      </c>
      <c r="I14" s="15" t="str" cm="1">
        <f t="array" ref="I14">+IFERROR(INDEX('Deal Data'!$A:$O,MATCH('Portfolio Analytics'!$A14,'Deal Data'!$J:$J,0),I$5)/1000000,"")</f>
        <v/>
      </c>
      <c r="J14" s="16" cm="1">
        <f t="array" ref="J14">+IFERROR(INDEX('Deal Data'!$A:$O,MATCH('Portfolio Analytics'!$A14,'Deal Data'!$J:$J,0),J$5)/1000000,0)</f>
        <v>0</v>
      </c>
      <c r="N14" s="151"/>
      <c r="O14" s="151"/>
      <c r="P14" s="151"/>
      <c r="Q14" s="151"/>
      <c r="R14" s="151"/>
      <c r="S14" s="151"/>
      <c r="T14" s="151"/>
      <c r="U14" s="152"/>
      <c r="V14" s="151"/>
      <c r="W14" s="151"/>
      <c r="X14" s="151"/>
      <c r="Y14" s="151"/>
    </row>
    <row r="15" spans="1:26" x14ac:dyDescent="0.25">
      <c r="A15" s="95">
        <f t="shared" si="4"/>
        <v>9</v>
      </c>
      <c r="B15" s="12" cm="1">
        <f t="array" ref="B15">+IFERROR(INDEX('Deal Data'!$A:$O,MATCH('Portfolio Analytics'!$A15,'Deal Data'!$J:$J,0),B$5),0)</f>
        <v>0</v>
      </c>
      <c r="C15" s="13" cm="1">
        <f t="array" ref="C15">+IFERROR(INDEX('Deal Data'!$A:$O,MATCH('Portfolio Analytics'!$A15,'Deal Data'!$J:$J,0),C$5),0)</f>
        <v>0</v>
      </c>
      <c r="D15" s="13" cm="1">
        <f t="array" ref="D15">+IFERROR(INDEX('Deal Data'!$A:$O,MATCH('Portfolio Analytics'!$A15,'Deal Data'!$J:$J,0),D$5),0)</f>
        <v>0</v>
      </c>
      <c r="E15" s="13" cm="1">
        <f t="array" ref="E15">+IFERROR(INDEX('Deal Data'!$A:$O,MATCH('Portfolio Analytics'!$A15,'Deal Data'!$J:$J,0),E$5),0)</f>
        <v>0</v>
      </c>
      <c r="F15" s="17" cm="1">
        <f t="array" ref="F15">+IFERROR(INDEX('Deal Data'!$A:$O,MATCH('Portfolio Analytics'!$A15,'Deal Data'!$J:$J,0),F$5),0)</f>
        <v>0</v>
      </c>
      <c r="G15" s="17" cm="1">
        <f t="array" ref="G15">+IFERROR(INDEX('Deal Data'!$A:$O,MATCH('Portfolio Analytics'!$A15,'Deal Data'!$J:$J,0),G$5),0)</f>
        <v>0</v>
      </c>
      <c r="H15" s="18" cm="1">
        <f t="array" ref="H15">+IFERROR(INDEX('Deal Data'!$A:$O,MATCH('Portfolio Analytics'!$A15,'Deal Data'!$J:$J,0),H$5)/1000000,0)</f>
        <v>0</v>
      </c>
      <c r="I15" s="15" t="str" cm="1">
        <f t="array" ref="I15">+IFERROR(INDEX('Deal Data'!$A:$O,MATCH('Portfolio Analytics'!$A15,'Deal Data'!$J:$J,0),I$5)/1000000,"")</f>
        <v/>
      </c>
      <c r="J15" s="16" cm="1">
        <f t="array" ref="J15">+IFERROR(INDEX('Deal Data'!$A:$O,MATCH('Portfolio Analytics'!$A15,'Deal Data'!$J:$J,0),J$5)/1000000,0)</f>
        <v>0</v>
      </c>
      <c r="N15" s="241" t="s">
        <v>71</v>
      </c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3"/>
    </row>
    <row r="16" spans="1:26" x14ac:dyDescent="0.25">
      <c r="A16" s="95">
        <f t="shared" si="4"/>
        <v>10</v>
      </c>
      <c r="B16" s="12" cm="1">
        <f t="array" ref="B16">+IFERROR(INDEX('Deal Data'!$A:$O,MATCH('Portfolio Analytics'!$A16,'Deal Data'!$J:$J,0),B$5),0)</f>
        <v>0</v>
      </c>
      <c r="C16" s="13" cm="1">
        <f t="array" ref="C16">+IFERROR(INDEX('Deal Data'!$A:$O,MATCH('Portfolio Analytics'!$A16,'Deal Data'!$J:$J,0),C$5),0)</f>
        <v>0</v>
      </c>
      <c r="D16" s="13" cm="1">
        <f t="array" ref="D16">+IFERROR(INDEX('Deal Data'!$A:$O,MATCH('Portfolio Analytics'!$A16,'Deal Data'!$J:$J,0),D$5),0)</f>
        <v>0</v>
      </c>
      <c r="E16" s="13" cm="1">
        <f t="array" ref="E16">+IFERROR(INDEX('Deal Data'!$A:$O,MATCH('Portfolio Analytics'!$A16,'Deal Data'!$J:$J,0),E$5),0)</f>
        <v>0</v>
      </c>
      <c r="F16" s="17" cm="1">
        <f t="array" ref="F16">+IFERROR(INDEX('Deal Data'!$A:$O,MATCH('Portfolio Analytics'!$A16,'Deal Data'!$J:$J,0),F$5),0)</f>
        <v>0</v>
      </c>
      <c r="G16" s="17" cm="1">
        <f t="array" ref="G16">+IFERROR(INDEX('Deal Data'!$A:$O,MATCH('Portfolio Analytics'!$A16,'Deal Data'!$J:$J,0),G$5),0)</f>
        <v>0</v>
      </c>
      <c r="H16" s="18" cm="1">
        <f t="array" ref="H16">+IFERROR(INDEX('Deal Data'!$A:$O,MATCH('Portfolio Analytics'!$A16,'Deal Data'!$J:$J,0),H$5)/1000000,0)</f>
        <v>0</v>
      </c>
      <c r="I16" s="15" t="str" cm="1">
        <f t="array" ref="I16">+IFERROR(INDEX('Deal Data'!$A:$O,MATCH('Portfolio Analytics'!$A16,'Deal Data'!$J:$J,0),I$5)/1000000,"")</f>
        <v/>
      </c>
      <c r="J16" s="16" cm="1">
        <f t="array" ref="J16">+IFERROR(INDEX('Deal Data'!$A:$O,MATCH('Portfolio Analytics'!$A16,'Deal Data'!$J:$J,0),J$5)/1000000,0)</f>
        <v>0</v>
      </c>
      <c r="N16" s="222"/>
      <c r="O16" s="233" t="s">
        <v>67</v>
      </c>
      <c r="P16" s="234"/>
      <c r="Q16" s="177"/>
      <c r="R16" s="235" t="s">
        <v>68</v>
      </c>
      <c r="S16" s="236"/>
      <c r="T16" s="205"/>
      <c r="U16" s="233" t="s">
        <v>69</v>
      </c>
      <c r="V16" s="234"/>
      <c r="W16" s="177"/>
      <c r="X16" s="235" t="s">
        <v>70</v>
      </c>
      <c r="Y16" s="237"/>
    </row>
    <row r="17" spans="2:35" x14ac:dyDescent="0.25">
      <c r="B17" s="12"/>
      <c r="C17" s="13"/>
      <c r="D17" s="13"/>
      <c r="E17" s="13"/>
      <c r="F17" s="17"/>
      <c r="G17" s="17"/>
      <c r="H17" s="15"/>
      <c r="I17" s="15"/>
      <c r="J17" s="16"/>
      <c r="K17" s="65">
        <v>41</v>
      </c>
      <c r="L17" s="65"/>
      <c r="M17" s="65" t="s">
        <v>168</v>
      </c>
      <c r="N17" s="209" t="s">
        <v>11</v>
      </c>
      <c r="O17" s="135">
        <f>+IFERROR(SUMIF('Note Data'!H:H,'Portfolio Analytics'!$M17,'Note Data'!L:L),0)</f>
        <v>0</v>
      </c>
      <c r="P17" s="136" t="str">
        <f>+IFERROR(O17/$O$22,"")</f>
        <v/>
      </c>
      <c r="Q17" s="137"/>
      <c r="R17" s="138" cm="1">
        <f t="array" ref="R17">+IFERROR(INDEX('Portfolio History'!A:AZ,MATCH('Portfolio Analytics'!R$5,'Portfolio History'!C:C,0),'Portfolio Analytics'!K17)/1000000,0)</f>
        <v>0</v>
      </c>
      <c r="S17" s="153" t="str">
        <f>+IFERROR(R17/$R$22,"")</f>
        <v/>
      </c>
      <c r="T17" s="204"/>
      <c r="U17" s="154">
        <f>+IFERROR(SUMIF('Note Data'!H:H,'Portfolio Analytics'!$M17,'Note Data'!P:P),0)</f>
        <v>0</v>
      </c>
      <c r="V17" s="136" t="str">
        <f>+IFERROR(U17/$U$22,"")</f>
        <v/>
      </c>
      <c r="W17" s="137"/>
      <c r="X17" s="138" cm="1">
        <f t="array" ref="X17">+IFERROR(INDEX('Portfolio History'!$A:$AZ,MATCH('Portfolio Analytics'!X$5,'Portfolio History'!$C:$C,0),'Portfolio Analytics'!Z17)/1000000,0)</f>
        <v>0</v>
      </c>
      <c r="Y17" s="223" t="str">
        <f>+IFERROR(X17/$X$22,"")</f>
        <v/>
      </c>
      <c r="Z17">
        <v>49</v>
      </c>
    </row>
    <row r="18" spans="2:35" x14ac:dyDescent="0.25">
      <c r="B18" s="101"/>
      <c r="C18" s="102"/>
      <c r="D18" s="102"/>
      <c r="E18" s="102"/>
      <c r="F18" s="103"/>
      <c r="G18" s="103"/>
      <c r="H18" s="104"/>
      <c r="I18" s="104"/>
      <c r="J18" s="105"/>
      <c r="K18" s="65">
        <v>42</v>
      </c>
      <c r="L18" s="65"/>
      <c r="M18" s="65" t="s">
        <v>10</v>
      </c>
      <c r="N18" s="209" t="s">
        <v>10</v>
      </c>
      <c r="O18" s="135">
        <f>+IFERROR(SUMIF('Note Data'!H:H,'Portfolio Analytics'!$M18,'Note Data'!L:L),0)</f>
        <v>0</v>
      </c>
      <c r="P18" s="136" t="str">
        <f t="shared" ref="P18:P20" si="7">+IFERROR(O18/$O$22,"")</f>
        <v/>
      </c>
      <c r="Q18" s="141"/>
      <c r="R18" s="138" cm="1">
        <f t="array" ref="R18">+IFERROR(INDEX('Portfolio History'!A:AZ,MATCH('Portfolio Analytics'!R$5,'Portfolio History'!C:C,0),'Portfolio Analytics'!K18)/1000000,0)</f>
        <v>0</v>
      </c>
      <c r="S18" s="153" t="str">
        <f t="shared" ref="S18:S21" si="8">+IFERROR(R18/$R$22,"")</f>
        <v/>
      </c>
      <c r="T18" s="140"/>
      <c r="U18" s="154">
        <f>+IFERROR(SUMIF('Note Data'!H:H,'Portfolio Analytics'!$M18,'Note Data'!P:P),0)</f>
        <v>0</v>
      </c>
      <c r="V18" s="136" t="str">
        <f t="shared" ref="V18:V20" si="9">+IFERROR(U18/$U$22,"")</f>
        <v/>
      </c>
      <c r="W18" s="141"/>
      <c r="X18" s="138" cm="1">
        <f t="array" ref="X18">+IFERROR(INDEX('Portfolio History'!$A:$AZ,MATCH('Portfolio Analytics'!X$5,'Portfolio History'!$C:$C,0),'Portfolio Analytics'!Z18)/1000000,0)</f>
        <v>0</v>
      </c>
      <c r="Y18" s="223" t="str">
        <f t="shared" ref="Y18:Y20" si="10">+IFERROR(X18/$X$22,"")</f>
        <v/>
      </c>
      <c r="Z18">
        <v>50</v>
      </c>
    </row>
    <row r="19" spans="2:35" x14ac:dyDescent="0.25">
      <c r="B19" s="178" t="s">
        <v>38</v>
      </c>
      <c r="C19" s="179"/>
      <c r="D19" s="179"/>
      <c r="E19" s="179"/>
      <c r="F19" s="180" cm="1">
        <f t="array" ref="F19">+IFERROR(SUMPRODUCT(F7:F16,$H$7:$H$16/$H$19),0)</f>
        <v>0</v>
      </c>
      <c r="G19" s="180" cm="1">
        <f t="array" ref="G19">+IFERROR(SUMPRODUCT(G7:G16,$H$7:$H$16/$H$19),0)</f>
        <v>0</v>
      </c>
      <c r="H19" s="181">
        <f>+SUM(H7:H18)</f>
        <v>0</v>
      </c>
      <c r="I19" s="181">
        <f>+SUM(I7:I18)</f>
        <v>0</v>
      </c>
      <c r="J19" s="182">
        <f>+SUM(J7:J18)</f>
        <v>0</v>
      </c>
      <c r="K19" s="65">
        <v>43</v>
      </c>
      <c r="L19" s="65"/>
      <c r="M19" s="65" t="s">
        <v>90</v>
      </c>
      <c r="N19" s="209" t="s">
        <v>90</v>
      </c>
      <c r="O19" s="135">
        <f>+IFERROR(SUMIF('Note Data'!H:H,'Portfolio Analytics'!$M19,'Note Data'!L:L),0)</f>
        <v>0</v>
      </c>
      <c r="P19" s="136" t="str">
        <f t="shared" si="7"/>
        <v/>
      </c>
      <c r="Q19" s="141"/>
      <c r="R19" s="138" cm="1">
        <f t="array" ref="R19">+IFERROR(INDEX('Portfolio History'!A:AZ,MATCH('Portfolio Analytics'!R$5,'Portfolio History'!C:C,0),'Portfolio Analytics'!K19)/1000000,0)</f>
        <v>0</v>
      </c>
      <c r="S19" s="153" t="str">
        <f t="shared" si="8"/>
        <v/>
      </c>
      <c r="T19" s="140"/>
      <c r="U19" s="154">
        <f>+IFERROR(SUMIF('Note Data'!H:H,'Portfolio Analytics'!$M19,'Note Data'!P:P),0)</f>
        <v>0</v>
      </c>
      <c r="V19" s="136" t="str">
        <f t="shared" si="9"/>
        <v/>
      </c>
      <c r="W19" s="141"/>
      <c r="X19" s="138" cm="1">
        <f t="array" ref="X19">+IFERROR(INDEX('Portfolio History'!$A:$AZ,MATCH('Portfolio Analytics'!X$5,'Portfolio History'!$C:$C,0),'Portfolio Analytics'!Z19)/1000000,0)</f>
        <v>0</v>
      </c>
      <c r="Y19" s="223" t="str">
        <f t="shared" si="10"/>
        <v/>
      </c>
      <c r="Z19">
        <v>51</v>
      </c>
    </row>
    <row r="20" spans="2:35" x14ac:dyDescent="0.25">
      <c r="B20" s="96"/>
      <c r="C20" s="97"/>
      <c r="D20" s="97"/>
      <c r="E20" s="97"/>
      <c r="F20" s="87"/>
      <c r="G20" s="98"/>
      <c r="H20" s="65"/>
      <c r="I20" s="65"/>
      <c r="J20" s="65"/>
      <c r="K20" s="65">
        <v>44</v>
      </c>
      <c r="L20" s="65"/>
      <c r="M20" s="65" t="s">
        <v>169</v>
      </c>
      <c r="N20" s="209" t="s">
        <v>72</v>
      </c>
      <c r="O20" s="135">
        <f>+IFERROR(SUMIF('Note Data'!H:H,'Portfolio Analytics'!$M20,'Note Data'!L:L),0)</f>
        <v>0</v>
      </c>
      <c r="P20" s="136" t="str">
        <f t="shared" si="7"/>
        <v/>
      </c>
      <c r="Q20" s="141"/>
      <c r="R20" s="138" cm="1">
        <f t="array" ref="R20">+IFERROR(INDEX('Portfolio History'!A:AZ,MATCH('Portfolio Analytics'!R$5,'Portfolio History'!C:C,0),'Portfolio Analytics'!K20)/1000000,0)</f>
        <v>0</v>
      </c>
      <c r="S20" s="153" t="str">
        <f t="shared" si="8"/>
        <v/>
      </c>
      <c r="T20" s="140"/>
      <c r="U20" s="154">
        <f>+IFERROR(SUMIF('Note Data'!H:H,'Portfolio Analytics'!$M20,'Note Data'!P:P),0)</f>
        <v>0</v>
      </c>
      <c r="V20" s="136" t="str">
        <f t="shared" si="9"/>
        <v/>
      </c>
      <c r="W20" s="141"/>
      <c r="X20" s="138" cm="1">
        <f t="array" ref="X20">+IFERROR(INDEX('Portfolio History'!$A:$AZ,MATCH('Portfolio Analytics'!X$5,'Portfolio History'!$C:$C,0),'Portfolio Analytics'!Z20)/1000000,0)</f>
        <v>0</v>
      </c>
      <c r="Y20" s="223" t="str">
        <f t="shared" si="10"/>
        <v/>
      </c>
      <c r="Z20">
        <v>52</v>
      </c>
    </row>
    <row r="21" spans="2:35" ht="15.75" thickBot="1" x14ac:dyDescent="0.3">
      <c r="B21" s="96"/>
      <c r="C21" s="97"/>
      <c r="D21" s="97"/>
      <c r="E21" s="97"/>
      <c r="F21" s="98"/>
      <c r="G21" s="98"/>
      <c r="H21" s="65"/>
      <c r="I21" s="65"/>
      <c r="J21" s="65"/>
      <c r="N21" s="224"/>
      <c r="O21" s="145"/>
      <c r="P21" s="146"/>
      <c r="Q21" s="147"/>
      <c r="R21" s="138"/>
      <c r="S21" s="155" t="str">
        <f t="shared" si="8"/>
        <v/>
      </c>
      <c r="T21" s="149"/>
      <c r="U21" s="145"/>
      <c r="V21" s="146"/>
      <c r="W21" s="147"/>
      <c r="X21" s="138"/>
      <c r="Y21" s="225"/>
    </row>
    <row r="22" spans="2:35" x14ac:dyDescent="0.25">
      <c r="B22" s="96"/>
      <c r="C22" s="97"/>
      <c r="D22" s="97"/>
      <c r="E22" s="97"/>
      <c r="F22" s="98"/>
      <c r="G22" s="98"/>
      <c r="H22" s="99"/>
      <c r="I22" s="65"/>
      <c r="J22" s="65"/>
      <c r="N22" s="226" t="s">
        <v>38</v>
      </c>
      <c r="O22" s="214">
        <f>+SUM('Note Data'!L:L)</f>
        <v>0</v>
      </c>
      <c r="P22" s="215">
        <f>+SUM(P17:P20)</f>
        <v>0</v>
      </c>
      <c r="Q22" s="216"/>
      <c r="R22" s="220">
        <f>+SUM(R17:R21)</f>
        <v>0</v>
      </c>
      <c r="S22" s="215">
        <f>+SUM(S17:S20)</f>
        <v>0</v>
      </c>
      <c r="T22" s="218"/>
      <c r="U22" s="214">
        <f>+SUM(U17:U21)</f>
        <v>0</v>
      </c>
      <c r="V22" s="215">
        <v>1</v>
      </c>
      <c r="W22" s="216"/>
      <c r="X22" s="220">
        <f>+SUM(X17:X20)</f>
        <v>0</v>
      </c>
      <c r="Y22" s="221">
        <f>IFERROR(X22/$X$22,0)</f>
        <v>0</v>
      </c>
    </row>
    <row r="23" spans="2:35" x14ac:dyDescent="0.25">
      <c r="B23" s="96"/>
      <c r="C23" s="97"/>
      <c r="D23" s="97"/>
      <c r="E23" s="97"/>
      <c r="F23" s="98"/>
      <c r="G23" s="98"/>
      <c r="H23" s="99"/>
      <c r="I23" s="65"/>
      <c r="J23" s="65"/>
      <c r="N23" s="151"/>
      <c r="O23" s="156"/>
      <c r="P23" s="151"/>
      <c r="Q23" s="151"/>
      <c r="R23" s="151"/>
      <c r="S23" s="151"/>
      <c r="T23" s="151"/>
      <c r="U23" s="152"/>
      <c r="V23" s="151"/>
      <c r="W23" s="151"/>
      <c r="X23" s="151"/>
      <c r="Y23" s="151"/>
    </row>
    <row r="24" spans="2:35" x14ac:dyDescent="0.25">
      <c r="B24" s="100"/>
      <c r="C24" s="100"/>
      <c r="D24" s="100"/>
      <c r="E24" s="100"/>
      <c r="F24" s="100"/>
      <c r="G24" s="100"/>
      <c r="H24" s="100"/>
      <c r="I24" s="100"/>
      <c r="J24" s="100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</row>
    <row r="25" spans="2:35" x14ac:dyDescent="0.25">
      <c r="N25" s="238" t="s">
        <v>73</v>
      </c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40"/>
    </row>
    <row r="26" spans="2:35" x14ac:dyDescent="0.25">
      <c r="N26" s="222" t="s">
        <v>39</v>
      </c>
      <c r="O26" s="233" t="s">
        <v>74</v>
      </c>
      <c r="P26" s="234"/>
      <c r="Q26" s="177"/>
      <c r="R26" s="235" t="s">
        <v>68</v>
      </c>
      <c r="S26" s="236"/>
      <c r="T26" s="205"/>
      <c r="U26" s="233" t="s">
        <v>75</v>
      </c>
      <c r="V26" s="234"/>
      <c r="W26" s="177"/>
      <c r="X26" s="235" t="s">
        <v>70</v>
      </c>
      <c r="Y26" s="237"/>
    </row>
    <row r="27" spans="2:35" x14ac:dyDescent="0.25">
      <c r="B27" s="19"/>
      <c r="C27" s="20"/>
      <c r="D27" s="20"/>
      <c r="E27" s="20"/>
      <c r="F27" s="20"/>
      <c r="G27" s="21"/>
      <c r="H27" s="21"/>
      <c r="I27" s="22"/>
      <c r="K27">
        <v>27</v>
      </c>
      <c r="N27" s="209" t="s">
        <v>165</v>
      </c>
      <c r="O27" s="135">
        <f ca="1">+IFERROR(SUMIF('Property Data'!L:L,'Portfolio Analytics'!$N27,'Property Data'!O:O),0)</f>
        <v>0</v>
      </c>
      <c r="P27" s="136" t="str">
        <f ca="1">+IFERROR(O27/O$35,"")</f>
        <v/>
      </c>
      <c r="Q27" s="137"/>
      <c r="R27" s="138" cm="1">
        <f t="array" ref="R27">+IFERROR(INDEX('Portfolio History'!A:AZ,MATCH('Portfolio Analytics'!R$5,'Portfolio History'!C:C,0),'Portfolio Analytics'!K27)/1000000,0)</f>
        <v>0</v>
      </c>
      <c r="S27" s="139" t="str">
        <f>+IFERROR(R27/$R$35,"")</f>
        <v/>
      </c>
      <c r="T27" s="204"/>
      <c r="U27" s="135">
        <f ca="1">+IFERROR(SUMIF('Property Data'!L:L,'Portfolio Analytics'!$N27,'Property Data'!Q:Q),0)</f>
        <v>0</v>
      </c>
      <c r="V27" s="136" t="str">
        <f ca="1">+IFERROR(U27/$U$35,"")</f>
        <v/>
      </c>
      <c r="W27" s="137"/>
      <c r="X27" s="138" cm="1">
        <f t="array" ref="X27">+IFERROR(INDEX('Portfolio History'!$A:$AZ,MATCH('Portfolio Analytics'!X$5,'Portfolio History'!$C:$C,0),'Portfolio Analytics'!Z27)/1000000,0)</f>
        <v>0</v>
      </c>
      <c r="Y27" s="223" t="str">
        <f>+IFERROR(X27/$X$35,"")</f>
        <v/>
      </c>
      <c r="Z27">
        <v>34</v>
      </c>
    </row>
    <row r="28" spans="2:35" x14ac:dyDescent="0.25">
      <c r="B28" s="74"/>
      <c r="C28" s="75"/>
      <c r="D28" s="75"/>
      <c r="E28" s="75"/>
      <c r="F28" s="75"/>
      <c r="G28" s="76"/>
      <c r="H28" s="76"/>
      <c r="I28" s="77"/>
      <c r="J28" s="25"/>
      <c r="K28">
        <v>28</v>
      </c>
      <c r="N28" s="209" t="s">
        <v>166</v>
      </c>
      <c r="O28" s="135">
        <f>+IFERROR(SUMIF('Property Data'!L:L,'Portfolio Analytics'!$N28,'Property Data'!O:O),0)</f>
        <v>0</v>
      </c>
      <c r="P28" s="136" t="str">
        <f t="shared" ref="P28:P34" ca="1" si="11">+IFERROR(O28/O$35,"")</f>
        <v/>
      </c>
      <c r="Q28" s="141"/>
      <c r="R28" s="138" cm="1">
        <f t="array" ref="R28">+IFERROR(INDEX('Portfolio History'!A:AZ,MATCH('Portfolio Analytics'!R$5,'Portfolio History'!C:C,0),'Portfolio Analytics'!K28)/1000000,0)</f>
        <v>0</v>
      </c>
      <c r="S28" s="139" t="str">
        <f t="shared" ref="S28:S33" si="12">+IFERROR(R28/$R$35,"")</f>
        <v/>
      </c>
      <c r="T28" s="140"/>
      <c r="U28" s="135">
        <f>+IFERROR(SUMIF('Property Data'!L:L,'Portfolio Analytics'!$N28,'Property Data'!Q:Q),0)</f>
        <v>0</v>
      </c>
      <c r="V28" s="136" t="str">
        <f t="shared" ref="V28:V33" ca="1" si="13">+IFERROR(U28/$U$35,"")</f>
        <v/>
      </c>
      <c r="W28" s="141"/>
      <c r="X28" s="138" cm="1">
        <f t="array" ref="X28">+IFERROR(INDEX('Portfolio History'!$A:$AZ,MATCH('Portfolio Analytics'!X$5,'Portfolio History'!$C:$C,0),'Portfolio Analytics'!Z28)/1000000,0)</f>
        <v>0</v>
      </c>
      <c r="Y28" s="227" t="str">
        <f t="shared" ref="Y28:Y33" si="14">+IFERROR(X28/$X$35,"")</f>
        <v/>
      </c>
      <c r="Z28">
        <f t="shared" ref="Z28:Z33" si="15">+Z27+1</f>
        <v>35</v>
      </c>
      <c r="AA28" s="25"/>
      <c r="AB28" s="25"/>
      <c r="AC28" s="25"/>
      <c r="AD28" s="25"/>
      <c r="AE28" s="25"/>
      <c r="AF28" s="25"/>
    </row>
    <row r="29" spans="2:35" x14ac:dyDescent="0.25">
      <c r="B29" s="78"/>
      <c r="C29" s="79"/>
      <c r="D29" s="79"/>
      <c r="E29" s="79"/>
      <c r="F29" s="79"/>
      <c r="G29" s="80"/>
      <c r="H29" s="80"/>
      <c r="I29" s="79"/>
      <c r="J29" s="79"/>
      <c r="K29">
        <v>29</v>
      </c>
      <c r="N29" s="209" t="s">
        <v>77</v>
      </c>
      <c r="O29" s="135">
        <f>+IFERROR(SUMIF('Property Data'!L:L,'Portfolio Analytics'!$N29,'Property Data'!O:O),0)</f>
        <v>0</v>
      </c>
      <c r="P29" s="136" t="str">
        <f t="shared" ca="1" si="11"/>
        <v/>
      </c>
      <c r="Q29" s="141"/>
      <c r="R29" s="138" cm="1">
        <f t="array" ref="R29">+IFERROR(INDEX('Portfolio History'!A:AZ,MATCH('Portfolio Analytics'!R$5,'Portfolio History'!C:C,0),'Portfolio Analytics'!K29)/1000000,0)</f>
        <v>0</v>
      </c>
      <c r="S29" s="139" t="str">
        <f t="shared" si="12"/>
        <v/>
      </c>
      <c r="T29" s="140"/>
      <c r="U29" s="135">
        <f>+IFERROR(SUMIF('Property Data'!L:L,'Portfolio Analytics'!$N29,'Property Data'!Q:Q),0)</f>
        <v>0</v>
      </c>
      <c r="V29" s="136" t="str">
        <f t="shared" ca="1" si="13"/>
        <v/>
      </c>
      <c r="W29" s="141"/>
      <c r="X29" s="138" cm="1">
        <f t="array" ref="X29">+IFERROR(INDEX('Portfolio History'!$A:$AZ,MATCH('Portfolio Analytics'!X$5,'Portfolio History'!$C:$C,0),'Portfolio Analytics'!Z29)/1000000,0)</f>
        <v>0</v>
      </c>
      <c r="Y29" s="227" t="str">
        <f t="shared" si="14"/>
        <v/>
      </c>
      <c r="Z29">
        <f t="shared" si="15"/>
        <v>36</v>
      </c>
      <c r="AA29" s="25"/>
      <c r="AB29" s="25"/>
      <c r="AC29" s="25"/>
      <c r="AD29" s="25"/>
      <c r="AE29" s="25"/>
      <c r="AF29" s="25"/>
    </row>
    <row r="30" spans="2:35" ht="15.75" thickBot="1" x14ac:dyDescent="0.3">
      <c r="B30" s="81"/>
      <c r="C30" s="82"/>
      <c r="D30" s="82"/>
      <c r="E30" s="82"/>
      <c r="F30" s="82"/>
      <c r="G30" s="83"/>
      <c r="H30" s="83"/>
      <c r="I30" s="84"/>
      <c r="J30" s="85"/>
      <c r="K30">
        <v>30</v>
      </c>
      <c r="N30" s="157" t="s">
        <v>167</v>
      </c>
      <c r="O30" s="135">
        <f>+IFERROR(SUMIF('Property Data'!L:L,'Portfolio Analytics'!$N30,'Property Data'!O:O),0)</f>
        <v>0</v>
      </c>
      <c r="P30" s="136" t="str">
        <f t="shared" ca="1" si="11"/>
        <v/>
      </c>
      <c r="Q30" s="141"/>
      <c r="R30" s="138" cm="1">
        <f t="array" ref="R30">+IFERROR(INDEX('Portfolio History'!A:AZ,MATCH('Portfolio Analytics'!R$5,'Portfolio History'!C:C,0),'Portfolio Analytics'!K30)/1000000,0)</f>
        <v>0</v>
      </c>
      <c r="S30" s="139" t="str">
        <f t="shared" si="12"/>
        <v/>
      </c>
      <c r="T30" s="140"/>
      <c r="U30" s="135">
        <f>+IFERROR(SUMIF('Property Data'!L:L,'Portfolio Analytics'!$N30,'Property Data'!Q:Q),0)</f>
        <v>0</v>
      </c>
      <c r="V30" s="136" t="str">
        <f t="shared" ca="1" si="13"/>
        <v/>
      </c>
      <c r="W30" s="141"/>
      <c r="X30" s="138" cm="1">
        <f t="array" ref="X30">+IFERROR(INDEX('Portfolio History'!$A:$AZ,MATCH('Portfolio Analytics'!X$5,'Portfolio History'!$C:$C,0),'Portfolio Analytics'!Z30)/1000000,0)</f>
        <v>0</v>
      </c>
      <c r="Y30" s="227" t="str">
        <f t="shared" si="14"/>
        <v/>
      </c>
      <c r="Z30">
        <f t="shared" si="15"/>
        <v>37</v>
      </c>
      <c r="AA30" s="25"/>
      <c r="AB30" s="25">
        <v>2</v>
      </c>
      <c r="AC30" s="25">
        <v>3</v>
      </c>
      <c r="AD30" s="25">
        <v>4</v>
      </c>
      <c r="AE30" s="69">
        <v>5</v>
      </c>
      <c r="AF30" s="69">
        <v>7</v>
      </c>
      <c r="AG30" s="69"/>
      <c r="AH30" s="69">
        <v>6</v>
      </c>
      <c r="AI30" s="69"/>
    </row>
    <row r="31" spans="2:35" ht="16.5" thickBot="1" x14ac:dyDescent="0.3">
      <c r="B31" s="64"/>
      <c r="C31" s="86"/>
      <c r="D31" s="86"/>
      <c r="E31" s="86"/>
      <c r="F31" s="87"/>
      <c r="G31" s="87"/>
      <c r="H31" s="65"/>
      <c r="I31" s="65"/>
      <c r="J31" s="65"/>
      <c r="K31">
        <v>31</v>
      </c>
      <c r="N31" s="209" t="s">
        <v>9</v>
      </c>
      <c r="O31" s="135">
        <f>+IFERROR(SUMIF('Property Data'!L:L,'Portfolio Analytics'!$N31,'Property Data'!O:O),0)</f>
        <v>0</v>
      </c>
      <c r="P31" s="136" t="str">
        <f t="shared" ca="1" si="11"/>
        <v/>
      </c>
      <c r="Q31" s="141"/>
      <c r="R31" s="138" cm="1">
        <f t="array" ref="R31">+IFERROR(INDEX('Portfolio History'!A:AZ,MATCH('Portfolio Analytics'!R$5,'Portfolio History'!C:C,0),'Portfolio Analytics'!K31)/1000000,0)</f>
        <v>0</v>
      </c>
      <c r="S31" s="139" t="str">
        <f t="shared" si="12"/>
        <v/>
      </c>
      <c r="T31" s="140"/>
      <c r="U31" s="135">
        <f>+IFERROR(SUMIF('Property Data'!L:L,'Portfolio Analytics'!$N31,'Property Data'!Q:Q),0)</f>
        <v>0</v>
      </c>
      <c r="V31" s="136" t="str">
        <f t="shared" ca="1" si="13"/>
        <v/>
      </c>
      <c r="W31" s="141"/>
      <c r="X31" s="138" cm="1">
        <f t="array" ref="X31">+IFERROR(INDEX('Portfolio History'!$A:$AZ,MATCH('Portfolio Analytics'!X$5,'Portfolio History'!$C:$C,0),'Portfolio Analytics'!Z31)/1000000,0)</f>
        <v>0</v>
      </c>
      <c r="Y31" s="227" t="str">
        <f t="shared" si="14"/>
        <v/>
      </c>
      <c r="Z31">
        <f t="shared" si="15"/>
        <v>38</v>
      </c>
      <c r="AA31" s="25"/>
      <c r="AB31" s="229"/>
      <c r="AC31" s="230"/>
      <c r="AD31" s="230"/>
      <c r="AE31" s="230"/>
      <c r="AF31" s="230"/>
      <c r="AG31" s="230"/>
      <c r="AH31" s="230"/>
      <c r="AI31" s="230"/>
    </row>
    <row r="32" spans="2:35" ht="38.25" x14ac:dyDescent="0.25">
      <c r="B32" s="64"/>
      <c r="C32" s="86"/>
      <c r="D32" s="86"/>
      <c r="E32" s="86"/>
      <c r="F32" s="87"/>
      <c r="G32" s="87"/>
      <c r="H32" s="65"/>
      <c r="I32" s="65"/>
      <c r="J32" s="65"/>
      <c r="K32">
        <v>32</v>
      </c>
      <c r="N32" s="209" t="s">
        <v>76</v>
      </c>
      <c r="O32" s="135">
        <f>+IFERROR(SUMIF('Property Data'!L:L,'Portfolio Analytics'!$N32,'Property Data'!O:O),0)</f>
        <v>0</v>
      </c>
      <c r="P32" s="136" t="str">
        <f t="shared" ca="1" si="11"/>
        <v/>
      </c>
      <c r="Q32" s="141"/>
      <c r="R32" s="138" cm="1">
        <f t="array" ref="R32">+IFERROR(INDEX('Portfolio History'!A:AZ,MATCH('Portfolio Analytics'!R$5,'Portfolio History'!C:C,0),'Portfolio Analytics'!K32)/1000000,0)</f>
        <v>0</v>
      </c>
      <c r="S32" s="139" t="str">
        <f t="shared" si="12"/>
        <v/>
      </c>
      <c r="T32" s="140"/>
      <c r="U32" s="135">
        <f>+IFERROR(SUMIF('Property Data'!L:L,'Portfolio Analytics'!$N32,'Property Data'!Q:Q),0)</f>
        <v>0</v>
      </c>
      <c r="V32" s="136" t="str">
        <f t="shared" ca="1" si="13"/>
        <v/>
      </c>
      <c r="W32" s="141"/>
      <c r="X32" s="138" cm="1">
        <f t="array" ref="X32">+IFERROR(INDEX('Portfolio History'!$A:$AZ,MATCH('Portfolio Analytics'!X$5,'Portfolio History'!$C:$C,0),'Portfolio Analytics'!Z32)/1000000,0)</f>
        <v>0</v>
      </c>
      <c r="Y32" s="227" t="str">
        <f t="shared" si="14"/>
        <v/>
      </c>
      <c r="Z32">
        <f t="shared" si="15"/>
        <v>39</v>
      </c>
      <c r="AA32" s="25"/>
      <c r="AB32" s="28" t="s">
        <v>0</v>
      </c>
      <c r="AC32" s="29" t="s">
        <v>82</v>
      </c>
      <c r="AD32" s="29" t="s">
        <v>83</v>
      </c>
      <c r="AE32" s="29" t="s">
        <v>84</v>
      </c>
      <c r="AF32" s="231" t="s">
        <v>215</v>
      </c>
      <c r="AG32" s="232"/>
      <c r="AH32" s="231" t="s">
        <v>216</v>
      </c>
      <c r="AI32" s="232"/>
    </row>
    <row r="33" spans="1:35" x14ac:dyDescent="0.25">
      <c r="B33" s="64"/>
      <c r="C33" s="86"/>
      <c r="D33" s="86"/>
      <c r="E33" s="86"/>
      <c r="F33" s="87"/>
      <c r="G33" s="87"/>
      <c r="H33" s="65"/>
      <c r="I33" s="65"/>
      <c r="J33" s="65"/>
      <c r="K33">
        <v>33</v>
      </c>
      <c r="N33" s="209" t="s">
        <v>78</v>
      </c>
      <c r="O33" s="135">
        <f>+IFERROR(SUMIF('Property Data'!L:L,'Portfolio Analytics'!$N33,'Property Data'!O:O),0)</f>
        <v>0</v>
      </c>
      <c r="P33" s="136" t="str">
        <f t="shared" ca="1" si="11"/>
        <v/>
      </c>
      <c r="Q33" s="141"/>
      <c r="R33" s="138" cm="1">
        <f t="array" ref="R33">+IFERROR(INDEX('Portfolio History'!A:AZ,MATCH('Portfolio Analytics'!R$5,'Portfolio History'!C:C,0),'Portfolio Analytics'!K33)/1000000,0)</f>
        <v>0</v>
      </c>
      <c r="S33" s="139" t="str">
        <f t="shared" si="12"/>
        <v/>
      </c>
      <c r="T33" s="140"/>
      <c r="U33" s="135">
        <f>+IFERROR(SUMIF('Property Data'!L:L,'Portfolio Analytics'!$N33,'Property Data'!Q:Q),0)</f>
        <v>0</v>
      </c>
      <c r="V33" s="136" t="str">
        <f t="shared" ca="1" si="13"/>
        <v/>
      </c>
      <c r="W33" s="141"/>
      <c r="X33" s="138" cm="1">
        <f t="array" ref="X33">+IFERROR(INDEX('Portfolio History'!$A:$AZ,MATCH('Portfolio Analytics'!X$5,'Portfolio History'!$C:$C,0),'Portfolio Analytics'!Z33)/1000000,0)</f>
        <v>0</v>
      </c>
      <c r="Y33" s="227" t="str">
        <f t="shared" si="14"/>
        <v/>
      </c>
      <c r="Z33">
        <f t="shared" si="15"/>
        <v>40</v>
      </c>
      <c r="AA33" t="s">
        <v>6</v>
      </c>
      <c r="AB33" s="56" t="s">
        <v>91</v>
      </c>
      <c r="AC33" s="57"/>
      <c r="AD33" s="57"/>
      <c r="AE33" s="53">
        <f>+SUMIF('Property Data'!$F:$F,'Portfolio Analytics'!AA33,'Property Data'!$J:$J)</f>
        <v>0</v>
      </c>
      <c r="AF33" s="53">
        <f>+SUMIF('Property Data'!$F:$F,'Portfolio Analytics'!AA33,'Property Data'!P:P)</f>
        <v>0</v>
      </c>
      <c r="AG33" s="54" t="e">
        <f>+SUMIF('Property Data'!$F:$F,'Portfolio Analytics'!AA33,'Property Data'!P:P)/SUM('Note Data'!G:G)</f>
        <v>#DIV/0!</v>
      </c>
      <c r="AH33" s="55">
        <f>+SUMIF('Property Data'!$F:$F,'Portfolio Analytics'!AA33,'Property Data'!O:O)</f>
        <v>0</v>
      </c>
      <c r="AI33" s="54" t="e">
        <f>+SUMIF('Property Data'!$F:$F,'Portfolio Analytics'!AA33,'Property Data'!O:O)/SUM('Note Data'!L:L)</f>
        <v>#DIV/0!</v>
      </c>
    </row>
    <row r="34" spans="1:35" ht="15.75" thickBot="1" x14ac:dyDescent="0.3">
      <c r="B34" s="64"/>
      <c r="C34" s="86"/>
      <c r="D34" s="86"/>
      <c r="E34" s="86"/>
      <c r="F34" s="87"/>
      <c r="G34" s="87"/>
      <c r="H34" s="65"/>
      <c r="I34" s="65"/>
      <c r="J34" s="65"/>
      <c r="N34" s="224"/>
      <c r="O34" s="135"/>
      <c r="P34" s="136" t="str">
        <f t="shared" ca="1" si="11"/>
        <v/>
      </c>
      <c r="Q34" s="147"/>
      <c r="R34" s="148"/>
      <c r="S34" s="155"/>
      <c r="T34" s="149"/>
      <c r="U34" s="135"/>
      <c r="V34" s="136"/>
      <c r="W34" s="147"/>
      <c r="X34" s="155"/>
      <c r="Y34" s="225"/>
      <c r="AA34">
        <v>1</v>
      </c>
      <c r="AB34" s="58" t="e" cm="1">
        <f t="array" aca="1" ref="AB34" ca="1">+INDEX('Property by Type'!$A$4:$G$35,MATCH('Portfolio Analytics'!$AA34,'Property by Type'!$A$4:$A$35,0),AB$30)</f>
        <v>#N/A</v>
      </c>
      <c r="AC34" s="59" t="e" cm="1">
        <f t="array" aca="1" ref="AC34" ca="1">+INDEX('Property by Type'!$A$4:$G$35,MATCH('Portfolio Analytics'!$AA34,'Property by Type'!$A$4:$A$35,0),AC$30)</f>
        <v>#N/A</v>
      </c>
      <c r="AD34" s="60" t="e" cm="1">
        <f t="array" aca="1" ref="AD34" ca="1">+INDEX('Property by Type'!$A$4:$G$35,MATCH('Portfolio Analytics'!$AA34,'Property by Type'!$A$4:$A$35,0),AD$30)</f>
        <v>#N/A</v>
      </c>
      <c r="AE34" s="61" t="e" cm="1">
        <f t="array" aca="1" ref="AE34" ca="1">+INDEX('Property by Type'!$A$4:$G$35,MATCH('Portfolio Analytics'!$AA34,'Property by Type'!$A$4:$A$35,0),AE$30)</f>
        <v>#N/A</v>
      </c>
      <c r="AF34" s="61" t="e" cm="1">
        <f t="array" aca="1" ref="AF34" ca="1">+INDEX('Property by Type'!$A$4:$G$35,MATCH('Portfolio Analytics'!$AA34,'Property by Type'!$A$4:$A$35,0),AF$30)</f>
        <v>#N/A</v>
      </c>
      <c r="AG34" s="62" t="e">
        <f ca="1">+AF34/AF$53</f>
        <v>#N/A</v>
      </c>
      <c r="AH34" s="61" t="e" cm="1">
        <f t="array" aca="1" ref="AH34" ca="1">+INDEX('Property by Type'!$A$4:$G$35,MATCH('Portfolio Analytics'!$AA34,'Property by Type'!$A$4:$A$35,0),AH$30)</f>
        <v>#N/A</v>
      </c>
      <c r="AI34" s="62" t="e">
        <f t="shared" ref="AI34:AI41" ca="1" si="16">+AH34/AH$53</f>
        <v>#N/A</v>
      </c>
    </row>
    <row r="35" spans="1:35" x14ac:dyDescent="0.25">
      <c r="B35" s="64"/>
      <c r="C35" s="86"/>
      <c r="D35" s="86"/>
      <c r="E35" s="86"/>
      <c r="F35" s="87"/>
      <c r="G35" s="87"/>
      <c r="H35" s="65"/>
      <c r="I35" s="65"/>
      <c r="J35" s="65"/>
      <c r="N35" s="226" t="s">
        <v>38</v>
      </c>
      <c r="O35" s="214">
        <f ca="1">+SUM('Property Data'!O:O)</f>
        <v>0</v>
      </c>
      <c r="P35" s="215">
        <f ca="1">+SUM(P27:P34)</f>
        <v>0</v>
      </c>
      <c r="Q35" s="216"/>
      <c r="R35" s="220">
        <f>+SUM(R27:R34)</f>
        <v>0</v>
      </c>
      <c r="S35" s="215">
        <f>+SUM(S27:S34)</f>
        <v>0</v>
      </c>
      <c r="T35" s="218"/>
      <c r="U35" s="214">
        <f ca="1">+SUM('Property Data'!Q:Q)</f>
        <v>0</v>
      </c>
      <c r="V35" s="215">
        <f ca="1">+SUM(V27:V34)</f>
        <v>0</v>
      </c>
      <c r="W35" s="216"/>
      <c r="X35" s="220">
        <f>+SUM(X27:X34)</f>
        <v>0</v>
      </c>
      <c r="Y35" s="228">
        <f>+SUM(Y27:Y33)</f>
        <v>0</v>
      </c>
      <c r="AA35">
        <v>2</v>
      </c>
      <c r="AB35" s="58" t="e" cm="1">
        <f t="array" aca="1" ref="AB35" ca="1">+INDEX('Property by Type'!$A$4:$G$35,MATCH('Portfolio Analytics'!$AA35,'Property by Type'!$A$4:$A$35,0),AB$30)</f>
        <v>#N/A</v>
      </c>
      <c r="AC35" s="59" t="e" cm="1">
        <f t="array" aca="1" ref="AC35" ca="1">+INDEX('Property by Type'!$A$4:$G$35,MATCH('Portfolio Analytics'!$AA35,'Property by Type'!$A$4:$A$35,0),AC$30)</f>
        <v>#N/A</v>
      </c>
      <c r="AD35" s="60" t="e" cm="1">
        <f t="array" aca="1" ref="AD35" ca="1">+INDEX('Property by Type'!$A$4:$G$35,MATCH('Portfolio Analytics'!$AA35,'Property by Type'!$A$4:$A$35,0),AD$30)</f>
        <v>#N/A</v>
      </c>
      <c r="AE35" s="61" t="e" cm="1">
        <f t="array" aca="1" ref="AE35" ca="1">+INDEX('Property by Type'!$A$4:$G$35,MATCH('Portfolio Analytics'!$AA35,'Property by Type'!$A$4:$A$35,0),AE$30)</f>
        <v>#N/A</v>
      </c>
      <c r="AF35" s="61" t="e" cm="1">
        <f t="array" aca="1" ref="AF35" ca="1">+INDEX('Property by Type'!$A$4:$G$35,MATCH('Portfolio Analytics'!$AA35,'Property by Type'!$A$4:$A$35,0),AF$30)</f>
        <v>#N/A</v>
      </c>
      <c r="AG35" s="62" t="e">
        <f t="shared" ref="AG35:AG41" ca="1" si="17">+AF35/AF$53</f>
        <v>#N/A</v>
      </c>
      <c r="AH35" s="61" t="e" cm="1">
        <f t="array" aca="1" ref="AH35" ca="1">+INDEX('Property by Type'!$A$4:$G$35,MATCH('Portfolio Analytics'!$AA35,'Property by Type'!$A$4:$A$35,0),AH$30)</f>
        <v>#N/A</v>
      </c>
      <c r="AI35" s="62" t="e">
        <f t="shared" ca="1" si="16"/>
        <v>#N/A</v>
      </c>
    </row>
    <row r="36" spans="1:35" x14ac:dyDescent="0.25">
      <c r="B36" s="81"/>
      <c r="C36" s="82"/>
      <c r="D36" s="82"/>
      <c r="E36" s="82"/>
      <c r="F36" s="83"/>
      <c r="G36" s="83"/>
      <c r="H36" s="84"/>
      <c r="I36" s="84"/>
      <c r="J36" s="85"/>
      <c r="AA36">
        <v>3</v>
      </c>
      <c r="AB36" s="58" t="e" cm="1">
        <f t="array" aca="1" ref="AB36" ca="1">+INDEX('Property by Type'!$A$4:$G$35,MATCH('Portfolio Analytics'!$AA36,'Property by Type'!$A$4:$A$35,0),AB$30)</f>
        <v>#N/A</v>
      </c>
      <c r="AC36" s="59" t="e" cm="1">
        <f t="array" aca="1" ref="AC36" ca="1">+INDEX('Property by Type'!$A$4:$G$35,MATCH('Portfolio Analytics'!$AA36,'Property by Type'!$A$4:$A$35,0),AC$30)</f>
        <v>#N/A</v>
      </c>
      <c r="AD36" s="60" t="e" cm="1">
        <f t="array" aca="1" ref="AD36" ca="1">+INDEX('Property by Type'!$A$4:$G$35,MATCH('Portfolio Analytics'!$AA36,'Property by Type'!$A$4:$A$35,0),AD$30)</f>
        <v>#N/A</v>
      </c>
      <c r="AE36" s="61" t="e" cm="1">
        <f t="array" aca="1" ref="AE36" ca="1">+INDEX('Property by Type'!$A$4:$G$35,MATCH('Portfolio Analytics'!$AA36,'Property by Type'!$A$4:$A$35,0),AE$30)</f>
        <v>#N/A</v>
      </c>
      <c r="AF36" s="61" t="e" cm="1">
        <f t="array" aca="1" ref="AF36" ca="1">+INDEX('Property by Type'!$A$4:$G$35,MATCH('Portfolio Analytics'!$AA36,'Property by Type'!$A$4:$A$35,0),AF$30)</f>
        <v>#N/A</v>
      </c>
      <c r="AG36" s="62" t="e">
        <f t="shared" ca="1" si="17"/>
        <v>#N/A</v>
      </c>
      <c r="AH36" s="61" t="e" cm="1">
        <f t="array" aca="1" ref="AH36" ca="1">+INDEX('Property by Type'!$A$4:$G$35,MATCH('Portfolio Analytics'!$AA36,'Property by Type'!$A$4:$A$35,0),AH$30)</f>
        <v>#N/A</v>
      </c>
      <c r="AI36" s="62" t="e">
        <f t="shared" ca="1" si="16"/>
        <v>#N/A</v>
      </c>
    </row>
    <row r="37" spans="1:35" x14ac:dyDescent="0.25">
      <c r="B37" s="81"/>
      <c r="C37" s="82"/>
      <c r="D37" s="82"/>
      <c r="E37" s="82"/>
      <c r="F37" s="83"/>
      <c r="G37" s="83"/>
      <c r="H37" s="84"/>
      <c r="I37" s="84"/>
      <c r="J37" s="85"/>
      <c r="AB37" s="58"/>
      <c r="AC37" s="59"/>
      <c r="AD37" s="60"/>
      <c r="AE37" s="61"/>
      <c r="AF37" s="61"/>
      <c r="AG37" s="62"/>
      <c r="AH37" s="61"/>
      <c r="AI37" s="62"/>
    </row>
    <row r="38" spans="1:35" x14ac:dyDescent="0.25">
      <c r="B38" s="81"/>
      <c r="C38" s="82"/>
      <c r="D38" s="82"/>
      <c r="E38" s="82"/>
      <c r="F38" s="83"/>
      <c r="G38" s="83"/>
      <c r="H38" s="84"/>
      <c r="I38" s="84"/>
      <c r="J38" s="85"/>
      <c r="AB38" s="58"/>
      <c r="AC38" s="59"/>
      <c r="AD38" s="60"/>
      <c r="AE38" s="61"/>
      <c r="AF38" s="61"/>
      <c r="AG38" s="62"/>
      <c r="AH38" s="61"/>
      <c r="AI38" s="62"/>
    </row>
    <row r="39" spans="1:35" x14ac:dyDescent="0.25">
      <c r="B39" s="81"/>
      <c r="C39" s="82"/>
      <c r="D39" s="82"/>
      <c r="E39" s="82"/>
      <c r="F39" s="83"/>
      <c r="G39" s="83"/>
      <c r="H39" s="84"/>
      <c r="I39" s="84"/>
      <c r="J39" s="85"/>
      <c r="AB39" s="58"/>
      <c r="AC39" s="59"/>
      <c r="AD39" s="60"/>
      <c r="AE39" s="61"/>
      <c r="AF39" s="61"/>
      <c r="AG39" s="62"/>
      <c r="AH39" s="61"/>
      <c r="AI39" s="62"/>
    </row>
    <row r="40" spans="1:35" x14ac:dyDescent="0.25">
      <c r="B40" s="81"/>
      <c r="C40" s="82"/>
      <c r="D40" s="82"/>
      <c r="E40" s="82"/>
      <c r="F40" s="83"/>
      <c r="G40" s="83"/>
      <c r="H40" s="84"/>
      <c r="I40" s="84"/>
      <c r="J40" s="85"/>
      <c r="AB40" s="58"/>
      <c r="AC40" s="59"/>
      <c r="AD40" s="60"/>
      <c r="AE40" s="61"/>
      <c r="AF40" s="61"/>
      <c r="AG40" s="62"/>
      <c r="AH40" s="61"/>
      <c r="AI40" s="62"/>
    </row>
    <row r="41" spans="1:35" s="107" customFormat="1" x14ac:dyDescent="0.25">
      <c r="A41" s="106"/>
      <c r="C41" s="107">
        <v>1</v>
      </c>
      <c r="D41" s="107">
        <v>2</v>
      </c>
      <c r="E41" s="107">
        <v>3</v>
      </c>
      <c r="F41" s="107">
        <v>4</v>
      </c>
      <c r="G41" s="107">
        <v>5</v>
      </c>
      <c r="H41" s="107">
        <v>6</v>
      </c>
      <c r="I41" s="107">
        <v>7</v>
      </c>
      <c r="J41" s="107">
        <v>8</v>
      </c>
      <c r="K41" s="107">
        <v>9</v>
      </c>
      <c r="AA41" s="107">
        <v>4</v>
      </c>
      <c r="AB41" s="108" t="e" cm="1">
        <f t="array" aca="1" ref="AB41" ca="1">+INDEX('Property by Type'!$A$4:$G$35,MATCH('Portfolio Analytics'!$AA41,'Property by Type'!$A$4:$A$35,0),AB$30)</f>
        <v>#N/A</v>
      </c>
      <c r="AC41" s="109" t="e" cm="1">
        <f t="array" aca="1" ref="AC41" ca="1">+INDEX('Property by Type'!$A$4:$G$35,MATCH('Portfolio Analytics'!$AA41,'Property by Type'!$A$4:$A$35,0),AC$30)</f>
        <v>#N/A</v>
      </c>
      <c r="AD41" s="110" t="e" cm="1">
        <f t="array" aca="1" ref="AD41" ca="1">+INDEX('Property by Type'!$A$4:$G$35,MATCH('Portfolio Analytics'!$AA41,'Property by Type'!$A$4:$A$35,0),AD$30)</f>
        <v>#N/A</v>
      </c>
      <c r="AE41" s="111" t="e" cm="1">
        <f t="array" aca="1" ref="AE41" ca="1">+INDEX('Property by Type'!$A$4:$G$35,MATCH('Portfolio Analytics'!$AA41,'Property by Type'!$A$4:$A$35,0),AE$30)</f>
        <v>#N/A</v>
      </c>
      <c r="AF41" s="112" t="e" cm="1">
        <f t="array" aca="1" ref="AF41" ca="1">+INDEX('Property by Type'!$A$4:$G$35,MATCH('Portfolio Analytics'!$AA41,'Property by Type'!$A$4:$A$35,0),AF$30)</f>
        <v>#N/A</v>
      </c>
      <c r="AG41" s="113" t="e">
        <f t="shared" ca="1" si="17"/>
        <v>#N/A</v>
      </c>
      <c r="AH41" s="112" t="e" cm="1">
        <f t="array" aca="1" ref="AH41" ca="1">+INDEX('Property by Type'!$A$4:$G$35,MATCH('Portfolio Analytics'!$AA41,'Property by Type'!$A$4:$A$35,0),AH$30)</f>
        <v>#N/A</v>
      </c>
      <c r="AI41" s="113" t="e">
        <f t="shared" ca="1" si="16"/>
        <v>#N/A</v>
      </c>
    </row>
    <row r="42" spans="1:35" s="107" customFormat="1" x14ac:dyDescent="0.25">
      <c r="A42" s="106"/>
      <c r="B42" s="168" t="s">
        <v>161</v>
      </c>
      <c r="C42" s="6" t="str">
        <f>+IFERROR(INDEX('Portfolio History'!$A:$AZ,MATCH('Portfolio Analytics'!C$41,'Portfolio History'!$A:$A,0),7),"")</f>
        <v/>
      </c>
      <c r="D42" s="4" t="str">
        <f>+IFERROR(INDEX('Portfolio History'!$A:$AZ,MATCH('Portfolio Analytics'!D$41,'Portfolio History'!$A:$A,0),7),"")</f>
        <v/>
      </c>
      <c r="E42" s="6" t="str">
        <f>+IFERROR(INDEX('Portfolio History'!$A:$AZ,MATCH('Portfolio Analytics'!E$41,'Portfolio History'!$A:$A,0),7),"")</f>
        <v/>
      </c>
      <c r="F42" s="4" t="str">
        <f>+IFERROR(INDEX('Portfolio History'!$A:$AZ,MATCH('Portfolio Analytics'!F$41,'Portfolio History'!$A:$A,0),7),"")</f>
        <v/>
      </c>
      <c r="G42" s="6" t="str">
        <f>+IFERROR(INDEX('Portfolio History'!$A:$AZ,MATCH('Portfolio Analytics'!G$41,'Portfolio History'!$A:$A,0),7),"")</f>
        <v/>
      </c>
      <c r="H42" s="4" t="str">
        <f>+IFERROR(INDEX('Portfolio History'!$A:$AZ,MATCH('Portfolio Analytics'!H$41,'Portfolio History'!$A:$A,0),7),"")</f>
        <v/>
      </c>
      <c r="I42" s="6" t="str">
        <f>+IFERROR(INDEX('Portfolio History'!$A:$AZ,MATCH('Portfolio Analytics'!I$41,'Portfolio History'!$A:$A,0),7),"")</f>
        <v/>
      </c>
      <c r="J42" s="6" t="str">
        <f>+IFERROR(INDEX('Portfolio History'!$A:$AZ,MATCH('Portfolio Analytics'!J$41,'Portfolio History'!$A:$A,0),7),"")</f>
        <v/>
      </c>
      <c r="K42" s="114" t="e">
        <f>+INDEX('Portfolio History'!$A:$AZ,MATCH('Portfolio Analytics'!K$41,'Portfolio History'!$A:$A,0),7)</f>
        <v>#N/A</v>
      </c>
      <c r="L42" s="114"/>
      <c r="M42" s="114"/>
      <c r="AB42" s="115"/>
      <c r="AC42" s="109"/>
      <c r="AD42" s="110"/>
      <c r="AE42" s="111"/>
      <c r="AF42" s="112"/>
      <c r="AG42" s="113"/>
      <c r="AH42" s="111"/>
      <c r="AI42" s="113"/>
    </row>
    <row r="43" spans="1:35" s="107" customFormat="1" x14ac:dyDescent="0.25">
      <c r="A43" s="106"/>
      <c r="B43" s="168" t="s">
        <v>162</v>
      </c>
      <c r="C43" s="166" t="str">
        <f>+IFERROR(INDEX('Portfolio History'!$A:$AZ,MATCH('Portfolio Analytics'!C$41,'Portfolio History'!$A:$A,0),6),"")</f>
        <v/>
      </c>
      <c r="D43" s="167" t="str">
        <f>+IFERROR(INDEX('Portfolio History'!$A:$AZ,MATCH('Portfolio Analytics'!D$41,'Portfolio History'!$A:$A,0),6),"")</f>
        <v/>
      </c>
      <c r="E43" s="166" t="str">
        <f>+IFERROR(INDEX('Portfolio History'!$A:$AZ,MATCH('Portfolio Analytics'!E$41,'Portfolio History'!$A:$A,0),6),"")</f>
        <v/>
      </c>
      <c r="F43" s="167" t="str">
        <f>+IFERROR(INDEX('Portfolio History'!$A:$AZ,MATCH('Portfolio Analytics'!F$41,'Portfolio History'!$A:$A,0),6),"")</f>
        <v/>
      </c>
      <c r="G43" s="166" t="str">
        <f>+IFERROR(INDEX('Portfolio History'!$A:$AZ,MATCH('Portfolio Analytics'!G$41,'Portfolio History'!$A:$A,0),6),"")</f>
        <v/>
      </c>
      <c r="H43" s="167" t="str">
        <f>+IFERROR(INDEX('Portfolio History'!$A:$AZ,MATCH('Portfolio Analytics'!H$41,'Portfolio History'!$A:$A,0),6),"")</f>
        <v/>
      </c>
      <c r="I43" s="166" t="str">
        <f>+IFERROR(INDEX('Portfolio History'!$A:$AZ,MATCH('Portfolio Analytics'!I$41,'Portfolio History'!$A:$A,0),6),"")</f>
        <v/>
      </c>
      <c r="J43" s="166" t="str">
        <f>+IFERROR(INDEX('Portfolio History'!$A:$AZ,MATCH('Portfolio Analytics'!J$41,'Portfolio History'!$A:$A,0),6),"")</f>
        <v/>
      </c>
      <c r="K43" s="116" t="e">
        <f>+INDEX('Portfolio History'!$A:$AZ,MATCH('Portfolio Analytics'!K$41,'Portfolio History'!$A:$A,0),6)</f>
        <v>#N/A</v>
      </c>
      <c r="L43" s="116"/>
      <c r="M43" s="116"/>
      <c r="AA43" s="107" t="s">
        <v>7</v>
      </c>
      <c r="AB43" s="117" t="s">
        <v>86</v>
      </c>
      <c r="AC43" s="118"/>
      <c r="AD43" s="119"/>
      <c r="AE43" s="120">
        <f>+SUMIF('Property Data'!$F:$F,'Portfolio Analytics'!AA43,'Property Data'!$J:$J)</f>
        <v>0</v>
      </c>
      <c r="AF43" s="120">
        <f>+SUMIF('Property Data'!$F:$F,'Portfolio Analytics'!AA43,'Property Data'!P:P)</f>
        <v>0</v>
      </c>
      <c r="AG43" s="121" t="e">
        <f>+SUMIF('Property Data'!$F:$F,'Portfolio Analytics'!AA43,'Property Data'!P:P)/SUM('Note Data'!G:G)</f>
        <v>#DIV/0!</v>
      </c>
      <c r="AH43" s="122">
        <f>+SUMIF('Property Data'!$F:$F,'Portfolio Analytics'!AA43,'Property Data'!O:O)</f>
        <v>0</v>
      </c>
      <c r="AI43" s="121" t="e">
        <f>+SUMIF('Property Data'!$F:$F,'Portfolio Analytics'!AA43,'Property Data'!O:O)/SUM('Note Data'!L:L)</f>
        <v>#DIV/0!</v>
      </c>
    </row>
    <row r="44" spans="1:35" s="107" customFormat="1" x14ac:dyDescent="0.25">
      <c r="A44" s="106"/>
      <c r="B44" s="169" t="s">
        <v>108</v>
      </c>
      <c r="C44" s="170" t="str" cm="1">
        <f t="array" ref="C44">+IFERROR(INDEX('Portfolio History'!$A:$AZ,MATCH('Portfolio Analytics'!C41,'Portfolio History'!$A:$A,0),'Portfolio History'!$K$1),"")</f>
        <v/>
      </c>
      <c r="D44" s="170" t="str" cm="1">
        <f t="array" ref="D44">+IFERROR(INDEX('Portfolio History'!$A:$AZ,MATCH('Portfolio Analytics'!D41,'Portfolio History'!$A:$A,0),'Portfolio History'!$K$1),"")</f>
        <v/>
      </c>
      <c r="E44" s="170" t="str" cm="1">
        <f t="array" ref="E44">+IFERROR(INDEX('Portfolio History'!$A:$AZ,MATCH('Portfolio Analytics'!E41,'Portfolio History'!$A:$A,0),'Portfolio History'!$K$1),"")</f>
        <v/>
      </c>
      <c r="F44" s="170" t="str" cm="1">
        <f t="array" ref="F44">+IFERROR(INDEX('Portfolio History'!$A:$AZ,MATCH('Portfolio Analytics'!F41,'Portfolio History'!$A:$A,0),'Portfolio History'!$K$1),"")</f>
        <v/>
      </c>
      <c r="G44" s="170" t="str" cm="1">
        <f t="array" ref="G44">+IFERROR(INDEX('Portfolio History'!$A:$AZ,MATCH('Portfolio Analytics'!G41,'Portfolio History'!$A:$A,0),'Portfolio History'!$K$1),"")</f>
        <v/>
      </c>
      <c r="H44" s="170" t="str" cm="1">
        <f t="array" ref="H44">+IFERROR(INDEX('Portfolio History'!$A:$AZ,MATCH('Portfolio Analytics'!H41,'Portfolio History'!$A:$A,0),'Portfolio History'!$K$1),"")</f>
        <v/>
      </c>
      <c r="I44" s="170" t="str" cm="1">
        <f t="array" ref="I44">+IFERROR(INDEX('Portfolio History'!$A:$AZ,MATCH('Portfolio Analytics'!I41,'Portfolio History'!$A:$A,0),'Portfolio History'!$K$1),"")</f>
        <v/>
      </c>
      <c r="J44" s="171" t="str" cm="1">
        <f t="array" ref="J44">+IFERROR(INDEX('Portfolio History'!$A:$AZ,MATCH('Portfolio Analytics'!J41,'Portfolio History'!$A:$A,0),'Portfolio History'!$K$1),"")</f>
        <v/>
      </c>
      <c r="K44" s="123" t="e" cm="1">
        <f t="array" ref="K44">+INDEX('Portfolio History'!$A:$AZ,MATCH('Portfolio Analytics'!K41,'Portfolio History'!$A:$A,0),'Portfolio History'!$K$1)</f>
        <v>#N/A</v>
      </c>
      <c r="L44" s="123"/>
      <c r="AA44" s="107">
        <v>1</v>
      </c>
      <c r="AB44" s="124" t="e">
        <f ca="1">+INDEX('Property by Type'!$H$4:$N$35,MATCH('Portfolio Analytics'!AA44,'Property by Type'!$H$4:$H$35,0),2)</f>
        <v>#N/A</v>
      </c>
      <c r="AC44" s="109" t="s">
        <v>8</v>
      </c>
      <c r="AD44" s="110" t="s">
        <v>85</v>
      </c>
      <c r="AE44" s="111">
        <v>190000</v>
      </c>
      <c r="AF44" s="112">
        <v>56000000</v>
      </c>
      <c r="AG44" s="125">
        <v>0.43494398161364317</v>
      </c>
      <c r="AH44" s="112">
        <v>55000000</v>
      </c>
      <c r="AI44" s="125">
        <v>0.50953379088307249</v>
      </c>
    </row>
    <row r="45" spans="1:35" s="107" customFormat="1" x14ac:dyDescent="0.25">
      <c r="A45" s="106"/>
      <c r="B45" s="169" t="s">
        <v>178</v>
      </c>
      <c r="C45" s="172" t="str" cm="1">
        <f t="array" ref="C45">+IFERROR(INDEX('Portfolio History'!$A:$AZ,MATCH('Portfolio Analytics'!C$41,'Portfolio History'!$A:$A,0),'Portfolio History'!$AO$1)/1000000,"")</f>
        <v/>
      </c>
      <c r="D45" s="172" t="str" cm="1">
        <f t="array" ref="D45">+IFERROR(INDEX('Portfolio History'!$A:$AZ,MATCH('Portfolio Analytics'!D$41,'Portfolio History'!$A:$A,0),'Portfolio History'!$AO$1)/1000000,"")</f>
        <v/>
      </c>
      <c r="E45" s="172" t="str" cm="1">
        <f t="array" ref="E45">+IFERROR(INDEX('Portfolio History'!$A:$AZ,MATCH('Portfolio Analytics'!E$41,'Portfolio History'!$A:$A,0),'Portfolio History'!$AO$1)/1000000,"")</f>
        <v/>
      </c>
      <c r="F45" s="172" t="str" cm="1">
        <f t="array" ref="F45">+IFERROR(INDEX('Portfolio History'!$A:$AZ,MATCH('Portfolio Analytics'!F$41,'Portfolio History'!$A:$A,0),'Portfolio History'!$AO$1)/1000000,"")</f>
        <v/>
      </c>
      <c r="G45" s="172" t="str" cm="1">
        <f t="array" ref="G45">+IFERROR(INDEX('Portfolio History'!$A:$AZ,MATCH('Portfolio Analytics'!G$41,'Portfolio History'!$A:$A,0),'Portfolio History'!$AO$1)/1000000,"")</f>
        <v/>
      </c>
      <c r="H45" s="172" t="str" cm="1">
        <f t="array" ref="H45">+IFERROR(INDEX('Portfolio History'!$A:$AZ,MATCH('Portfolio Analytics'!H$41,'Portfolio History'!$A:$A,0),'Portfolio History'!$AO$1)/1000000,"")</f>
        <v/>
      </c>
      <c r="I45" s="172" t="str" cm="1">
        <f t="array" ref="I45">+IFERROR(INDEX('Portfolio History'!$A:$AZ,MATCH('Portfolio Analytics'!I$41,'Portfolio History'!$A:$A,0),'Portfolio History'!$AO$1)/1000000,"")</f>
        <v/>
      </c>
      <c r="J45" s="173" t="str" cm="1">
        <f t="array" ref="J45">+IFERROR(INDEX('Portfolio History'!$A:$AZ,MATCH('Portfolio Analytics'!J$41,'Portfolio History'!$A:$A,0),'Portfolio History'!$AO$1)/1000000,"")</f>
        <v/>
      </c>
      <c r="K45" s="126" t="e" cm="1">
        <f t="array" ref="K45">+INDEX('Portfolio History'!$A:$AZ,MATCH('Portfolio Analytics'!K$41,'Portfolio History'!$A:$A,0),'Portfolio History'!$AO$1)/1000000</f>
        <v>#N/A</v>
      </c>
      <c r="L45" s="126"/>
      <c r="M45" s="123"/>
      <c r="AA45" s="107">
        <v>1</v>
      </c>
      <c r="AB45" s="124" t="e" cm="1">
        <f t="array" aca="1" ref="AB45" ca="1">+INDEX('Property by Type'!$H$4:$N$35,MATCH('Portfolio Analytics'!$AA45,'Property by Type'!$H$4:$H$35,0),AB$30)</f>
        <v>#N/A</v>
      </c>
      <c r="AC45" s="127" t="e" cm="1">
        <f t="array" aca="1" ref="AC45" ca="1">+INDEX('Property by Type'!$H$4:$N$35,MATCH('Portfolio Analytics'!$AA45,'Property by Type'!$H$4:$H$35,0),AC$30)</f>
        <v>#N/A</v>
      </c>
      <c r="AD45" s="128" t="e" cm="1">
        <f t="array" aca="1" ref="AD45" ca="1">+INDEX('Property by Type'!$H$4:$N$35,MATCH('Portfolio Analytics'!$AA45,'Property by Type'!$H$4:$H$35,0),AD$30)</f>
        <v>#N/A</v>
      </c>
      <c r="AE45" s="129" t="e" cm="1">
        <f t="array" aca="1" ref="AE45" ca="1">+INDEX('Property by Type'!$H$4:$N$35,MATCH('Portfolio Analytics'!$AA45,'Property by Type'!$H$4:$H$35,0),AE$30)</f>
        <v>#N/A</v>
      </c>
      <c r="AF45" s="112" t="e" cm="1">
        <f t="array" aca="1" ref="AF45" ca="1">+INDEX('Property by Type'!$H$4:$N$35,MATCH('Portfolio Analytics'!$AA45,'Property by Type'!$H$4:$H$35,0),AF$30)</f>
        <v>#N/A</v>
      </c>
      <c r="AG45" s="125" t="e">
        <f t="shared" ref="AG45:AI45" ca="1" si="18">+AF45/AF$53</f>
        <v>#N/A</v>
      </c>
      <c r="AH45" s="111" t="e" cm="1">
        <f t="array" aca="1" ref="AH45" ca="1">+INDEX('Property by Type'!$H$4:$N$35,MATCH('Portfolio Analytics'!$AA45,'Property by Type'!$H$4:$H$35,0),AH$30)</f>
        <v>#N/A</v>
      </c>
      <c r="AI45" s="125" t="e">
        <f t="shared" ca="1" si="18"/>
        <v>#N/A</v>
      </c>
    </row>
    <row r="46" spans="1:35" s="107" customFormat="1" x14ac:dyDescent="0.25">
      <c r="A46" s="106"/>
      <c r="B46" s="169" t="s">
        <v>163</v>
      </c>
      <c r="C46" s="172" t="str" cm="1">
        <f t="array" ref="C46">+IFERROR(INDEX('Portfolio History'!$A:$AZ,MATCH('Portfolio Analytics'!C$41,'Portfolio History'!$A:$A,0),'Portfolio History'!$AQ$1)/1000000,"")</f>
        <v/>
      </c>
      <c r="D46" s="172" t="str" cm="1">
        <f t="array" ref="D46">+IFERROR(INDEX('Portfolio History'!$A:$AZ,MATCH('Portfolio Analytics'!D$41,'Portfolio History'!$A:$A,0),'Portfolio History'!$AQ$1)/1000000,"")</f>
        <v/>
      </c>
      <c r="E46" s="172" t="str" cm="1">
        <f t="array" ref="E46">+IFERROR(INDEX('Portfolio History'!$A:$AZ,MATCH('Portfolio Analytics'!E$41,'Portfolio History'!$A:$A,0),'Portfolio History'!$AQ$1)/1000000,"")</f>
        <v/>
      </c>
      <c r="F46" s="172" t="str" cm="1">
        <f t="array" ref="F46">+IFERROR(INDEX('Portfolio History'!$A:$AZ,MATCH('Portfolio Analytics'!F$41,'Portfolio History'!$A:$A,0),'Portfolio History'!$AQ$1)/1000000,"")</f>
        <v/>
      </c>
      <c r="G46" s="172" t="str" cm="1">
        <f t="array" ref="G46">+IFERROR(INDEX('Portfolio History'!$A:$AZ,MATCH('Portfolio Analytics'!G$41,'Portfolio History'!$A:$A,0),'Portfolio History'!$AQ$1)/1000000,"")</f>
        <v/>
      </c>
      <c r="H46" s="172" t="str" cm="1">
        <f t="array" ref="H46">+IFERROR(INDEX('Portfolio History'!$A:$AZ,MATCH('Portfolio Analytics'!H$41,'Portfolio History'!$A:$A,0),'Portfolio History'!$AQ$1)/1000000,"")</f>
        <v/>
      </c>
      <c r="I46" s="172" t="str" cm="1">
        <f t="array" ref="I46">+IFERROR(INDEX('Portfolio History'!$A:$AZ,MATCH('Portfolio Analytics'!I$41,'Portfolio History'!$A:$A,0),'Portfolio History'!$AQ$1)/1000000,"")</f>
        <v/>
      </c>
      <c r="J46" s="173" t="str" cm="1">
        <f t="array" ref="J46">+IFERROR(INDEX('Portfolio History'!$A:$AZ,MATCH('Portfolio Analytics'!J$41,'Portfolio History'!$A:$A,0),'Portfolio History'!$AQ$1)/1000000,"")</f>
        <v/>
      </c>
      <c r="K46" s="126" t="e" cm="1">
        <f t="array" ref="K46">+INDEX('Portfolio History'!$A:$AZ,MATCH('Portfolio Analytics'!K$41,'Portfolio History'!$A:$A,0),'Portfolio History'!$AQ$1)/1000000</f>
        <v>#N/A</v>
      </c>
      <c r="L46" s="126"/>
      <c r="M46" s="126"/>
      <c r="N46" s="126"/>
      <c r="AB46" s="124"/>
      <c r="AC46" s="127"/>
      <c r="AD46" s="128"/>
      <c r="AE46" s="129"/>
      <c r="AF46" s="112"/>
      <c r="AG46" s="125"/>
      <c r="AH46" s="111"/>
      <c r="AI46" s="125"/>
    </row>
    <row r="47" spans="1:35" s="107" customFormat="1" x14ac:dyDescent="0.25">
      <c r="A47" s="106"/>
      <c r="B47" s="169" t="s">
        <v>164</v>
      </c>
      <c r="C47" s="172" t="str" cm="1">
        <f t="array" ref="C47">+IFERROR(INDEX('Portfolio History'!$A:$AZ,MATCH('Portfolio Analytics'!C$41,'Portfolio History'!$A:$A,0),'Portfolio History'!$AP$1)/1000000,"")</f>
        <v/>
      </c>
      <c r="D47" s="172" t="str" cm="1">
        <f t="array" ref="D47">+IFERROR(INDEX('Portfolio History'!$A:$AZ,MATCH('Portfolio Analytics'!D$41,'Portfolio History'!$A:$A,0),'Portfolio History'!$AP$1)/1000000,"")</f>
        <v/>
      </c>
      <c r="E47" s="172" t="str" cm="1">
        <f t="array" ref="E47">+IFERROR(INDEX('Portfolio History'!$A:$AZ,MATCH('Portfolio Analytics'!E$41,'Portfolio History'!$A:$A,0),'Portfolio History'!$AP$1)/1000000,"")</f>
        <v/>
      </c>
      <c r="F47" s="172" t="str" cm="1">
        <f t="array" ref="F47">+IFERROR(INDEX('Portfolio History'!$A:$AZ,MATCH('Portfolio Analytics'!F$41,'Portfolio History'!$A:$A,0),'Portfolio History'!$AP$1)/1000000,"")</f>
        <v/>
      </c>
      <c r="G47" s="172" t="str" cm="1">
        <f t="array" ref="G47">+IFERROR(INDEX('Portfolio History'!$A:$AZ,MATCH('Portfolio Analytics'!G$41,'Portfolio History'!$A:$A,0),'Portfolio History'!$AP$1)/1000000,"")</f>
        <v/>
      </c>
      <c r="H47" s="172" t="str" cm="1">
        <f t="array" ref="H47">+IFERROR(INDEX('Portfolio History'!$A:$AZ,MATCH('Portfolio Analytics'!H$41,'Portfolio History'!$A:$A,0),'Portfolio History'!$AP$1)/1000000,"")</f>
        <v/>
      </c>
      <c r="I47" s="172" t="str" cm="1">
        <f t="array" ref="I47">+IFERROR(INDEX('Portfolio History'!$A:$AZ,MATCH('Portfolio Analytics'!I$41,'Portfolio History'!$A:$A,0),'Portfolio History'!$AP$1)/1000000,"")</f>
        <v/>
      </c>
      <c r="J47" s="173" t="str" cm="1">
        <f t="array" ref="J47">+IFERROR(INDEX('Portfolio History'!$A:$AZ,MATCH('Portfolio Analytics'!J$41,'Portfolio History'!$A:$A,0),'Portfolio History'!$AP$1)/1000000,"")</f>
        <v/>
      </c>
      <c r="K47" s="126" t="e" cm="1">
        <f t="array" ref="K47">+INDEX('Portfolio History'!$A:$AZ,MATCH('Portfolio Analytics'!K$41,'Portfolio History'!$A:$A,0),'Portfolio History'!$AP$1)/1000000</f>
        <v>#N/A</v>
      </c>
      <c r="L47" s="126"/>
      <c r="M47" s="126"/>
      <c r="N47" s="126"/>
      <c r="AB47" s="130"/>
      <c r="AC47" s="131"/>
      <c r="AD47" s="131"/>
      <c r="AE47" s="132"/>
      <c r="AF47" s="133"/>
      <c r="AG47" s="134"/>
      <c r="AH47" s="132"/>
      <c r="AI47" s="134"/>
    </row>
    <row r="48" spans="1:35" s="107" customFormat="1" x14ac:dyDescent="0.25">
      <c r="A48" s="106"/>
      <c r="B48" s="174" t="s">
        <v>90</v>
      </c>
      <c r="C48" s="175" t="str" cm="1">
        <f t="array" ref="C48">+IFERROR(INDEX('Portfolio History'!$A:$AZ,MATCH('Portfolio Analytics'!C$41,'Portfolio History'!$A:$A,0),'Portfolio History'!$AR$1)/1000000,"")</f>
        <v/>
      </c>
      <c r="D48" s="175" t="str" cm="1">
        <f t="array" ref="D48">+IFERROR(INDEX('Portfolio History'!$A:$AZ,MATCH('Portfolio Analytics'!D$41,'Portfolio History'!$A:$A,0),'Portfolio History'!$AR$1)/1000000,"")</f>
        <v/>
      </c>
      <c r="E48" s="175" t="str" cm="1">
        <f t="array" ref="E48">+IFERROR(INDEX('Portfolio History'!$A:$AZ,MATCH('Portfolio Analytics'!E$41,'Portfolio History'!$A:$A,0),'Portfolio History'!$AR$1)/1000000,"")</f>
        <v/>
      </c>
      <c r="F48" s="175" t="str" cm="1">
        <f t="array" ref="F48">+IFERROR(INDEX('Portfolio History'!$A:$AZ,MATCH('Portfolio Analytics'!F$41,'Portfolio History'!$A:$A,0),'Portfolio History'!$AR$1)/1000000,"")</f>
        <v/>
      </c>
      <c r="G48" s="175" t="str" cm="1">
        <f t="array" ref="G48">+IFERROR(INDEX('Portfolio History'!$A:$AZ,MATCH('Portfolio Analytics'!G$41,'Portfolio History'!$A:$A,0),'Portfolio History'!$AR$1)/1000000,"")</f>
        <v/>
      </c>
      <c r="H48" s="175" t="str" cm="1">
        <f t="array" ref="H48">+IFERROR(INDEX('Portfolio History'!$A:$AZ,MATCH('Portfolio Analytics'!H$41,'Portfolio History'!$A:$A,0),'Portfolio History'!$AR$1)/1000000,"")</f>
        <v/>
      </c>
      <c r="I48" s="175" t="str" cm="1">
        <f t="array" ref="I48">+IFERROR(INDEX('Portfolio History'!$A:$AZ,MATCH('Portfolio Analytics'!I$41,'Portfolio History'!$A:$A,0),'Portfolio History'!$AR$1)/1000000,"")</f>
        <v/>
      </c>
      <c r="J48" s="176" t="str" cm="1">
        <f t="array" ref="J48">+IFERROR(INDEX('Portfolio History'!$A:$AZ,MATCH('Portfolio Analytics'!J$41,'Portfolio History'!$A:$A,0),'Portfolio History'!$AR$1)/1000000,"")</f>
        <v/>
      </c>
      <c r="K48" s="126" t="e" cm="1">
        <f t="array" ref="K48">+INDEX('Portfolio History'!$A:$AZ,MATCH('Portfolio Analytics'!K$41,'Portfolio History'!$A:$A,0),'Portfolio History'!$AR$1)/1000000</f>
        <v>#N/A</v>
      </c>
      <c r="L48" s="126"/>
      <c r="M48" s="126"/>
      <c r="N48" s="126"/>
      <c r="AA48" s="107" t="s">
        <v>5</v>
      </c>
      <c r="AB48" s="117" t="s">
        <v>87</v>
      </c>
      <c r="AC48" s="118"/>
      <c r="AD48" s="118"/>
      <c r="AE48" s="120">
        <f>+SUMIF('Property Data'!$F:$F,'Portfolio Analytics'!AA48,'Property Data'!$J:$J)</f>
        <v>0</v>
      </c>
      <c r="AF48" s="120">
        <f>+SUMIF('Property Data'!$F:$F,'Portfolio Analytics'!AA48,'Property Data'!P:P)</f>
        <v>0</v>
      </c>
      <c r="AG48" s="121" t="e">
        <f>+SUMIF('Property Data'!$F:$F,'Portfolio Analytics'!AA48,'Property Data'!P:P)/SUM('Note Data'!G:G)</f>
        <v>#DIV/0!</v>
      </c>
      <c r="AH48" s="122">
        <f>+SUMIF('Property Data'!$F:$F,'Portfolio Analytics'!AA48,'Property Data'!O:O)</f>
        <v>0</v>
      </c>
      <c r="AI48" s="121" t="e">
        <f>+SUMIF('Property Data'!$F:$F,'Portfolio Analytics'!AA48,'Property Data'!O:O)/SUM('Note Data'!L:L)</f>
        <v>#DIV/0!</v>
      </c>
    </row>
    <row r="49" spans="2:35" x14ac:dyDescent="0.25">
      <c r="B49" s="165"/>
      <c r="C49" s="165"/>
      <c r="D49" s="165"/>
      <c r="E49" s="165"/>
      <c r="F49" s="165"/>
      <c r="G49" s="165"/>
      <c r="H49" s="165"/>
      <c r="I49" s="165"/>
      <c r="J49" s="165"/>
      <c r="M49" s="63"/>
      <c r="N49" s="63"/>
      <c r="AA49">
        <v>1</v>
      </c>
      <c r="AB49" s="35" t="e" cm="1">
        <f t="array" aca="1" ref="AB49" ca="1">+INDEX('Property by Type'!$O$4:$U$35,MATCH('Portfolio Analytics'!$AA49,'Property by Type'!$O$4:$O$35,0),AB$30)</f>
        <v>#N/A</v>
      </c>
      <c r="AC49" s="31" t="e" cm="1">
        <f t="array" aca="1" ref="AC49" ca="1">+INDEX('Property by Type'!$O$4:$U$35,MATCH('Portfolio Analytics'!$AA49,'Property by Type'!$O$4:$O$35,0),AC$30)</f>
        <v>#N/A</v>
      </c>
      <c r="AD49" s="30" t="e" cm="1">
        <f t="array" aca="1" ref="AD49" ca="1">+INDEX('Property by Type'!$O$4:$U$35,MATCH('Portfolio Analytics'!$AA49,'Property by Type'!$O$4:$O$35,0),AD$30)</f>
        <v>#N/A</v>
      </c>
      <c r="AE49" s="33" t="e" cm="1">
        <f t="array" aca="1" ref="AE49" ca="1">+INDEX('Property by Type'!$O$4:$U$35,MATCH('Portfolio Analytics'!$AA49,'Property by Type'!$O$4:$O$35,0),AE$30)</f>
        <v>#N/A</v>
      </c>
      <c r="AF49" s="33" t="e" cm="1">
        <f t="array" aca="1" ref="AF49" ca="1">+INDEX('Property by Type'!$O$4:$U$35,MATCH('Portfolio Analytics'!$AA49,'Property by Type'!$O$4:$O$35,0),AF$30)</f>
        <v>#N/A</v>
      </c>
      <c r="AG49" s="34" t="e">
        <f ca="1">+AF49/AF$53</f>
        <v>#N/A</v>
      </c>
      <c r="AH49" s="32" t="e" cm="1">
        <f t="array" aca="1" ref="AH49" ca="1">+INDEX('Property by Type'!$O$4:$U$35,MATCH('Portfolio Analytics'!$AA49,'Property by Type'!$O$4:$O$35,0),AH$30)</f>
        <v>#N/A</v>
      </c>
      <c r="AI49" s="34" t="e">
        <f ca="1">+AH49/AH$53</f>
        <v>#N/A</v>
      </c>
    </row>
    <row r="50" spans="2:35" x14ac:dyDescent="0.25">
      <c r="B50" s="165"/>
      <c r="C50" s="165"/>
      <c r="D50" s="165"/>
      <c r="E50" s="165"/>
      <c r="F50" s="165"/>
      <c r="G50" s="165"/>
      <c r="H50" s="165"/>
      <c r="I50" s="165"/>
      <c r="J50" s="165"/>
      <c r="AA50">
        <v>2</v>
      </c>
      <c r="AB50" s="35"/>
      <c r="AC50" s="31"/>
      <c r="AD50" s="30"/>
      <c r="AE50" s="33"/>
      <c r="AF50" s="33"/>
      <c r="AG50" s="34"/>
      <c r="AH50" s="32"/>
      <c r="AI50" s="34"/>
    </row>
    <row r="51" spans="2:35" x14ac:dyDescent="0.25">
      <c r="B51" s="165"/>
      <c r="C51" s="165"/>
      <c r="D51" s="165"/>
      <c r="E51" s="165"/>
      <c r="F51" s="165"/>
      <c r="G51" s="165"/>
      <c r="H51" s="165"/>
      <c r="I51" s="165"/>
      <c r="J51" s="165"/>
      <c r="AA51">
        <v>3</v>
      </c>
      <c r="AB51" s="35"/>
      <c r="AC51" s="31"/>
      <c r="AD51" s="30"/>
      <c r="AE51" s="33"/>
      <c r="AF51" s="33"/>
      <c r="AG51" s="34"/>
      <c r="AH51" s="32"/>
      <c r="AI51" s="34"/>
    </row>
    <row r="52" spans="2:35" x14ac:dyDescent="0.25">
      <c r="AB52" s="36"/>
      <c r="AC52" s="37"/>
      <c r="AD52" s="37"/>
      <c r="AE52" s="38"/>
      <c r="AF52" s="39"/>
      <c r="AG52" s="40"/>
      <c r="AH52" s="38"/>
      <c r="AI52" s="40"/>
    </row>
    <row r="53" spans="2:35" ht="15.75" thickBot="1" x14ac:dyDescent="0.3">
      <c r="AB53" s="41" t="s">
        <v>38</v>
      </c>
      <c r="AC53" s="42"/>
      <c r="AD53" s="42"/>
      <c r="AE53" s="43">
        <f>+AE48+AE43+AE33</f>
        <v>0</v>
      </c>
      <c r="AF53" s="44">
        <f>+AF48+AF43+AF33</f>
        <v>0</v>
      </c>
      <c r="AG53" s="45">
        <v>1</v>
      </c>
      <c r="AH53" s="46">
        <f>+AH48+AH43+AH33</f>
        <v>0</v>
      </c>
      <c r="AI53" s="45">
        <v>1</v>
      </c>
    </row>
    <row r="54" spans="2:35" ht="15.75" thickBot="1" x14ac:dyDescent="0.3">
      <c r="AB54" s="47" t="s">
        <v>88</v>
      </c>
      <c r="AC54" s="48"/>
      <c r="AD54" s="49"/>
      <c r="AE54" s="70">
        <v>4700000</v>
      </c>
      <c r="AF54" s="71">
        <v>440000000</v>
      </c>
      <c r="AG54" s="72">
        <v>6.2E-2</v>
      </c>
      <c r="AH54" s="71">
        <v>350000000</v>
      </c>
      <c r="AI54" s="73">
        <v>5.8999999999999997E-2</v>
      </c>
    </row>
  </sheetData>
  <mergeCells count="18">
    <mergeCell ref="N15:Y15"/>
    <mergeCell ref="X26:Y26"/>
    <mergeCell ref="N4:Y4"/>
    <mergeCell ref="O6:P6"/>
    <mergeCell ref="R6:S6"/>
    <mergeCell ref="U6:V6"/>
    <mergeCell ref="X6:Y6"/>
    <mergeCell ref="AB31:AI31"/>
    <mergeCell ref="AF32:AG32"/>
    <mergeCell ref="AH32:AI32"/>
    <mergeCell ref="O16:P16"/>
    <mergeCell ref="R16:S16"/>
    <mergeCell ref="U16:V16"/>
    <mergeCell ref="X16:Y16"/>
    <mergeCell ref="N25:Y25"/>
    <mergeCell ref="O26:P26"/>
    <mergeCell ref="U26:V26"/>
    <mergeCell ref="R26:S26"/>
  </mergeCells>
  <phoneticPr fontId="16" type="noConversion"/>
  <pageMargins left="0.7" right="0.7" top="0.75" bottom="0.75" header="0.3" footer="0.3"/>
  <pageSetup scale="31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16E4FD52C454D9388D67F1CC49E67" ma:contentTypeVersion="12" ma:contentTypeDescription="Create a new document." ma:contentTypeScope="" ma:versionID="29c4ca99d9762f28aadcd5f7c891c9dc">
  <xsd:schema xmlns:xsd="http://www.w3.org/2001/XMLSchema" xmlns:xs="http://www.w3.org/2001/XMLSchema" xmlns:p="http://schemas.microsoft.com/office/2006/metadata/properties" xmlns:ns2="517c0d86-3ab8-410f-aa0b-4147f22708da" xmlns:ns3="a30e7293-a8f6-4641-aec8-67d5ff1ba277" targetNamespace="http://schemas.microsoft.com/office/2006/metadata/properties" ma:root="true" ma:fieldsID="2a7c167a00f1f5960a8e8f47621e5b65" ns2:_="" ns3:_="">
    <xsd:import namespace="517c0d86-3ab8-410f-aa0b-4147f22708da"/>
    <xsd:import namespace="a30e7293-a8f6-4641-aec8-67d5ff1ba2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c0d86-3ab8-410f-aa0b-4147f22708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e7293-a8f6-4641-aec8-67d5ff1ba2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B9004-E408-4746-AFEC-648F37F52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c0d86-3ab8-410f-aa0b-4147f22708da"/>
    <ds:schemaRef ds:uri="a30e7293-a8f6-4641-aec8-67d5ff1ba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E36A70-AC32-488E-BFEB-C152F5D88CE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30e7293-a8f6-4641-aec8-67d5ff1ba277"/>
    <ds:schemaRef ds:uri="517c0d86-3ab8-410f-aa0b-4147f22708d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DEC5ADE-B14D-4B10-BE46-99AB7ECC6B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Report Settings</vt:lpstr>
      <vt:lpstr>Deal Data</vt:lpstr>
      <vt:lpstr>Note Data</vt:lpstr>
      <vt:lpstr>Property Data</vt:lpstr>
      <vt:lpstr>Portfolio History</vt:lpstr>
      <vt:lpstr>Property by Type</vt:lpstr>
      <vt:lpstr>Portfolio Analytics</vt:lpstr>
      <vt:lpstr>Loans.1_ColumnHeader</vt:lpstr>
      <vt:lpstr>Loans.1_EndTableRow</vt:lpstr>
      <vt:lpstr>PortfolioName</vt:lpstr>
      <vt:lpstr>PortfolioSnapshots.1_ColumnHeader</vt:lpstr>
      <vt:lpstr>PortfolioSnapshots.1_EndTableRow</vt:lpstr>
      <vt:lpstr>Properties.1_ColumnHeader</vt:lpstr>
      <vt:lpstr>Properties.1_EndTableRow</vt:lpstr>
      <vt:lpstr>ReadEnabled</vt:lpstr>
      <vt:lpstr>ReportType</vt:lpstr>
      <vt:lpstr>Tranches.1_ColumnHeader</vt:lpstr>
      <vt:lpstr>Tranches.1_EndTableRow</vt:lpstr>
      <vt:lpstr>WriteEnabled</vt:lpstr>
    </vt:vector>
  </TitlesOfParts>
  <Company>Starwood Property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Becker</dc:creator>
  <cp:lastModifiedBy>Josh Kaufman</cp:lastModifiedBy>
  <dcterms:created xsi:type="dcterms:W3CDTF">2019-11-22T15:40:27Z</dcterms:created>
  <dcterms:modified xsi:type="dcterms:W3CDTF">2020-06-11T01:50:18Z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0x01010010D16E4FD52C454D9388D67F1CC49E67</vt:lpwstr>
  </property>
</Properties>
</file>