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<sst xmlns="http://schemas.openxmlformats.org/spreadsheetml/2006/main" count="3856" uniqueCount="1417">
  <si>
    <t>Valuta</t>
  </si>
  <si>
    <t>Furnizor</t>
  </si>
  <si>
    <t>Tip</t>
  </si>
  <si>
    <t>Data</t>
  </si>
  <si>
    <t>Numar</t>
  </si>
  <si>
    <t>Serie</t>
  </si>
  <si>
    <t>IndexIncarcare</t>
  </si>
  <si>
    <t>Total</t>
  </si>
  <si>
    <t>Total_V</t>
  </si>
  <si>
    <t>Sold</t>
  </si>
  <si>
    <t>Sold_V</t>
  </si>
  <si>
    <t>Achitat</t>
  </si>
  <si>
    <t>Achitat_V</t>
  </si>
  <si>
    <t>AchitatEfecte</t>
  </si>
  <si>
    <t>DataScadenta</t>
  </si>
  <si>
    <t>ModPlata</t>
  </si>
  <si>
    <t>ModPlataEfecte</t>
  </si>
  <si>
    <t>PL</t>
  </si>
  <si>
    <t>EUR</t>
  </si>
  <si>
    <t>ASKANIA KASTING LtD</t>
  </si>
  <si>
    <t>FF</t>
  </si>
  <si>
    <t>305014</t>
  </si>
  <si>
    <t>PL 01</t>
  </si>
  <si>
    <t>0000305031</t>
  </si>
  <si>
    <t>LEI</t>
  </si>
  <si>
    <t>ADEPLAST SRL</t>
  </si>
  <si>
    <t>FD31765</t>
  </si>
  <si>
    <t>5063460453</t>
  </si>
  <si>
    <t>02</t>
  </si>
  <si>
    <t>FFA</t>
  </si>
  <si>
    <t>FAC75756</t>
  </si>
  <si>
    <t>5068961756</t>
  </si>
  <si>
    <t>FAC76473</t>
  </si>
  <si>
    <t>5165995517</t>
  </si>
  <si>
    <t>FAC76515</t>
  </si>
  <si>
    <t>5147431188</t>
  </si>
  <si>
    <t>FAC76654</t>
  </si>
  <si>
    <t>5154325616</t>
  </si>
  <si>
    <t>FAC76656</t>
  </si>
  <si>
    <t>5154326570</t>
  </si>
  <si>
    <t>FAC76657</t>
  </si>
  <si>
    <t>5154326932</t>
  </si>
  <si>
    <t>FACC10701</t>
  </si>
  <si>
    <t>5163336822</t>
  </si>
  <si>
    <t>FAC76728</t>
  </si>
  <si>
    <t>5162809466</t>
  </si>
  <si>
    <t>FAC76764</t>
  </si>
  <si>
    <t>5199301451</t>
  </si>
  <si>
    <t>FAC76749</t>
  </si>
  <si>
    <t>5164499216</t>
  </si>
  <si>
    <t>FACC10715</t>
  </si>
  <si>
    <t>5179308898</t>
  </si>
  <si>
    <t>FAC76814</t>
  </si>
  <si>
    <t>5181487940</t>
  </si>
  <si>
    <t>FAC76936</t>
  </si>
  <si>
    <t>5200509986</t>
  </si>
  <si>
    <t>FAC77002</t>
  </si>
  <si>
    <t>5209080154</t>
  </si>
  <si>
    <t>FAC77051</t>
  </si>
  <si>
    <t>5240528189</t>
  </si>
  <si>
    <t>FAC77180</t>
  </si>
  <si>
    <t>5250676123</t>
  </si>
  <si>
    <t>AKZO NOBEL COATINGS S.R.L.</t>
  </si>
  <si>
    <t>8260207616</t>
  </si>
  <si>
    <t>4905271114</t>
  </si>
  <si>
    <t>8260207769</t>
  </si>
  <si>
    <t>4932795177</t>
  </si>
  <si>
    <t>8260208929</t>
  </si>
  <si>
    <t>4943150104</t>
  </si>
  <si>
    <t>8260208930</t>
  </si>
  <si>
    <t>4968051899</t>
  </si>
  <si>
    <t>8260208931</t>
  </si>
  <si>
    <t>4943150108</t>
  </si>
  <si>
    <t>8260209387</t>
  </si>
  <si>
    <t>4979072705</t>
  </si>
  <si>
    <t>8260209545</t>
  </si>
  <si>
    <t>4958349970</t>
  </si>
  <si>
    <t>8260210146</t>
  </si>
  <si>
    <t>4980127684</t>
  </si>
  <si>
    <t>8260211215</t>
  </si>
  <si>
    <t>5013284138</t>
  </si>
  <si>
    <t>8260211768</t>
  </si>
  <si>
    <t>5027865240</t>
  </si>
  <si>
    <t>8260212262</t>
  </si>
  <si>
    <t>5047781972</t>
  </si>
  <si>
    <t>8260212670</t>
  </si>
  <si>
    <t>5071875762</t>
  </si>
  <si>
    <t>8260212823</t>
  </si>
  <si>
    <t>5075730626</t>
  </si>
  <si>
    <t>8260212963</t>
  </si>
  <si>
    <t>5106201613</t>
  </si>
  <si>
    <t>8260212964</t>
  </si>
  <si>
    <t>5080119724</t>
  </si>
  <si>
    <t>8260212962</t>
  </si>
  <si>
    <t>5106201605</t>
  </si>
  <si>
    <t>8260213158</t>
  </si>
  <si>
    <t>5089468252</t>
  </si>
  <si>
    <t>8260213342</t>
  </si>
  <si>
    <t>5094267622</t>
  </si>
  <si>
    <t>8260214081</t>
  </si>
  <si>
    <t>5147899581</t>
  </si>
  <si>
    <t>8260215286</t>
  </si>
  <si>
    <t>5167176910</t>
  </si>
  <si>
    <t>8260215653</t>
  </si>
  <si>
    <t>5218553403</t>
  </si>
  <si>
    <t>8260215755</t>
  </si>
  <si>
    <t>5225050969</t>
  </si>
  <si>
    <t>8260215893</t>
  </si>
  <si>
    <t>5203404248</t>
  </si>
  <si>
    <t>8260216158</t>
  </si>
  <si>
    <t>5244007593</t>
  </si>
  <si>
    <t>ALUC PRODCOM SRL</t>
  </si>
  <si>
    <t>ALC 373</t>
  </si>
  <si>
    <t>4981499140</t>
  </si>
  <si>
    <t>ALC 436</t>
  </si>
  <si>
    <t>5067932341</t>
  </si>
  <si>
    <t>ALC 492</t>
  </si>
  <si>
    <t>5148666235</t>
  </si>
  <si>
    <t>AMAGEO SRL</t>
  </si>
  <si>
    <t>AMAG95487</t>
  </si>
  <si>
    <t>5066509670</t>
  </si>
  <si>
    <t>AMJ &amp; LVM SRL</t>
  </si>
  <si>
    <t>13271</t>
  </si>
  <si>
    <t>ARABESQUE SRL</t>
  </si>
  <si>
    <t>DJ08013082167</t>
  </si>
  <si>
    <t>5229420142</t>
  </si>
  <si>
    <t>ART ROOF DESIGN SRL</t>
  </si>
  <si>
    <t>ARTROOF 846</t>
  </si>
  <si>
    <t>5190462223</t>
  </si>
  <si>
    <t>ARTROOF 845</t>
  </si>
  <si>
    <t>5163873840</t>
  </si>
  <si>
    <t>ARTROOF 848</t>
  </si>
  <si>
    <t>5192046245</t>
  </si>
  <si>
    <t>ARTROOF 856</t>
  </si>
  <si>
    <t>5223656075</t>
  </si>
  <si>
    <t>ARTROOF 875</t>
  </si>
  <si>
    <t>5253165763</t>
  </si>
  <si>
    <t>ARTROOF 884</t>
  </si>
  <si>
    <t>5226196542</t>
  </si>
  <si>
    <t>ARTOIL SRL</t>
  </si>
  <si>
    <t>ARTCARD0066491</t>
  </si>
  <si>
    <t>5179500707</t>
  </si>
  <si>
    <t>ASCET COM SRL</t>
  </si>
  <si>
    <t>AT 106886</t>
  </si>
  <si>
    <t>5174830167</t>
  </si>
  <si>
    <t>AT 107446</t>
  </si>
  <si>
    <t>5199846814</t>
  </si>
  <si>
    <t>AT 107485</t>
  </si>
  <si>
    <t>5236378319</t>
  </si>
  <si>
    <t>AT 107649</t>
  </si>
  <si>
    <t>5218766416</t>
  </si>
  <si>
    <t>ASOCIATIA NINGO</t>
  </si>
  <si>
    <t>304</t>
  </si>
  <si>
    <t>AUTOKRAFT AK S.R.L.</t>
  </si>
  <si>
    <t>ATK 0310</t>
  </si>
  <si>
    <t>4838221893</t>
  </si>
  <si>
    <t>ATK0321</t>
  </si>
  <si>
    <t>4847794747</t>
  </si>
  <si>
    <t>ATK0322</t>
  </si>
  <si>
    <t>4847794621</t>
  </si>
  <si>
    <t>AUTOMOBILE BAVARIA SRL</t>
  </si>
  <si>
    <t>621022969</t>
  </si>
  <si>
    <t>4847398384</t>
  </si>
  <si>
    <t>BADENMOB SRL</t>
  </si>
  <si>
    <t>BAD37190</t>
  </si>
  <si>
    <t>4986776944</t>
  </si>
  <si>
    <t>BAUMIT ROMANIA COM SRL</t>
  </si>
  <si>
    <t>F346386</t>
  </si>
  <si>
    <t>5078795784</t>
  </si>
  <si>
    <t>F346383</t>
  </si>
  <si>
    <t>5104870417</t>
  </si>
  <si>
    <t>F346382</t>
  </si>
  <si>
    <t>5078795746</t>
  </si>
  <si>
    <t>F347471</t>
  </si>
  <si>
    <t>5132614553</t>
  </si>
  <si>
    <t>F347981</t>
  </si>
  <si>
    <t>5146372183</t>
  </si>
  <si>
    <t>F347953</t>
  </si>
  <si>
    <t>5120039196</t>
  </si>
  <si>
    <t>BRO F348509</t>
  </si>
  <si>
    <t>5154978383</t>
  </si>
  <si>
    <t>BRO F349675</t>
  </si>
  <si>
    <t>5191820983</t>
  </si>
  <si>
    <t>BRO F350736</t>
  </si>
  <si>
    <t>5228830235</t>
  </si>
  <si>
    <t>BRO F350740</t>
  </si>
  <si>
    <t>5202002734</t>
  </si>
  <si>
    <t>BRO F350742</t>
  </si>
  <si>
    <t>5202002770</t>
  </si>
  <si>
    <t>BRO F350741</t>
  </si>
  <si>
    <t>5202002760</t>
  </si>
  <si>
    <t>BRO F351647</t>
  </si>
  <si>
    <t>5220056284</t>
  </si>
  <si>
    <t xml:space="preserve">BRO  F352057</t>
  </si>
  <si>
    <t>5254168195</t>
  </si>
  <si>
    <t>BRO F352115</t>
  </si>
  <si>
    <t>5254169139</t>
  </si>
  <si>
    <t>BRO F352101</t>
  </si>
  <si>
    <t>5227187026</t>
  </si>
  <si>
    <t>BCR LEASING IFN SA</t>
  </si>
  <si>
    <t>BCR L.4572301.01</t>
  </si>
  <si>
    <t>5196919363</t>
  </si>
  <si>
    <t>BCV OFFICE TRADE GROUP SRL</t>
  </si>
  <si>
    <t>CR-34294</t>
  </si>
  <si>
    <t>5021077613</t>
  </si>
  <si>
    <t>CR-34443</t>
  </si>
  <si>
    <t>5227787665</t>
  </si>
  <si>
    <t>CR-34468</t>
  </si>
  <si>
    <t>BIANDMAR SRL</t>
  </si>
  <si>
    <t>BSERV 2587</t>
  </si>
  <si>
    <t>5175741989</t>
  </si>
  <si>
    <t>BSERV 2611</t>
  </si>
  <si>
    <t>5245309997</t>
  </si>
  <si>
    <t>BRD SOGELEASE IFN SA</t>
  </si>
  <si>
    <t>SOG25190122</t>
  </si>
  <si>
    <t>5149722729</t>
  </si>
  <si>
    <t>SOG25192025</t>
  </si>
  <si>
    <t>5150264613</t>
  </si>
  <si>
    <t>SOG25192024</t>
  </si>
  <si>
    <t>5123909652</t>
  </si>
  <si>
    <t>SOG25192026</t>
  </si>
  <si>
    <t>5123909620</t>
  </si>
  <si>
    <t>SOG25214379</t>
  </si>
  <si>
    <t>5241277241</t>
  </si>
  <si>
    <t>SOG25217002</t>
  </si>
  <si>
    <t>5241804369</t>
  </si>
  <si>
    <t>SOG25217003</t>
  </si>
  <si>
    <t>5214912710</t>
  </si>
  <si>
    <t>BRIARIS IND SA</t>
  </si>
  <si>
    <t>SI25DJ000552</t>
  </si>
  <si>
    <t>4880120854</t>
  </si>
  <si>
    <t>SI25DJ001116</t>
  </si>
  <si>
    <t>5218021984</t>
  </si>
  <si>
    <t>BRICOSTORE ROMANIA SA</t>
  </si>
  <si>
    <t>515250003505</t>
  </si>
  <si>
    <t>4880558491</t>
  </si>
  <si>
    <t>515250004150</t>
  </si>
  <si>
    <t>4905446132</t>
  </si>
  <si>
    <t>515250004453</t>
  </si>
  <si>
    <t>4943096355</t>
  </si>
  <si>
    <t>515250005042</t>
  </si>
  <si>
    <t>4958671938</t>
  </si>
  <si>
    <t>515250005273</t>
  </si>
  <si>
    <t>4996161317</t>
  </si>
  <si>
    <t>515250005795</t>
  </si>
  <si>
    <t>5029085137</t>
  </si>
  <si>
    <t>529250005967</t>
  </si>
  <si>
    <t>5029135159</t>
  </si>
  <si>
    <t>705250009316</t>
  </si>
  <si>
    <t>5003745426</t>
  </si>
  <si>
    <t>704250012979</t>
  </si>
  <si>
    <t>5007060928</t>
  </si>
  <si>
    <t>515250006028</t>
  </si>
  <si>
    <t>5042291205</t>
  </si>
  <si>
    <t>BYTELY COM SRL</t>
  </si>
  <si>
    <t>PROD 40536</t>
  </si>
  <si>
    <t>4367043257</t>
  </si>
  <si>
    <t>C.S.V. EURO MEDA SRL</t>
  </si>
  <si>
    <t>CSV DJ-18206</t>
  </si>
  <si>
    <t>5098588673</t>
  </si>
  <si>
    <t>CSV DJ NR 18405/2</t>
  </si>
  <si>
    <t>5122076045</t>
  </si>
  <si>
    <t>CSV DJ 18505</t>
  </si>
  <si>
    <t>5125977033</t>
  </si>
  <si>
    <t>CSV DJ 18568</t>
  </si>
  <si>
    <t>5104141958</t>
  </si>
  <si>
    <t>CSV DJ-18569</t>
  </si>
  <si>
    <t>5104142090</t>
  </si>
  <si>
    <t>18646</t>
  </si>
  <si>
    <t>5140790181</t>
  </si>
  <si>
    <t>CSV DJ NR 19055</t>
  </si>
  <si>
    <t>5152403976</t>
  </si>
  <si>
    <t>CSV DJ NR 19139</t>
  </si>
  <si>
    <t>5184484595</t>
  </si>
  <si>
    <t>CSV DJ-19234</t>
  </si>
  <si>
    <t>5199142819</t>
  </si>
  <si>
    <t>CSV DJ-19235</t>
  </si>
  <si>
    <t>5172516532</t>
  </si>
  <si>
    <t>CSV DJ-19236</t>
  </si>
  <si>
    <t>5172516726</t>
  </si>
  <si>
    <t>CSV DJ-19226</t>
  </si>
  <si>
    <t>5172519948</t>
  </si>
  <si>
    <t>CSV DJ NR 19318</t>
  </si>
  <si>
    <t>5186522216</t>
  </si>
  <si>
    <t>CSV DJ 19584</t>
  </si>
  <si>
    <t>5245184629</t>
  </si>
  <si>
    <t>CSV DJ NR 19572</t>
  </si>
  <si>
    <t>5245182917</t>
  </si>
  <si>
    <t>CEMROM SA</t>
  </si>
  <si>
    <t>7408</t>
  </si>
  <si>
    <t>4976805590</t>
  </si>
  <si>
    <t>CESAL SA</t>
  </si>
  <si>
    <t>BHCES 137862</t>
  </si>
  <si>
    <t>TC 1945</t>
  </si>
  <si>
    <t>CHIS&amp;CHIS SRL</t>
  </si>
  <si>
    <t>CR 4070</t>
  </si>
  <si>
    <t>4495714828</t>
  </si>
  <si>
    <t>CR 4308</t>
  </si>
  <si>
    <t>4892108763</t>
  </si>
  <si>
    <t>COLOR EXPERT RO, S.R.L. (CERO)</t>
  </si>
  <si>
    <t>1250-2578</t>
  </si>
  <si>
    <t>5036334338</t>
  </si>
  <si>
    <t>1250-3003</t>
  </si>
  <si>
    <t>5128147126</t>
  </si>
  <si>
    <t>1250-3002</t>
  </si>
  <si>
    <t>5154533273</t>
  </si>
  <si>
    <t>1250-3036</t>
  </si>
  <si>
    <t>5131963652</t>
  </si>
  <si>
    <t>1250-3280</t>
  </si>
  <si>
    <t>5216138905</t>
  </si>
  <si>
    <t>1250-3369</t>
  </si>
  <si>
    <t>5246895525</t>
  </si>
  <si>
    <t>COMPANIA DE APA OLTENIA SA</t>
  </si>
  <si>
    <t>CR 6038876</t>
  </si>
  <si>
    <t>4990225155</t>
  </si>
  <si>
    <t>CR 6084275</t>
  </si>
  <si>
    <t>5096092123</t>
  </si>
  <si>
    <t>CR 6120331</t>
  </si>
  <si>
    <t>5188575872</t>
  </si>
  <si>
    <t>COMPANIA NATIONALA POSTA ROMANA S.A.</t>
  </si>
  <si>
    <t>CNPRQDJ010/00046190</t>
  </si>
  <si>
    <t>4510350797</t>
  </si>
  <si>
    <t>CNPRQDJ010/00046191</t>
  </si>
  <si>
    <t>4510352143</t>
  </si>
  <si>
    <t>CNPRQDJ010/00010359</t>
  </si>
  <si>
    <t>4792843050</t>
  </si>
  <si>
    <t>CNPRQDJ010/00010552</t>
  </si>
  <si>
    <t>4796046724</t>
  </si>
  <si>
    <t>CNPRQDJ02/00002931</t>
  </si>
  <si>
    <t>4796052884</t>
  </si>
  <si>
    <t>CNPRQDJ02/00002932</t>
  </si>
  <si>
    <t>4818069729</t>
  </si>
  <si>
    <t>CNPRQDJ010/00019779</t>
  </si>
  <si>
    <t>5044587194</t>
  </si>
  <si>
    <t>CNPRQDJ02/00006855</t>
  </si>
  <si>
    <t>5178996689</t>
  </si>
  <si>
    <t>CNPRQDJ02/00006856</t>
  </si>
  <si>
    <t>5152423416</t>
  </si>
  <si>
    <t>CONSOLIGHT COM SRL</t>
  </si>
  <si>
    <t>CLTCR NR616004</t>
  </si>
  <si>
    <t>5215074615</t>
  </si>
  <si>
    <t>CLTCR616071</t>
  </si>
  <si>
    <t>5227198433</t>
  </si>
  <si>
    <t>COSMOS GLOBAL INNOVATION SRL</t>
  </si>
  <si>
    <t>296</t>
  </si>
  <si>
    <t>CTN CONSCIENTIA SRL</t>
  </si>
  <si>
    <t>CTN 2316</t>
  </si>
  <si>
    <t>5188530924</t>
  </si>
  <si>
    <t>D.C.F. ACCOUNTING SRL</t>
  </si>
  <si>
    <t>DCF5033</t>
  </si>
  <si>
    <t>5225924070</t>
  </si>
  <si>
    <t>DAKOTA EST SRL</t>
  </si>
  <si>
    <t>12449</t>
  </si>
  <si>
    <t>4878271855</t>
  </si>
  <si>
    <t>173921</t>
  </si>
  <si>
    <t>5004493892</t>
  </si>
  <si>
    <t>DAMILA SRL</t>
  </si>
  <si>
    <t>FDAM 32008748 25</t>
  </si>
  <si>
    <t>5236707217</t>
  </si>
  <si>
    <t>250705583</t>
  </si>
  <si>
    <t>5226612476</t>
  </si>
  <si>
    <t>FDAM 32008987 25</t>
  </si>
  <si>
    <t>5226612858</t>
  </si>
  <si>
    <t>DANSTE OIL GROUP SRL</t>
  </si>
  <si>
    <t>DOG nr. 0089</t>
  </si>
  <si>
    <t>5153897985</t>
  </si>
  <si>
    <t>DOG nr. 0090</t>
  </si>
  <si>
    <t>5154026475</t>
  </si>
  <si>
    <t>DOG nr. 0091</t>
  </si>
  <si>
    <t>5127982160</t>
  </si>
  <si>
    <t>DIGI ROMANIA S.A.</t>
  </si>
  <si>
    <t>FDB25 53599239</t>
  </si>
  <si>
    <t>5200163171</t>
  </si>
  <si>
    <t>DIRECTIA DE SANATATE PUBLICA DOLJ</t>
  </si>
  <si>
    <t>DSP95 5501</t>
  </si>
  <si>
    <t>DISTRIBUTIE ENERGIE OLTENIA SA</t>
  </si>
  <si>
    <t>AD nr.6110035226</t>
  </si>
  <si>
    <t>5183627937</t>
  </si>
  <si>
    <t>DISTRICT SUD SRL</t>
  </si>
  <si>
    <t>DSTD0190</t>
  </si>
  <si>
    <t>4960043081</t>
  </si>
  <si>
    <t>DONI TRADE SRL</t>
  </si>
  <si>
    <t>DON4 4068635</t>
  </si>
  <si>
    <t>4370503554</t>
  </si>
  <si>
    <t>TDON44069328</t>
  </si>
  <si>
    <t>4429110827</t>
  </si>
  <si>
    <t>DRIM DANIEL DISTRIBUTIE FMCG SRL</t>
  </si>
  <si>
    <t>2523084915</t>
  </si>
  <si>
    <t>5170041651</t>
  </si>
  <si>
    <t>DUMISEB DISTRIBUTION SRL</t>
  </si>
  <si>
    <t>DJVBV 270196</t>
  </si>
  <si>
    <t>4653021943</t>
  </si>
  <si>
    <t>DJ VBV 270303</t>
  </si>
  <si>
    <t>4668448400</t>
  </si>
  <si>
    <t>DJ VBV 250361</t>
  </si>
  <si>
    <t>4748919256</t>
  </si>
  <si>
    <t>250416</t>
  </si>
  <si>
    <t>4774816968</t>
  </si>
  <si>
    <t>DJ VBV 270988</t>
  </si>
  <si>
    <t>4815192766</t>
  </si>
  <si>
    <t>DJ VBV 250547</t>
  </si>
  <si>
    <t>4841161815</t>
  </si>
  <si>
    <t>DJ VBV 250611</t>
  </si>
  <si>
    <t>4822797858</t>
  </si>
  <si>
    <t>DJ VBV 271053</t>
  </si>
  <si>
    <t>4836185476</t>
  </si>
  <si>
    <t>DJ VBV 250732</t>
  </si>
  <si>
    <t>4887781607</t>
  </si>
  <si>
    <t>DJ VBV 271118</t>
  </si>
  <si>
    <t>4868491148</t>
  </si>
  <si>
    <t>DJ VBB 271214</t>
  </si>
  <si>
    <t>4897486924</t>
  </si>
  <si>
    <t>DJ VBV 271270</t>
  </si>
  <si>
    <t>4904771872</t>
  </si>
  <si>
    <t>DJ VBV 271334</t>
  </si>
  <si>
    <t>4941276415</t>
  </si>
  <si>
    <t>DJ VBV 271371</t>
  </si>
  <si>
    <t>4946535589</t>
  </si>
  <si>
    <t>DJVBV NR 271374</t>
  </si>
  <si>
    <t>4921802352</t>
  </si>
  <si>
    <t>DJ VBV 271416</t>
  </si>
  <si>
    <t>4952602291</t>
  </si>
  <si>
    <t>DJ VBV 271469</t>
  </si>
  <si>
    <t>4950646928</t>
  </si>
  <si>
    <t>DJ VBV 271489</t>
  </si>
  <si>
    <t>4950684534</t>
  </si>
  <si>
    <t>DJ VBV 250906</t>
  </si>
  <si>
    <t>4950677022</t>
  </si>
  <si>
    <t>DJ VBV 271553</t>
  </si>
  <si>
    <t>4959995396</t>
  </si>
  <si>
    <t>DJ VBV 271595</t>
  </si>
  <si>
    <t>4977535768</t>
  </si>
  <si>
    <t>DJ VBV 271633</t>
  </si>
  <si>
    <t>5006319437</t>
  </si>
  <si>
    <t>DJ VBV 271699</t>
  </si>
  <si>
    <t>5002252644</t>
  </si>
  <si>
    <t>DJVBV271714</t>
  </si>
  <si>
    <t>5002262304</t>
  </si>
  <si>
    <t xml:space="preserve">DJ VBV  251068</t>
  </si>
  <si>
    <t>5022978688</t>
  </si>
  <si>
    <t>DJ VBV 271772</t>
  </si>
  <si>
    <t>5048680081</t>
  </si>
  <si>
    <t>DJ VBV 251076</t>
  </si>
  <si>
    <t>5052101559</t>
  </si>
  <si>
    <t>DJ VBV 271937</t>
  </si>
  <si>
    <t>5072482524</t>
  </si>
  <si>
    <t>DJ VBV 271975</t>
  </si>
  <si>
    <t>5079130832</t>
  </si>
  <si>
    <t>DJ VBV 251212</t>
  </si>
  <si>
    <t>5105215635</t>
  </si>
  <si>
    <t>DJ VBV 272001</t>
  </si>
  <si>
    <t>5127656461</t>
  </si>
  <si>
    <t>DJ VBV 272015</t>
  </si>
  <si>
    <t>5127664003</t>
  </si>
  <si>
    <t>DJ VBV 251281</t>
  </si>
  <si>
    <t>5141108021</t>
  </si>
  <si>
    <t>DJ VBV 251315</t>
  </si>
  <si>
    <t>5114832428</t>
  </si>
  <si>
    <t>DJ VBV 251373</t>
  </si>
  <si>
    <t>5139495762</t>
  </si>
  <si>
    <t>DJ VBV 251457</t>
  </si>
  <si>
    <t>5155065676</t>
  </si>
  <si>
    <t>DUNCA CONSTRUCT SRL</t>
  </si>
  <si>
    <t>DNK 3033531</t>
  </si>
  <si>
    <t>4819743493</t>
  </si>
  <si>
    <t>DZN EXTRASPEED SRL</t>
  </si>
  <si>
    <t>0051</t>
  </si>
  <si>
    <t>ECO LEMN PRODUCTS S.R.L.</t>
  </si>
  <si>
    <t>267</t>
  </si>
  <si>
    <t xml:space="preserve">ELBI  ELECTRIC &amp; LIGHTING SRL</t>
  </si>
  <si>
    <t>EL2DJ251003767</t>
  </si>
  <si>
    <t>5210970919</t>
  </si>
  <si>
    <t>EL2DJ251003768</t>
  </si>
  <si>
    <t>5210970929</t>
  </si>
  <si>
    <t>ELECTRO-FLUX SRL</t>
  </si>
  <si>
    <t>EF 020024</t>
  </si>
  <si>
    <t>5144911369</t>
  </si>
  <si>
    <t>FCTM-EF00021925</t>
  </si>
  <si>
    <t>5172446022</t>
  </si>
  <si>
    <t>EF NR022464</t>
  </si>
  <si>
    <t>5193582536</t>
  </si>
  <si>
    <t>EF NR022470</t>
  </si>
  <si>
    <t>5193582190</t>
  </si>
  <si>
    <t>EF NR 022452</t>
  </si>
  <si>
    <t>5220353537</t>
  </si>
  <si>
    <t>EF NR 022459</t>
  </si>
  <si>
    <t>5193585516</t>
  </si>
  <si>
    <t>EF NR 022482</t>
  </si>
  <si>
    <t>5199819738</t>
  </si>
  <si>
    <t>FCTM-EF00023540</t>
  </si>
  <si>
    <t>5251141183</t>
  </si>
  <si>
    <t>FCTM-EF00023603</t>
  </si>
  <si>
    <t>5251140819</t>
  </si>
  <si>
    <t>EF 023556</t>
  </si>
  <si>
    <t>5224185686</t>
  </si>
  <si>
    <t>ELECTRONIC PLUS SRL</t>
  </si>
  <si>
    <t>98953</t>
  </si>
  <si>
    <t>4875740341</t>
  </si>
  <si>
    <t>99638</t>
  </si>
  <si>
    <t>4921005160</t>
  </si>
  <si>
    <t>ELIS PAVAJE SRL</t>
  </si>
  <si>
    <t>ELIAB 1010402</t>
  </si>
  <si>
    <t>5185391207</t>
  </si>
  <si>
    <t>ELPRECO SA</t>
  </si>
  <si>
    <t>F ELP25 017536</t>
  </si>
  <si>
    <t>5133890632</t>
  </si>
  <si>
    <t>F ELP25 019758</t>
  </si>
  <si>
    <t>5218032856</t>
  </si>
  <si>
    <t>ENGIE ROMANIA S.A.</t>
  </si>
  <si>
    <t>10230895683</t>
  </si>
  <si>
    <t>4813193089</t>
  </si>
  <si>
    <t>10324408100</t>
  </si>
  <si>
    <t>5115604305</t>
  </si>
  <si>
    <t>10718070883</t>
  </si>
  <si>
    <t>5248221167</t>
  </si>
  <si>
    <t>ESPRIT GROUP SRL</t>
  </si>
  <si>
    <t>ESP.02208.2025</t>
  </si>
  <si>
    <t>4846813930</t>
  </si>
  <si>
    <t>EUROCIERE S.R.L.</t>
  </si>
  <si>
    <t>10370</t>
  </si>
  <si>
    <t>4332110693</t>
  </si>
  <si>
    <t>EURODINAMIC SRL</t>
  </si>
  <si>
    <t>EB5899</t>
  </si>
  <si>
    <t>4914004073</t>
  </si>
  <si>
    <t>EBEB6071</t>
  </si>
  <si>
    <t>5136552715</t>
  </si>
  <si>
    <t>EVOLOR S.R.L.</t>
  </si>
  <si>
    <t>EVOL 202501892</t>
  </si>
  <si>
    <t>4819612913</t>
  </si>
  <si>
    <t>EXFLOR SRL</t>
  </si>
  <si>
    <t>EXFDJ2 1251506</t>
  </si>
  <si>
    <t>5140663179</t>
  </si>
  <si>
    <t>FILOV IMPEX S.R.L.</t>
  </si>
  <si>
    <t>FIL 176355</t>
  </si>
  <si>
    <t>5062557635</t>
  </si>
  <si>
    <t>FIL 176418</t>
  </si>
  <si>
    <t>5126149193</t>
  </si>
  <si>
    <t>FIL 176417</t>
  </si>
  <si>
    <t>5126113521</t>
  </si>
  <si>
    <t>FIL 176438</t>
  </si>
  <si>
    <t>5144573860</t>
  </si>
  <si>
    <t>FIL176477</t>
  </si>
  <si>
    <t>5201117421</t>
  </si>
  <si>
    <t>FIL 176509</t>
  </si>
  <si>
    <t>5245306111</t>
  </si>
  <si>
    <t>FIL 176511</t>
  </si>
  <si>
    <t>5245389253</t>
  </si>
  <si>
    <t>FIL 176516</t>
  </si>
  <si>
    <t>5245565323</t>
  </si>
  <si>
    <t>FIRE ENGINEERING &amp; CONSULTING SRL</t>
  </si>
  <si>
    <t>FIRE0054</t>
  </si>
  <si>
    <t>5092318293</t>
  </si>
  <si>
    <t>FISCALNET S.R.L.</t>
  </si>
  <si>
    <t>FN 10786</t>
  </si>
  <si>
    <t>FN 10791</t>
  </si>
  <si>
    <t>FLEXIBLE DOOR CONCEPT DISTRIBUTIE SRL</t>
  </si>
  <si>
    <t>1608</t>
  </si>
  <si>
    <t>FREE STAR SRL</t>
  </si>
  <si>
    <t>DJ FRE 216511.03 A</t>
  </si>
  <si>
    <t>5145307835.</t>
  </si>
  <si>
    <t>DJ FRE.216633.03</t>
  </si>
  <si>
    <t>5189475043</t>
  </si>
  <si>
    <t>DJ FREE 216698</t>
  </si>
  <si>
    <t>5214526425</t>
  </si>
  <si>
    <t>250700579</t>
  </si>
  <si>
    <t>5249926827</t>
  </si>
  <si>
    <t>GENERAL DATA PROTECTION REGULATION SRL</t>
  </si>
  <si>
    <t>GDPR1428</t>
  </si>
  <si>
    <t>4561673316</t>
  </si>
  <si>
    <t>GDPR1505</t>
  </si>
  <si>
    <t>4666351471</t>
  </si>
  <si>
    <t>GDPR1612</t>
  </si>
  <si>
    <t>4734805818</t>
  </si>
  <si>
    <t>GDPR1691</t>
  </si>
  <si>
    <t>4830911210</t>
  </si>
  <si>
    <t>GDPR1756</t>
  </si>
  <si>
    <t>4950559347</t>
  </si>
  <si>
    <t>GDPR1839</t>
  </si>
  <si>
    <t>5032221530</t>
  </si>
  <si>
    <t>GDPR1925</t>
  </si>
  <si>
    <t>5178699025</t>
  </si>
  <si>
    <t>GEPLAST SRL</t>
  </si>
  <si>
    <t>7240539</t>
  </si>
  <si>
    <t>GTS TELECOM SRL</t>
  </si>
  <si>
    <t>3053806</t>
  </si>
  <si>
    <t>4456390558</t>
  </si>
  <si>
    <t>3056405</t>
  </si>
  <si>
    <t>4548460751</t>
  </si>
  <si>
    <t>3057727</t>
  </si>
  <si>
    <t>4597143011</t>
  </si>
  <si>
    <t>3059013</t>
  </si>
  <si>
    <t>4677950525</t>
  </si>
  <si>
    <t>3060318</t>
  </si>
  <si>
    <t>4768441695</t>
  </si>
  <si>
    <t>3061579</t>
  </si>
  <si>
    <t>4858729556</t>
  </si>
  <si>
    <t>3062822</t>
  </si>
  <si>
    <t>4976966551</t>
  </si>
  <si>
    <t>3064200</t>
  </si>
  <si>
    <t>5046164568</t>
  </si>
  <si>
    <t>3065449</t>
  </si>
  <si>
    <t>5202245375</t>
  </si>
  <si>
    <t>GUNNEX S.R.L.</t>
  </si>
  <si>
    <t>220900639</t>
  </si>
  <si>
    <t>HARVIS IMPEX SRL</t>
  </si>
  <si>
    <t>241317</t>
  </si>
  <si>
    <t>4470882283</t>
  </si>
  <si>
    <t>FHVS 241318</t>
  </si>
  <si>
    <t>4470882271</t>
  </si>
  <si>
    <t>241366</t>
  </si>
  <si>
    <t>4461772044</t>
  </si>
  <si>
    <t>FHVS 241484</t>
  </si>
  <si>
    <t>4486337296</t>
  </si>
  <si>
    <t>FHVS 241495</t>
  </si>
  <si>
    <t>4510320067</t>
  </si>
  <si>
    <t>FHVS 241741</t>
  </si>
  <si>
    <t>4572388843</t>
  </si>
  <si>
    <t>FHVS 250033</t>
  </si>
  <si>
    <t>4596761540</t>
  </si>
  <si>
    <t>FHVS 250081</t>
  </si>
  <si>
    <t>4640191460</t>
  </si>
  <si>
    <t>FHVS 250474</t>
  </si>
  <si>
    <t>4906246404</t>
  </si>
  <si>
    <t xml:space="preserve">FHVS  250620</t>
  </si>
  <si>
    <t>5004429122</t>
  </si>
  <si>
    <t>FHVS 250725</t>
  </si>
  <si>
    <t>5126936865</t>
  </si>
  <si>
    <t>FHVS 250842</t>
  </si>
  <si>
    <t>5189035774</t>
  </si>
  <si>
    <t>HAUSBERG ROMANIA SRL</t>
  </si>
  <si>
    <t>H DIS 00020735</t>
  </si>
  <si>
    <t>5193605998</t>
  </si>
  <si>
    <t>HECHT MOTORS SRL</t>
  </si>
  <si>
    <t>HCT23 6948</t>
  </si>
  <si>
    <t>4454338218</t>
  </si>
  <si>
    <t>HCT23 NR7532</t>
  </si>
  <si>
    <t>4495526044</t>
  </si>
  <si>
    <t>HCT23 7911</t>
  </si>
  <si>
    <t>4525430344</t>
  </si>
  <si>
    <t>HCT23 12431</t>
  </si>
  <si>
    <t>5056072436</t>
  </si>
  <si>
    <t>HELMAT SRL</t>
  </si>
  <si>
    <t>1143 HT</t>
  </si>
  <si>
    <t>5058249425</t>
  </si>
  <si>
    <t xml:space="preserve">1265 SERIA  HT</t>
  </si>
  <si>
    <t>5069872844</t>
  </si>
  <si>
    <t>HT 1267</t>
  </si>
  <si>
    <t>5095873731</t>
  </si>
  <si>
    <t>1265A</t>
  </si>
  <si>
    <t>5069872844.</t>
  </si>
  <si>
    <t>HONEST GENERAL TRADING SRL</t>
  </si>
  <si>
    <t>F-IF 01096991</t>
  </si>
  <si>
    <t>4970454999</t>
  </si>
  <si>
    <t>IANIS SAPCONS MIXT SRL</t>
  </si>
  <si>
    <t>sap0604</t>
  </si>
  <si>
    <t>4778989754</t>
  </si>
  <si>
    <t>IMAV SRL</t>
  </si>
  <si>
    <t>IMAV nr. 6676</t>
  </si>
  <si>
    <t>4510492654</t>
  </si>
  <si>
    <t>IMAV nr. 7017</t>
  </si>
  <si>
    <t>4734681539</t>
  </si>
  <si>
    <t>IMAV nr. 7349</t>
  </si>
  <si>
    <t>4991802441</t>
  </si>
  <si>
    <t>IMPAR SRL</t>
  </si>
  <si>
    <t>NCVI016485</t>
  </si>
  <si>
    <t>INFOCENTER S.R.L.</t>
  </si>
  <si>
    <t>FINFO 2500410</t>
  </si>
  <si>
    <t>4727134780</t>
  </si>
  <si>
    <t>2500904</t>
  </si>
  <si>
    <t>4921739724</t>
  </si>
  <si>
    <t>INTERBRANDS ORBICO S.R.L.</t>
  </si>
  <si>
    <t>9110013193</t>
  </si>
  <si>
    <t>9110241984</t>
  </si>
  <si>
    <t>4355502183</t>
  </si>
  <si>
    <t>8400822172</t>
  </si>
  <si>
    <t>4408586084</t>
  </si>
  <si>
    <t>8500047803</t>
  </si>
  <si>
    <t>5103654910</t>
  </si>
  <si>
    <t>9111030850</t>
  </si>
  <si>
    <t>5136365512</t>
  </si>
  <si>
    <t>854000047893</t>
  </si>
  <si>
    <t>5162284632</t>
  </si>
  <si>
    <t>9111054209</t>
  </si>
  <si>
    <t>5185477050</t>
  </si>
  <si>
    <t>IRIDEX GROUP SALUBRIZARE SRL</t>
  </si>
  <si>
    <t>IGSERPDJS 85630</t>
  </si>
  <si>
    <t>4835987586</t>
  </si>
  <si>
    <t>IGSERPDJS 96488</t>
  </si>
  <si>
    <t>4930024908</t>
  </si>
  <si>
    <t>IGSERPDJS 106379</t>
  </si>
  <si>
    <t>5069206957</t>
  </si>
  <si>
    <t>IGSERPDJS 115895</t>
  </si>
  <si>
    <t>5162298492</t>
  </si>
  <si>
    <t>IUREDUM SRL</t>
  </si>
  <si>
    <t>IUR 19601</t>
  </si>
  <si>
    <t>4952278504</t>
  </si>
  <si>
    <t>IUR 19648</t>
  </si>
  <si>
    <t>5001566750</t>
  </si>
  <si>
    <t>IUR 19654</t>
  </si>
  <si>
    <t>5014839774</t>
  </si>
  <si>
    <t>IUR 19720</t>
  </si>
  <si>
    <t>5106320092</t>
  </si>
  <si>
    <t xml:space="preserve">KAI CERAMICS  SRL</t>
  </si>
  <si>
    <t>KAICER104411</t>
  </si>
  <si>
    <t>4947380709</t>
  </si>
  <si>
    <t>KAICER104663</t>
  </si>
  <si>
    <t>4948624692</t>
  </si>
  <si>
    <t>KAICER644818</t>
  </si>
  <si>
    <t>5025033161</t>
  </si>
  <si>
    <t>KAICER105263</t>
  </si>
  <si>
    <t>4999594714</t>
  </si>
  <si>
    <t>KAICER107067</t>
  </si>
  <si>
    <t>5135684414</t>
  </si>
  <si>
    <t>KAICER107089</t>
  </si>
  <si>
    <t>5162090873</t>
  </si>
  <si>
    <t>KAICER107065</t>
  </si>
  <si>
    <t>5162097943</t>
  </si>
  <si>
    <t>KAICER107197</t>
  </si>
  <si>
    <t>5177974185</t>
  </si>
  <si>
    <t>KAICER645193</t>
  </si>
  <si>
    <t>5156872976</t>
  </si>
  <si>
    <t>KAICER107368</t>
  </si>
  <si>
    <t>5193856619</t>
  </si>
  <si>
    <t>KAICER107462</t>
  </si>
  <si>
    <t>5177222320</t>
  </si>
  <si>
    <t>KAICER107467</t>
  </si>
  <si>
    <t>5203934665</t>
  </si>
  <si>
    <t>KNAUF GIPS SRL</t>
  </si>
  <si>
    <t>70149416</t>
  </si>
  <si>
    <t>5050412899</t>
  </si>
  <si>
    <t>79009289</t>
  </si>
  <si>
    <t>5060236571</t>
  </si>
  <si>
    <t>0070000298</t>
  </si>
  <si>
    <t>5122058808</t>
  </si>
  <si>
    <t>70000548</t>
  </si>
  <si>
    <t>5152889707</t>
  </si>
  <si>
    <t>70000696</t>
  </si>
  <si>
    <t>5141744508</t>
  </si>
  <si>
    <t>79009364</t>
  </si>
  <si>
    <t>5150553942</t>
  </si>
  <si>
    <t>79009437</t>
  </si>
  <si>
    <t>5177061555</t>
  </si>
  <si>
    <t>KOBER SRL</t>
  </si>
  <si>
    <t>9480066705</t>
  </si>
  <si>
    <t>5098991904</t>
  </si>
  <si>
    <t>9480066706</t>
  </si>
  <si>
    <t>5125194521</t>
  </si>
  <si>
    <t>9480066707</t>
  </si>
  <si>
    <t>5098937710</t>
  </si>
  <si>
    <t>9480066861</t>
  </si>
  <si>
    <t>5146285124</t>
  </si>
  <si>
    <t>KBRDJ nr. 9480066890</t>
  </si>
  <si>
    <t>5172703935</t>
  </si>
  <si>
    <t>9480066860</t>
  </si>
  <si>
    <t>5146284878</t>
  </si>
  <si>
    <t>KBRDJ NR.9480066953</t>
  </si>
  <si>
    <t>5151513482</t>
  </si>
  <si>
    <t>9480067155</t>
  </si>
  <si>
    <t>5161904384</t>
  </si>
  <si>
    <t>9480067134</t>
  </si>
  <si>
    <t>5188473373</t>
  </si>
  <si>
    <t>9480067189</t>
  </si>
  <si>
    <t>5167288748</t>
  </si>
  <si>
    <t>KBRDJ 9480067360</t>
  </si>
  <si>
    <t>5184756596</t>
  </si>
  <si>
    <t>9480067363</t>
  </si>
  <si>
    <t>5184764250</t>
  </si>
  <si>
    <t>9480067395</t>
  </si>
  <si>
    <t>5218665829</t>
  </si>
  <si>
    <t>KBRDKJ 9480067512</t>
  </si>
  <si>
    <t>5230318925</t>
  </si>
  <si>
    <t>KONICA MINOLTA BUSINESS SOLUTIONS ROMANIA SRL</t>
  </si>
  <si>
    <t>SINVP-0001048831</t>
  </si>
  <si>
    <t>5220982674</t>
  </si>
  <si>
    <t>LA FANTANA SRL</t>
  </si>
  <si>
    <t>ELLFTBU.17258181</t>
  </si>
  <si>
    <t>5200019697</t>
  </si>
  <si>
    <t>LECHPOL ELECTRONIC SRL</t>
  </si>
  <si>
    <t>518688</t>
  </si>
  <si>
    <t>4971669710</t>
  </si>
  <si>
    <t>518909</t>
  </si>
  <si>
    <t>5001411633</t>
  </si>
  <si>
    <t>519930</t>
  </si>
  <si>
    <t>5042915449</t>
  </si>
  <si>
    <t>523405</t>
  </si>
  <si>
    <t>5213254255</t>
  </si>
  <si>
    <t>LORENCIC BAUSERVICE S.R.L.</t>
  </si>
  <si>
    <t>8252401651</t>
  </si>
  <si>
    <t>4450704954</t>
  </si>
  <si>
    <t>8252500587</t>
  </si>
  <si>
    <t>4851660710</t>
  </si>
  <si>
    <t>LUCALEX SRL</t>
  </si>
  <si>
    <t>DJ LUC25 2802</t>
  </si>
  <si>
    <t>LUCASOR XXL SRL</t>
  </si>
  <si>
    <t>XXL 0175</t>
  </si>
  <si>
    <t>4414426023</t>
  </si>
  <si>
    <t>XXL0201</t>
  </si>
  <si>
    <t>4417141086</t>
  </si>
  <si>
    <t>XXL0213</t>
  </si>
  <si>
    <t>4448913349</t>
  </si>
  <si>
    <t>LUCKY AGRO SRL</t>
  </si>
  <si>
    <t>LKAD8.9770</t>
  </si>
  <si>
    <t>5104245143</t>
  </si>
  <si>
    <t>M.D.-AGRICOLA SRL</t>
  </si>
  <si>
    <t>0001767</t>
  </si>
  <si>
    <t>0001776</t>
  </si>
  <si>
    <t>0001796</t>
  </si>
  <si>
    <t>0001797</t>
  </si>
  <si>
    <t>0001856</t>
  </si>
  <si>
    <t>0001861</t>
  </si>
  <si>
    <t>0001868</t>
  </si>
  <si>
    <t>0001875/GM</t>
  </si>
  <si>
    <t>0001887</t>
  </si>
  <si>
    <t>1815</t>
  </si>
  <si>
    <t>1820</t>
  </si>
  <si>
    <t>1844</t>
  </si>
  <si>
    <t>0001904</t>
  </si>
  <si>
    <t>1915</t>
  </si>
  <si>
    <t>0001921/GM</t>
  </si>
  <si>
    <t>1942</t>
  </si>
  <si>
    <t>0001971</t>
  </si>
  <si>
    <t>0002013/GM</t>
  </si>
  <si>
    <t>0002015/GM</t>
  </si>
  <si>
    <t>0002021</t>
  </si>
  <si>
    <t>0002092/GM</t>
  </si>
  <si>
    <t>0002111</t>
  </si>
  <si>
    <t>0002126/GM</t>
  </si>
  <si>
    <t>0002130/GM</t>
  </si>
  <si>
    <t>0002160</t>
  </si>
  <si>
    <t>2183</t>
  </si>
  <si>
    <t>GM0002197</t>
  </si>
  <si>
    <t>GM0002232</t>
  </si>
  <si>
    <t>0002401/GM</t>
  </si>
  <si>
    <t>4446657297</t>
  </si>
  <si>
    <t>0002526</t>
  </si>
  <si>
    <t>4526172641</t>
  </si>
  <si>
    <t>0002588</t>
  </si>
  <si>
    <t>4557068187</t>
  </si>
  <si>
    <t>0002620/GM</t>
  </si>
  <si>
    <t>4582774235</t>
  </si>
  <si>
    <t>0002762/GM</t>
  </si>
  <si>
    <t>4914203857</t>
  </si>
  <si>
    <t>0002773/GM</t>
  </si>
  <si>
    <t>4945696905</t>
  </si>
  <si>
    <t>0002813/GM</t>
  </si>
  <si>
    <t>5020929745</t>
  </si>
  <si>
    <t>0002820/GM</t>
  </si>
  <si>
    <t>5047684411</t>
  </si>
  <si>
    <t>0002821/GM</t>
  </si>
  <si>
    <t>5047685623</t>
  </si>
  <si>
    <t>0002868/GM</t>
  </si>
  <si>
    <t>5173641843</t>
  </si>
  <si>
    <t>00002886/GM</t>
  </si>
  <si>
    <t>5204898651</t>
  </si>
  <si>
    <t>0002903/GM</t>
  </si>
  <si>
    <t>5249542945</t>
  </si>
  <si>
    <t>MAIRON TUBES S.R.L.</t>
  </si>
  <si>
    <t>2300095</t>
  </si>
  <si>
    <t>MAKITA ROMANIA SRL</t>
  </si>
  <si>
    <t>1</t>
  </si>
  <si>
    <t>MARELVI IMPEX SRL</t>
  </si>
  <si>
    <t>DBUC2025569</t>
  </si>
  <si>
    <t>4699745289</t>
  </si>
  <si>
    <t>MAX BAU MATERIALE S.R.L.</t>
  </si>
  <si>
    <t>SI25DJ00000425</t>
  </si>
  <si>
    <t>4729301855</t>
  </si>
  <si>
    <t>SI25DJ00000490</t>
  </si>
  <si>
    <t>4739363118</t>
  </si>
  <si>
    <t>SI25DJ00000492</t>
  </si>
  <si>
    <t>4760914797</t>
  </si>
  <si>
    <t>SI25DJ00000773</t>
  </si>
  <si>
    <t>4814290852</t>
  </si>
  <si>
    <t>SI25DJ00001309</t>
  </si>
  <si>
    <t>5014516615</t>
  </si>
  <si>
    <t>SI25DJ00001405</t>
  </si>
  <si>
    <t>5041733249</t>
  </si>
  <si>
    <t>SI25DJ00001575</t>
  </si>
  <si>
    <t>5079767032</t>
  </si>
  <si>
    <t>SI25DJ00001640</t>
  </si>
  <si>
    <t>5098231764</t>
  </si>
  <si>
    <t>MELINDA-IMPEX STEEL S.A.</t>
  </si>
  <si>
    <t>23068143</t>
  </si>
  <si>
    <t>4544748968</t>
  </si>
  <si>
    <t>MERIDIAN LEASING FINANCE IFN S.A.</t>
  </si>
  <si>
    <t>MLFE.240048</t>
  </si>
  <si>
    <t>5242052473</t>
  </si>
  <si>
    <t>MLFE.239925</t>
  </si>
  <si>
    <t>5215154354</t>
  </si>
  <si>
    <t>METAL BUSINESS WORK SRL</t>
  </si>
  <si>
    <t>MBW.49705.2019</t>
  </si>
  <si>
    <t>5215626826</t>
  </si>
  <si>
    <t>MBW.49700.2019</t>
  </si>
  <si>
    <t>5215626104</t>
  </si>
  <si>
    <t>MIROBLUE TRADE SRL</t>
  </si>
  <si>
    <t>MBTT 1009281</t>
  </si>
  <si>
    <t>5146216823</t>
  </si>
  <si>
    <t>MISAVAN TRADING SRL</t>
  </si>
  <si>
    <t>MTDJ/25160303</t>
  </si>
  <si>
    <t>5006943409</t>
  </si>
  <si>
    <t>MTDJ/25162794</t>
  </si>
  <si>
    <t>5225989968</t>
  </si>
  <si>
    <t>MTDJ/25162793</t>
  </si>
  <si>
    <t>5225989754</t>
  </si>
  <si>
    <t>MYDISERV S.R.L.</t>
  </si>
  <si>
    <t>FDJ-4532</t>
  </si>
  <si>
    <t>4585579132</t>
  </si>
  <si>
    <t>FDJ-4909</t>
  </si>
  <si>
    <t>4841418281</t>
  </si>
  <si>
    <t>NAOAL &amp; DAVID AUTO S.R.L.</t>
  </si>
  <si>
    <t>0313</t>
  </si>
  <si>
    <t>0001 0329</t>
  </si>
  <si>
    <t>0340</t>
  </si>
  <si>
    <t>4338966581</t>
  </si>
  <si>
    <t>0342</t>
  </si>
  <si>
    <t>4325129852</t>
  </si>
  <si>
    <t>0344</t>
  </si>
  <si>
    <t>4325167096</t>
  </si>
  <si>
    <t>0346</t>
  </si>
  <si>
    <t>4339208899</t>
  </si>
  <si>
    <t>0001 nr. 0386</t>
  </si>
  <si>
    <t>4522120066</t>
  </si>
  <si>
    <t>0001 nr. 0388</t>
  </si>
  <si>
    <t>4522142968</t>
  </si>
  <si>
    <t>0001 nr. 0394</t>
  </si>
  <si>
    <t>4522261494</t>
  </si>
  <si>
    <t>0001 nr. 0430</t>
  </si>
  <si>
    <t>4565765593</t>
  </si>
  <si>
    <t>0001 nr. 0428</t>
  </si>
  <si>
    <t>4546168226</t>
  </si>
  <si>
    <t>0001 nr. 0429</t>
  </si>
  <si>
    <t>4546182314</t>
  </si>
  <si>
    <t>0001 nr. 0442</t>
  </si>
  <si>
    <t>4567501713</t>
  </si>
  <si>
    <t>0001 nr. 0440</t>
  </si>
  <si>
    <t>4567492311</t>
  </si>
  <si>
    <t>0001 nr. 0460</t>
  </si>
  <si>
    <t>4758786110</t>
  </si>
  <si>
    <t>0001 nr. 0461</t>
  </si>
  <si>
    <t>4758805314</t>
  </si>
  <si>
    <t>0001 nr. 0462</t>
  </si>
  <si>
    <t>4841417727</t>
  </si>
  <si>
    <t>0001 nr. 0463</t>
  </si>
  <si>
    <t>4841417773</t>
  </si>
  <si>
    <t>0001 nr. 0464</t>
  </si>
  <si>
    <t>4847935539</t>
  </si>
  <si>
    <t>0001 nr. 0472</t>
  </si>
  <si>
    <t>4977297736</t>
  </si>
  <si>
    <t>0001 nr. 0473</t>
  </si>
  <si>
    <t>4977321136</t>
  </si>
  <si>
    <t>NASKY SRL</t>
  </si>
  <si>
    <t>0463</t>
  </si>
  <si>
    <t>4620345072</t>
  </si>
  <si>
    <t>NSY23-B 0281</t>
  </si>
  <si>
    <t>4839614592</t>
  </si>
  <si>
    <t>NSY23-B nr. 0283</t>
  </si>
  <si>
    <t>4863199987</t>
  </si>
  <si>
    <t>NSY23-B nr. 0282</t>
  </si>
  <si>
    <t>4839614636</t>
  </si>
  <si>
    <t>NSY24-B nr. 0569</t>
  </si>
  <si>
    <t>4957723392</t>
  </si>
  <si>
    <t>NSY24-B nr. 0620</t>
  </si>
  <si>
    <t>5067250342</t>
  </si>
  <si>
    <t>NSY24-B nr. 0621</t>
  </si>
  <si>
    <t>5093231531</t>
  </si>
  <si>
    <t>NEOCONSULT VALUATION SRL</t>
  </si>
  <si>
    <t>NEO907</t>
  </si>
  <si>
    <t>4747968347</t>
  </si>
  <si>
    <t>NEO908</t>
  </si>
  <si>
    <t>4726522490</t>
  </si>
  <si>
    <t>NEXT LEVEL GARAGE S.R.L.</t>
  </si>
  <si>
    <t>NLG 5667</t>
  </si>
  <si>
    <t>4528462537</t>
  </si>
  <si>
    <t>NLGM 159</t>
  </si>
  <si>
    <t>5100024215</t>
  </si>
  <si>
    <t>NEXT MAINTENANCE SRL</t>
  </si>
  <si>
    <t>0234</t>
  </si>
  <si>
    <t>358</t>
  </si>
  <si>
    <t>NITELA IMPEX SRL</t>
  </si>
  <si>
    <t>PE49 4994</t>
  </si>
  <si>
    <t>5179214621</t>
  </si>
  <si>
    <t>PE49 5266</t>
  </si>
  <si>
    <t>5249870857</t>
  </si>
  <si>
    <t>OAK MEDIA SRL</t>
  </si>
  <si>
    <t>OAK24597</t>
  </si>
  <si>
    <t>4523228318</t>
  </si>
  <si>
    <t>ORANGE ROMANIA SA</t>
  </si>
  <si>
    <t>TKR250303691569</t>
  </si>
  <si>
    <t>5162246347</t>
  </si>
  <si>
    <t>ORBICO SRL</t>
  </si>
  <si>
    <t>EOB20-060555</t>
  </si>
  <si>
    <t>EOB21-000667</t>
  </si>
  <si>
    <t>POKUPATEL S.R.L.</t>
  </si>
  <si>
    <t>BDV112</t>
  </si>
  <si>
    <t>4301451950</t>
  </si>
  <si>
    <t>DBV155</t>
  </si>
  <si>
    <t>4472453418</t>
  </si>
  <si>
    <t>DBV157</t>
  </si>
  <si>
    <t>4476736276</t>
  </si>
  <si>
    <t>POLICOLOR EXIM S.R.L.</t>
  </si>
  <si>
    <t>DJ-POLI242463</t>
  </si>
  <si>
    <t>4864186160</t>
  </si>
  <si>
    <t>DJ-POLI243350</t>
  </si>
  <si>
    <t>4997809299</t>
  </si>
  <si>
    <t>DJ-POLI243310</t>
  </si>
  <si>
    <t>4996993271</t>
  </si>
  <si>
    <t>POLIMER MALL S.R.L.</t>
  </si>
  <si>
    <t xml:space="preserve">SA  224</t>
  </si>
  <si>
    <t>5253594107</t>
  </si>
  <si>
    <t>PORSCHE BROKER DE ASIGURARE SRL</t>
  </si>
  <si>
    <t>10714049</t>
  </si>
  <si>
    <t>5107599432</t>
  </si>
  <si>
    <t>PORSCHE LEASING ROMANIA IFN SA</t>
  </si>
  <si>
    <t>77698478</t>
  </si>
  <si>
    <t>5070636626</t>
  </si>
  <si>
    <t>80968283</t>
  </si>
  <si>
    <t>5107716302</t>
  </si>
  <si>
    <t>77702644</t>
  </si>
  <si>
    <t>5181842724</t>
  </si>
  <si>
    <t>77703864</t>
  </si>
  <si>
    <t>5216288085</t>
  </si>
  <si>
    <t>PPG ROMANIA S.A.</t>
  </si>
  <si>
    <t>PPG 0547073818</t>
  </si>
  <si>
    <t>4928071612</t>
  </si>
  <si>
    <t>PPG 0546272337</t>
  </si>
  <si>
    <t>4928071474</t>
  </si>
  <si>
    <t>PPG 0547074713</t>
  </si>
  <si>
    <t>4976498046</t>
  </si>
  <si>
    <t>PPG 0546274513</t>
  </si>
  <si>
    <t>4976497402</t>
  </si>
  <si>
    <t>PPG 0546274587</t>
  </si>
  <si>
    <t>4977627430</t>
  </si>
  <si>
    <t>PPG 0547074739</t>
  </si>
  <si>
    <t>4977628352</t>
  </si>
  <si>
    <t>PPG 0547074867</t>
  </si>
  <si>
    <t>4982664796</t>
  </si>
  <si>
    <t>PPG 0546275032</t>
  </si>
  <si>
    <t>4982664500</t>
  </si>
  <si>
    <t>PPG 0546275241</t>
  </si>
  <si>
    <t>5016130585</t>
  </si>
  <si>
    <t>PPG 0546275238</t>
  </si>
  <si>
    <t>5016129853</t>
  </si>
  <si>
    <t>PPG 0547074944</t>
  </si>
  <si>
    <t>4990820056</t>
  </si>
  <si>
    <t>PPG 0546275773</t>
  </si>
  <si>
    <t>4998680564</t>
  </si>
  <si>
    <t>PPG0546276287</t>
  </si>
  <si>
    <t>5030561449</t>
  </si>
  <si>
    <t>PPG 0547075392</t>
  </si>
  <si>
    <t>5030561913</t>
  </si>
  <si>
    <t>PPG 0546276888</t>
  </si>
  <si>
    <t>5041156595</t>
  </si>
  <si>
    <t>PPG 0546277445</t>
  </si>
  <si>
    <t>5023214344</t>
  </si>
  <si>
    <t>PPG 0547075885</t>
  </si>
  <si>
    <t>5048869755</t>
  </si>
  <si>
    <t>PPG 0547076064</t>
  </si>
  <si>
    <t>5052563513</t>
  </si>
  <si>
    <t>PPG 0546277891</t>
  </si>
  <si>
    <t>5026838888</t>
  </si>
  <si>
    <t>PPG 0546280344</t>
  </si>
  <si>
    <t>5112407567</t>
  </si>
  <si>
    <t>PPG 0547078192</t>
  </si>
  <si>
    <t>5153748660</t>
  </si>
  <si>
    <t>PPG 0546283099</t>
  </si>
  <si>
    <t>5171110481</t>
  </si>
  <si>
    <t>PPG0547077986</t>
  </si>
  <si>
    <t>5171110653</t>
  </si>
  <si>
    <t>PPG 0546283616</t>
  </si>
  <si>
    <t>5180273305</t>
  </si>
  <si>
    <t>PPG 0546285171</t>
  </si>
  <si>
    <t>5223932559</t>
  </si>
  <si>
    <t>PPG 0546285738</t>
  </si>
  <si>
    <t>5236890795</t>
  </si>
  <si>
    <t>PREMIER ENERGY FURNIZARE S.A.</t>
  </si>
  <si>
    <t>AV nr.2507683035</t>
  </si>
  <si>
    <t>5150047938</t>
  </si>
  <si>
    <t>PRODUX TRADE SRL</t>
  </si>
  <si>
    <t>PRXT2078</t>
  </si>
  <si>
    <t>4792686657</t>
  </si>
  <si>
    <t>RABEN LOGISTICS ROMANIA S.R.L.</t>
  </si>
  <si>
    <t>2000004439</t>
  </si>
  <si>
    <t>5251665281</t>
  </si>
  <si>
    <t>RAWLPLUG ROMANIA S.R.L.</t>
  </si>
  <si>
    <t>028013</t>
  </si>
  <si>
    <t>5164774790</t>
  </si>
  <si>
    <t>RAY CONSULTING SRL</t>
  </si>
  <si>
    <t>PRO773</t>
  </si>
  <si>
    <t>REGATA SRL</t>
  </si>
  <si>
    <t>REG304455</t>
  </si>
  <si>
    <t>4994840469</t>
  </si>
  <si>
    <t>REG305928</t>
  </si>
  <si>
    <t>5011481118</t>
  </si>
  <si>
    <t>REG309586</t>
  </si>
  <si>
    <t>5154529385</t>
  </si>
  <si>
    <t>REG309511</t>
  </si>
  <si>
    <t>5153530293</t>
  </si>
  <si>
    <t>REG310003</t>
  </si>
  <si>
    <t>5171243533</t>
  </si>
  <si>
    <t>REG310965</t>
  </si>
  <si>
    <t>5187713840</t>
  </si>
  <si>
    <t>REG311882</t>
  </si>
  <si>
    <t>5249630959</t>
  </si>
  <si>
    <t>RESING GROUP SRL</t>
  </si>
  <si>
    <t>RES 14542</t>
  </si>
  <si>
    <t>5022010668</t>
  </si>
  <si>
    <t>RESING PREST SRL</t>
  </si>
  <si>
    <t>PST 974</t>
  </si>
  <si>
    <t>5074550591</t>
  </si>
  <si>
    <t>RIGHT STEP CONSULTING SRL</t>
  </si>
  <si>
    <t>CCC 0506</t>
  </si>
  <si>
    <t>4469230168</t>
  </si>
  <si>
    <t>CCC 0507</t>
  </si>
  <si>
    <t>4486935629</t>
  </si>
  <si>
    <t>CCC 0573</t>
  </si>
  <si>
    <t>4788868793</t>
  </si>
  <si>
    <t>RIVIERA BIKE SRL</t>
  </si>
  <si>
    <t>RIV676546</t>
  </si>
  <si>
    <t>5209379279</t>
  </si>
  <si>
    <t>RO SOFTWARE HOUSE SRL</t>
  </si>
  <si>
    <t>13772</t>
  </si>
  <si>
    <t>13890</t>
  </si>
  <si>
    <t>CVS 14051</t>
  </si>
  <si>
    <t>4294546692</t>
  </si>
  <si>
    <t>CVS 14188</t>
  </si>
  <si>
    <t>4353921705</t>
  </si>
  <si>
    <t>CVS 14313</t>
  </si>
  <si>
    <t>4391344825</t>
  </si>
  <si>
    <t>CVS14389</t>
  </si>
  <si>
    <t>4405285332</t>
  </si>
  <si>
    <t>CVS14543</t>
  </si>
  <si>
    <t>4479164165</t>
  </si>
  <si>
    <t>CVS15533</t>
  </si>
  <si>
    <t>4970117665</t>
  </si>
  <si>
    <t>ROMCIM IMPEX SRL</t>
  </si>
  <si>
    <t>ROM 701986</t>
  </si>
  <si>
    <t>5150177279</t>
  </si>
  <si>
    <t>ROMS 103530</t>
  </si>
  <si>
    <t>5254471067</t>
  </si>
  <si>
    <t>ROMCIM S.A.</t>
  </si>
  <si>
    <t>1070552730</t>
  </si>
  <si>
    <t>5023187422</t>
  </si>
  <si>
    <t>ROMPROFIX SRL</t>
  </si>
  <si>
    <t>591012</t>
  </si>
  <si>
    <t>4916916064</t>
  </si>
  <si>
    <t>592761</t>
  </si>
  <si>
    <t>4968006068</t>
  </si>
  <si>
    <t>593646</t>
  </si>
  <si>
    <t>4982708264</t>
  </si>
  <si>
    <t>593641</t>
  </si>
  <si>
    <t>5007975939</t>
  </si>
  <si>
    <t>593645</t>
  </si>
  <si>
    <t>4982708248</t>
  </si>
  <si>
    <t>593640</t>
  </si>
  <si>
    <t>5007975875</t>
  </si>
  <si>
    <t>600204</t>
  </si>
  <si>
    <t>5207770633</t>
  </si>
  <si>
    <t>600930</t>
  </si>
  <si>
    <t>5210030254</t>
  </si>
  <si>
    <t>600931</t>
  </si>
  <si>
    <t>5236891635</t>
  </si>
  <si>
    <t>601034</t>
  </si>
  <si>
    <t>5213898804</t>
  </si>
  <si>
    <t>601472</t>
  </si>
  <si>
    <t>5250579491</t>
  </si>
  <si>
    <t>ROMSTAL IMEX SRL</t>
  </si>
  <si>
    <t>FS-MV102-1230004249</t>
  </si>
  <si>
    <t>4560093593</t>
  </si>
  <si>
    <t>FS-CR02-1059074966</t>
  </si>
  <si>
    <t>4544993450</t>
  </si>
  <si>
    <t>FS-MV102-1230004276</t>
  </si>
  <si>
    <t>4544993152</t>
  </si>
  <si>
    <t>1092117935</t>
  </si>
  <si>
    <t>4716384675</t>
  </si>
  <si>
    <t>1092117967</t>
  </si>
  <si>
    <t>4723289999</t>
  </si>
  <si>
    <t>1092122403</t>
  </si>
  <si>
    <t>5106234023</t>
  </si>
  <si>
    <t>1092122404</t>
  </si>
  <si>
    <t>5106262453</t>
  </si>
  <si>
    <t>1092122553</t>
  </si>
  <si>
    <t>5121974525</t>
  </si>
  <si>
    <t>1001057516</t>
  </si>
  <si>
    <t>5134324705</t>
  </si>
  <si>
    <t>1059080645</t>
  </si>
  <si>
    <t>5136767481</t>
  </si>
  <si>
    <t>1059080684</t>
  </si>
  <si>
    <t>5117706782</t>
  </si>
  <si>
    <t>1059080696</t>
  </si>
  <si>
    <t>5147924129</t>
  </si>
  <si>
    <t>1001057576</t>
  </si>
  <si>
    <t>5124139660</t>
  </si>
  <si>
    <t>1001057569</t>
  </si>
  <si>
    <t>5122391298</t>
  </si>
  <si>
    <t>1001057572</t>
  </si>
  <si>
    <t>5148733737</t>
  </si>
  <si>
    <t>FS-CR02-1059080843</t>
  </si>
  <si>
    <t>5156837755</t>
  </si>
  <si>
    <t>1092123718</t>
  </si>
  <si>
    <t>5223359486</t>
  </si>
  <si>
    <t>1092123757</t>
  </si>
  <si>
    <t>5223416594</t>
  </si>
  <si>
    <t>RURIS IMPEX SRL</t>
  </si>
  <si>
    <t>FRURDEP_340506</t>
  </si>
  <si>
    <t>4928886288</t>
  </si>
  <si>
    <t>FRURDEP346552</t>
  </si>
  <si>
    <t>5235829229</t>
  </si>
  <si>
    <t>SANEX SA</t>
  </si>
  <si>
    <t>9030322093</t>
  </si>
  <si>
    <t>4858876325</t>
  </si>
  <si>
    <t>9030322094</t>
  </si>
  <si>
    <t>4835347396</t>
  </si>
  <si>
    <t>9030325187</t>
  </si>
  <si>
    <t>4993576923</t>
  </si>
  <si>
    <t>9030325191</t>
  </si>
  <si>
    <t>4993576967</t>
  </si>
  <si>
    <t>9030327059</t>
  </si>
  <si>
    <t>5051136633</t>
  </si>
  <si>
    <t>9030327676</t>
  </si>
  <si>
    <t>5048884844</t>
  </si>
  <si>
    <t>9030330480</t>
  </si>
  <si>
    <t>5163309328</t>
  </si>
  <si>
    <t>9030330481</t>
  </si>
  <si>
    <t>5189892345</t>
  </si>
  <si>
    <t>SEA ROMANIA SRL</t>
  </si>
  <si>
    <t>2393801</t>
  </si>
  <si>
    <t>5020272694</t>
  </si>
  <si>
    <t>2394131</t>
  </si>
  <si>
    <t>5106302451</t>
  </si>
  <si>
    <t>2394599</t>
  </si>
  <si>
    <t>5167281290</t>
  </si>
  <si>
    <t>SEDA-INVEST SRL</t>
  </si>
  <si>
    <t>DJSEDA 146677 1</t>
  </si>
  <si>
    <t>5126917506</t>
  </si>
  <si>
    <t>DJSEDA 146676 1</t>
  </si>
  <si>
    <t>5126917494</t>
  </si>
  <si>
    <t>DJSEDA 146675 1</t>
  </si>
  <si>
    <t>5153288423</t>
  </si>
  <si>
    <t>DJSEDA 146998 1</t>
  </si>
  <si>
    <t>5191997701</t>
  </si>
  <si>
    <t>DJSEDA 147212 1</t>
  </si>
  <si>
    <t>5211030728</t>
  </si>
  <si>
    <t>DJSEDA.147211.1</t>
  </si>
  <si>
    <t>5211030704</t>
  </si>
  <si>
    <t>SERVICII DE ADMINISTRARE A DOMENIULUI PUBLIC SI GOSPODARIRE COMUNALA GALICEA MARE SRL</t>
  </si>
  <si>
    <t>GLM 50</t>
  </si>
  <si>
    <t>SIKA ROMANIA SRL</t>
  </si>
  <si>
    <t>RO01-2100343646</t>
  </si>
  <si>
    <t>4539127579</t>
  </si>
  <si>
    <t>2100362150</t>
  </si>
  <si>
    <t>5129946869</t>
  </si>
  <si>
    <t>2100362321</t>
  </si>
  <si>
    <t>5134833017</t>
  </si>
  <si>
    <t>2100364732</t>
  </si>
  <si>
    <t>5219303029</t>
  </si>
  <si>
    <t>SILVANI VICTOR PRODINVEST SRL</t>
  </si>
  <si>
    <t>SIPEX COMPANY S.A.</t>
  </si>
  <si>
    <t>2SPXCRF 32935</t>
  </si>
  <si>
    <t>5183955927</t>
  </si>
  <si>
    <t>2SPXCRF 32934.1</t>
  </si>
  <si>
    <t>5157408238.</t>
  </si>
  <si>
    <t>5SPXCRF11856</t>
  </si>
  <si>
    <t>5194154017</t>
  </si>
  <si>
    <t>2SPXCRF32997</t>
  </si>
  <si>
    <t>5184562886</t>
  </si>
  <si>
    <t>2SPXCRF32998</t>
  </si>
  <si>
    <t>5211298647</t>
  </si>
  <si>
    <t>SMART HUB LOGISTIC S.R.L.</t>
  </si>
  <si>
    <t xml:space="preserve">SHL  nr. 0419</t>
  </si>
  <si>
    <t>5020387623</t>
  </si>
  <si>
    <t xml:space="preserve">SHL  nr. 0452</t>
  </si>
  <si>
    <t>5072429865</t>
  </si>
  <si>
    <t xml:space="preserve">SHL  nr. 0482</t>
  </si>
  <si>
    <t>5099821666</t>
  </si>
  <si>
    <t>SOCERAM S.A.</t>
  </si>
  <si>
    <t>3179313</t>
  </si>
  <si>
    <t>5097334494</t>
  </si>
  <si>
    <t>STAR STONE S.A.</t>
  </si>
  <si>
    <t>7359</t>
  </si>
  <si>
    <t>FAVIZ 18664</t>
  </si>
  <si>
    <t>4882811394</t>
  </si>
  <si>
    <t>FS12899</t>
  </si>
  <si>
    <t>4882811852</t>
  </si>
  <si>
    <t>FAV10274</t>
  </si>
  <si>
    <t>5079954803</t>
  </si>
  <si>
    <t>FS13220</t>
  </si>
  <si>
    <t>5054021332</t>
  </si>
  <si>
    <t>TAVANE CESAL SRL</t>
  </si>
  <si>
    <t>TC 1913</t>
  </si>
  <si>
    <t>5108863322</t>
  </si>
  <si>
    <t>TC 1922</t>
  </si>
  <si>
    <t>5155216817</t>
  </si>
  <si>
    <t>TC nr. 1932</t>
  </si>
  <si>
    <t>5158296256</t>
  </si>
  <si>
    <t>TC nr. 1934</t>
  </si>
  <si>
    <t>5199177921</t>
  </si>
  <si>
    <t>TC 1937</t>
  </si>
  <si>
    <t>5202378902</t>
  </si>
  <si>
    <t>TECHNOWORKER GROUP S.R.L.</t>
  </si>
  <si>
    <t>TEC 7436</t>
  </si>
  <si>
    <t>TEHNOCOLOR BAND SRL</t>
  </si>
  <si>
    <t>304729</t>
  </si>
  <si>
    <t>TEMAD CO SRL</t>
  </si>
  <si>
    <t>FC25DJ0005539</t>
  </si>
  <si>
    <t>5200412317</t>
  </si>
  <si>
    <t>FC25DJ0005610</t>
  </si>
  <si>
    <t>5208436683</t>
  </si>
  <si>
    <t>FC25DJ0005618</t>
  </si>
  <si>
    <t>5211041711</t>
  </si>
  <si>
    <t>FC25DJ0005609</t>
  </si>
  <si>
    <t>5181711164</t>
  </si>
  <si>
    <t>FC25DJ0005633</t>
  </si>
  <si>
    <t>5187416014</t>
  </si>
  <si>
    <t>TEMPOSANIT SRL</t>
  </si>
  <si>
    <t>TM2025-2429</t>
  </si>
  <si>
    <t>4997498198</t>
  </si>
  <si>
    <t>TM2025-2954</t>
  </si>
  <si>
    <t>5092170634</t>
  </si>
  <si>
    <t>TENC OLTENIA SRL</t>
  </si>
  <si>
    <t>TENC 2243</t>
  </si>
  <si>
    <t>5202389140</t>
  </si>
  <si>
    <t>TENC 2252</t>
  </si>
  <si>
    <t>5238083991</t>
  </si>
  <si>
    <t>TENSA ART DESIGN S.A.</t>
  </si>
  <si>
    <t>LNSCP00005371</t>
  </si>
  <si>
    <t>4569824563</t>
  </si>
  <si>
    <t>TERMOFLAV SRL</t>
  </si>
  <si>
    <t>546</t>
  </si>
  <si>
    <t>TIMAR DISTRIB SRL</t>
  </si>
  <si>
    <t>TIMFA4 47128</t>
  </si>
  <si>
    <t>5118247457</t>
  </si>
  <si>
    <t>TIMFA4 47129</t>
  </si>
  <si>
    <t>5092095496</t>
  </si>
  <si>
    <t>TIMFA447235</t>
  </si>
  <si>
    <t>5101765850</t>
  </si>
  <si>
    <t>TIMFA447637</t>
  </si>
  <si>
    <t>5158676332</t>
  </si>
  <si>
    <t>TIMFA447809</t>
  </si>
  <si>
    <t>5205540239</t>
  </si>
  <si>
    <t>TIMFA447810</t>
  </si>
  <si>
    <t>5205540355</t>
  </si>
  <si>
    <t>TOP RESERVE BUSINESS S.R.L.</t>
  </si>
  <si>
    <t>SA 15780</t>
  </si>
  <si>
    <t>4495610335</t>
  </si>
  <si>
    <t>SA 17487</t>
  </si>
  <si>
    <t>4745801980</t>
  </si>
  <si>
    <t>SA 17481</t>
  </si>
  <si>
    <t>4745798700</t>
  </si>
  <si>
    <t>SA 17626</t>
  </si>
  <si>
    <t>4806658336</t>
  </si>
  <si>
    <t>25000964</t>
  </si>
  <si>
    <t>4885294226</t>
  </si>
  <si>
    <t>25000980</t>
  </si>
  <si>
    <t>4885371576</t>
  </si>
  <si>
    <t>25001306</t>
  </si>
  <si>
    <t>5017706970</t>
  </si>
  <si>
    <t>TRANSART SRL</t>
  </si>
  <si>
    <t>TRS.52122</t>
  </si>
  <si>
    <t>4829537912</t>
  </si>
  <si>
    <t>TRITON SRL</t>
  </si>
  <si>
    <t>TRT2024-11057912</t>
  </si>
  <si>
    <t>4767498076</t>
  </si>
  <si>
    <t>TRT2025-11060299</t>
  </si>
  <si>
    <t>4846779880</t>
  </si>
  <si>
    <t>TRT2025-11060331</t>
  </si>
  <si>
    <t>4858133668</t>
  </si>
  <si>
    <t>TRT2025-11058863</t>
  </si>
  <si>
    <t>4887155645</t>
  </si>
  <si>
    <t>TRT2025-11060422</t>
  </si>
  <si>
    <t>4904176211</t>
  </si>
  <si>
    <t>TRT2025-11062173</t>
  </si>
  <si>
    <t>4936608015</t>
  </si>
  <si>
    <t>TRIVOLI IMPEX SRL</t>
  </si>
  <si>
    <t>610678</t>
  </si>
  <si>
    <t>5171025095</t>
  </si>
  <si>
    <t>TUDO BUILD TRANS SRL</t>
  </si>
  <si>
    <t>953</t>
  </si>
  <si>
    <t>TUPLEX PLASTIC SRL</t>
  </si>
  <si>
    <t>TPLX B89727</t>
  </si>
  <si>
    <t>4868693338</t>
  </si>
  <si>
    <t>TPLX B 91590</t>
  </si>
  <si>
    <t>5108051345</t>
  </si>
  <si>
    <t>ULIANA COM SRL</t>
  </si>
  <si>
    <t>DJ ULI 21951846</t>
  </si>
  <si>
    <t>4854025534</t>
  </si>
  <si>
    <t xml:space="preserve">DJ ULI  21952230</t>
  </si>
  <si>
    <t>4892507529</t>
  </si>
  <si>
    <t>DJ ULI 21952225</t>
  </si>
  <si>
    <t>4868689302</t>
  </si>
  <si>
    <t>DJ ULI21952228</t>
  </si>
  <si>
    <t>4892494973</t>
  </si>
  <si>
    <t>DJ ULI21952609</t>
  </si>
  <si>
    <t>4905124951</t>
  </si>
  <si>
    <t>DJ ULI 21954342</t>
  </si>
  <si>
    <t>4994358875</t>
  </si>
  <si>
    <t>VILLAGER ROMANIA S.R.L.</t>
  </si>
  <si>
    <t>PSI0210/23-001</t>
  </si>
  <si>
    <t>VRO0408/24-005</t>
  </si>
  <si>
    <t>VRO0530/24-011</t>
  </si>
  <si>
    <t>4289518228</t>
  </si>
  <si>
    <t>VRO0410/25-009</t>
  </si>
  <si>
    <t>4888606157</t>
  </si>
  <si>
    <t>VRO0521/25-011</t>
  </si>
  <si>
    <t>5023557823</t>
  </si>
  <si>
    <t>VRO0526/25-007</t>
  </si>
  <si>
    <t>5037729769</t>
  </si>
  <si>
    <t>WISE PAVAJE S.R.L.</t>
  </si>
  <si>
    <t>3029752</t>
  </si>
  <si>
    <t>5026170056</t>
  </si>
  <si>
    <t>3030132</t>
  </si>
  <si>
    <t>5096942466</t>
  </si>
  <si>
    <t>3030866</t>
  </si>
  <si>
    <t>5253759263</t>
  </si>
  <si>
    <t>YANIDA COM SRL</t>
  </si>
  <si>
    <t>2009962</t>
  </si>
  <si>
    <t>5235591851</t>
  </si>
  <si>
    <t>ZADORSIM SRL</t>
  </si>
  <si>
    <t>ZAD 380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</si>
</sst>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NumberFormat="1" applyAlignment="1" fontId="0" numFmtId="164" fillId="0" borderId="0" xfId="0">
      <alignment horizontal="righ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R652"/>
  <sheetViews>
    <sheetView tabSelected="1" topLeftCell="A1" workbookViewId="0">
      <selection activeCell="A1" sqref="A1"/>
    </sheetView>
  </sheetViews>
  <sheetFormatPr defaultColWidth="11.42578125" defaultRowHeight="12.75"/>
  <cols>
    <col min="1" max="18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 t="s">
        <v>18</v>
      </c>
      <c r="B2" s="2" t="s">
        <v>19</v>
      </c>
      <c r="C2" s="2" t="s">
        <v>20</v>
      </c>
      <c r="D2" s="3">
        <f>DATE(2024,5,28)</f>
        <v>45440</v>
      </c>
      <c r="E2" s="4">
        <v>240501907</v>
      </c>
      <c r="F2" s="2" t="s">
        <v>21</v>
      </c>
      <c r="G2" s="2"/>
      <c r="H2" s="5">
        <v>7488.34</v>
      </c>
      <c r="I2" s="5">
        <v>1504.68</v>
      </c>
      <c r="J2" s="5">
        <v>7488.34</v>
      </c>
      <c r="K2" s="5">
        <v>1504.68</v>
      </c>
      <c r="L2" s="5">
        <v>0</v>
      </c>
      <c r="M2" s="5">
        <v>0</v>
      </c>
      <c r="N2" s="5">
        <v>0</v>
      </c>
      <c r="O2" s="3">
        <f>DATE(2025,5,28)</f>
        <v>45805</v>
      </c>
      <c r="P2" s="2"/>
      <c r="Q2" s="2"/>
      <c r="R2" s="2" t="s">
        <v>22</v>
      </c>
    </row>
    <row r="3">
      <c r="A3" s="2" t="s">
        <v>18</v>
      </c>
      <c r="B3" s="2" t="s">
        <v>19</v>
      </c>
      <c r="C3" s="2" t="s">
        <v>20</v>
      </c>
      <c r="D3" s="3">
        <f>DATE(2024,6,11)</f>
        <v>45454</v>
      </c>
      <c r="E3" s="4">
        <v>240600120</v>
      </c>
      <c r="F3" s="2" t="s">
        <v>23</v>
      </c>
      <c r="G3" s="2"/>
      <c r="H3" s="5">
        <v>515.17</v>
      </c>
      <c r="I3" s="5">
        <v>103.52</v>
      </c>
      <c r="J3" s="5">
        <v>515.17</v>
      </c>
      <c r="K3" s="5">
        <v>103.52</v>
      </c>
      <c r="L3" s="5">
        <v>0</v>
      </c>
      <c r="M3" s="5">
        <v>0</v>
      </c>
      <c r="N3" s="5">
        <v>0</v>
      </c>
      <c r="O3" s="3">
        <f>DATE(2025,6,6)</f>
        <v>45814</v>
      </c>
      <c r="P3" s="2"/>
      <c r="Q3" s="2"/>
      <c r="R3" s="2" t="s">
        <v>22</v>
      </c>
    </row>
    <row r="4">
      <c r="A4" s="2" t="s">
        <v>24</v>
      </c>
      <c r="B4" s="2" t="s">
        <v>25</v>
      </c>
      <c r="C4" s="2" t="s">
        <v>20</v>
      </c>
      <c r="D4" s="3">
        <f>DATE(2025,5,31)</f>
        <v>45808</v>
      </c>
      <c r="E4" s="4">
        <v>250600030</v>
      </c>
      <c r="F4" s="2" t="s">
        <v>26</v>
      </c>
      <c r="G4" s="2" t="s">
        <v>27</v>
      </c>
      <c r="H4" s="5">
        <v>-2834.44</v>
      </c>
      <c r="I4" s="5">
        <v>-2834.44</v>
      </c>
      <c r="J4" s="5">
        <v>-2834.44</v>
      </c>
      <c r="K4" s="5">
        <v>-2834.44</v>
      </c>
      <c r="L4" s="5">
        <v>0</v>
      </c>
      <c r="M4" s="5">
        <v>0</v>
      </c>
      <c r="N4" s="5">
        <v>0</v>
      </c>
      <c r="O4" s="3">
        <f>DATE(2025,7,30)</f>
        <v>45868</v>
      </c>
      <c r="P4" s="2"/>
      <c r="Q4" s="2"/>
      <c r="R4" s="2" t="s">
        <v>28</v>
      </c>
    </row>
    <row r="5">
      <c r="A5" s="2" t="s">
        <v>24</v>
      </c>
      <c r="B5" s="2" t="s">
        <v>25</v>
      </c>
      <c r="C5" s="2" t="s">
        <v>29</v>
      </c>
      <c r="D5" s="3">
        <f>DATE(2025,6,11)</f>
        <v>45819</v>
      </c>
      <c r="E5" s="4">
        <v>250600124</v>
      </c>
      <c r="F5" s="2" t="s">
        <v>30</v>
      </c>
      <c r="G5" s="2" t="s">
        <v>31</v>
      </c>
      <c r="H5" s="5">
        <v>-92.89</v>
      </c>
      <c r="I5" s="5">
        <v>-92.89</v>
      </c>
      <c r="J5" s="5">
        <v>-92.89</v>
      </c>
      <c r="K5" s="5">
        <v>-92.89</v>
      </c>
      <c r="L5" s="5">
        <v>0</v>
      </c>
      <c r="M5" s="5">
        <v>0</v>
      </c>
      <c r="N5" s="5">
        <v>0</v>
      </c>
      <c r="O5" s="3">
        <f>DATE(2025,8,10)</f>
        <v>45879</v>
      </c>
      <c r="P5" s="2"/>
      <c r="Q5" s="2"/>
      <c r="R5" s="2" t="s">
        <v>28</v>
      </c>
    </row>
    <row r="6">
      <c r="A6" s="2" t="s">
        <v>24</v>
      </c>
      <c r="B6" s="2" t="s">
        <v>25</v>
      </c>
      <c r="C6" s="2" t="s">
        <v>20</v>
      </c>
      <c r="D6" s="3">
        <f>DATE(2025,6,27)</f>
        <v>45835</v>
      </c>
      <c r="E6" s="4">
        <v>250600357</v>
      </c>
      <c r="F6" s="2" t="s">
        <v>32</v>
      </c>
      <c r="G6" s="2" t="s">
        <v>33</v>
      </c>
      <c r="H6" s="5">
        <v>1756.83</v>
      </c>
      <c r="I6" s="5">
        <v>1756.83</v>
      </c>
      <c r="J6" s="5">
        <v>1101.29</v>
      </c>
      <c r="K6" s="5">
        <v>1101.29</v>
      </c>
      <c r="L6" s="5">
        <v>655.54</v>
      </c>
      <c r="M6" s="5">
        <v>655.54</v>
      </c>
      <c r="N6" s="5">
        <v>655.54</v>
      </c>
      <c r="O6" s="3">
        <f>DATE(2025,8,26)</f>
        <v>45895</v>
      </c>
      <c r="P6" s="2"/>
      <c r="Q6" s="2"/>
      <c r="R6" s="2" t="s">
        <v>28</v>
      </c>
    </row>
    <row r="7">
      <c r="A7" s="2" t="s">
        <v>24</v>
      </c>
      <c r="B7" s="2" t="s">
        <v>25</v>
      </c>
      <c r="C7" s="2" t="s">
        <v>20</v>
      </c>
      <c r="D7" s="3">
        <f>DATE(2025,6,30)</f>
        <v>45838</v>
      </c>
      <c r="E7" s="4">
        <v>250700019</v>
      </c>
      <c r="F7" s="2" t="s">
        <v>34</v>
      </c>
      <c r="G7" s="2" t="s">
        <v>35</v>
      </c>
      <c r="H7" s="5">
        <v>1825.64</v>
      </c>
      <c r="I7" s="5">
        <v>1825.64</v>
      </c>
      <c r="J7" s="5">
        <v>1825.64</v>
      </c>
      <c r="K7" s="5">
        <v>1825.64</v>
      </c>
      <c r="L7" s="5">
        <v>0</v>
      </c>
      <c r="M7" s="5">
        <v>0</v>
      </c>
      <c r="N7" s="5">
        <v>0</v>
      </c>
      <c r="O7" s="3">
        <f>DATE(2025,8,29)</f>
        <v>45898</v>
      </c>
      <c r="P7" s="2"/>
      <c r="Q7" s="2"/>
      <c r="R7" s="2" t="s">
        <v>28</v>
      </c>
    </row>
    <row r="8">
      <c r="A8" s="2" t="s">
        <v>24</v>
      </c>
      <c r="B8" s="2" t="s">
        <v>25</v>
      </c>
      <c r="C8" s="2" t="s">
        <v>20</v>
      </c>
      <c r="D8" s="3">
        <f>DATE(2025,7,2)</f>
        <v>45840</v>
      </c>
      <c r="E8" s="4">
        <v>250700047</v>
      </c>
      <c r="F8" s="2" t="s">
        <v>36</v>
      </c>
      <c r="G8" s="2" t="s">
        <v>37</v>
      </c>
      <c r="H8" s="5">
        <v>1526.72</v>
      </c>
      <c r="I8" s="5">
        <v>1526.72</v>
      </c>
      <c r="J8" s="5">
        <v>1526.72</v>
      </c>
      <c r="K8" s="5">
        <v>1526.72</v>
      </c>
      <c r="L8" s="5">
        <v>0</v>
      </c>
      <c r="M8" s="5">
        <v>0</v>
      </c>
      <c r="N8" s="5">
        <v>0</v>
      </c>
      <c r="O8" s="3">
        <f>DATE(2025,9,1)</f>
        <v>45901</v>
      </c>
      <c r="P8" s="2"/>
      <c r="Q8" s="2"/>
      <c r="R8" s="2" t="s">
        <v>28</v>
      </c>
    </row>
    <row r="9">
      <c r="A9" s="2" t="s">
        <v>24</v>
      </c>
      <c r="B9" s="2" t="s">
        <v>25</v>
      </c>
      <c r="C9" s="2" t="s">
        <v>20</v>
      </c>
      <c r="D9" s="3">
        <f>DATE(2025,7,2)</f>
        <v>45840</v>
      </c>
      <c r="E9" s="4">
        <v>250700048</v>
      </c>
      <c r="F9" s="2" t="s">
        <v>38</v>
      </c>
      <c r="G9" s="2" t="s">
        <v>39</v>
      </c>
      <c r="H9" s="5">
        <v>876.28</v>
      </c>
      <c r="I9" s="5">
        <v>876.28</v>
      </c>
      <c r="J9" s="5">
        <v>876.28</v>
      </c>
      <c r="K9" s="5">
        <v>876.28</v>
      </c>
      <c r="L9" s="5">
        <v>0</v>
      </c>
      <c r="M9" s="5">
        <v>0</v>
      </c>
      <c r="N9" s="5">
        <v>0</v>
      </c>
      <c r="O9" s="3">
        <f>DATE(2025,9,1)</f>
        <v>45901</v>
      </c>
      <c r="P9" s="2"/>
      <c r="Q9" s="2"/>
      <c r="R9" s="2" t="s">
        <v>28</v>
      </c>
    </row>
    <row r="10">
      <c r="A10" s="2" t="s">
        <v>24</v>
      </c>
      <c r="B10" s="2" t="s">
        <v>25</v>
      </c>
      <c r="C10" s="2" t="s">
        <v>20</v>
      </c>
      <c r="D10" s="3">
        <f>DATE(2025,7,2)</f>
        <v>45840</v>
      </c>
      <c r="E10" s="4">
        <v>250700049</v>
      </c>
      <c r="F10" s="2" t="s">
        <v>40</v>
      </c>
      <c r="G10" s="2" t="s">
        <v>41</v>
      </c>
      <c r="H10" s="5">
        <v>2662.93</v>
      </c>
      <c r="I10" s="5">
        <v>2662.93</v>
      </c>
      <c r="J10" s="5">
        <v>2662.93</v>
      </c>
      <c r="K10" s="5">
        <v>2662.93</v>
      </c>
      <c r="L10" s="5">
        <v>0</v>
      </c>
      <c r="M10" s="5">
        <v>0</v>
      </c>
      <c r="N10" s="5">
        <v>0</v>
      </c>
      <c r="O10" s="3">
        <f>DATE(2025,9,1)</f>
        <v>45901</v>
      </c>
      <c r="P10" s="2"/>
      <c r="Q10" s="2"/>
      <c r="R10" s="2" t="s">
        <v>28</v>
      </c>
    </row>
    <row r="11">
      <c r="A11" s="2" t="s">
        <v>24</v>
      </c>
      <c r="B11" s="2" t="s">
        <v>25</v>
      </c>
      <c r="C11" s="2" t="s">
        <v>29</v>
      </c>
      <c r="D11" s="3">
        <f>DATE(2025,7,3)</f>
        <v>45841</v>
      </c>
      <c r="E11" s="4">
        <v>250700071</v>
      </c>
      <c r="F11" s="2" t="s">
        <v>42</v>
      </c>
      <c r="G11" s="2" t="s">
        <v>43</v>
      </c>
      <c r="H11" s="5">
        <v>-7050.75</v>
      </c>
      <c r="I11" s="5">
        <v>-7050.75</v>
      </c>
      <c r="J11" s="5">
        <v>-7050.75</v>
      </c>
      <c r="K11" s="5">
        <v>-7050.75</v>
      </c>
      <c r="L11" s="5">
        <v>0</v>
      </c>
      <c r="M11" s="5">
        <v>0</v>
      </c>
      <c r="N11" s="5">
        <v>0</v>
      </c>
      <c r="O11" s="3">
        <f>DATE(2025,9,2)</f>
        <v>45902</v>
      </c>
      <c r="P11" s="2"/>
      <c r="Q11" s="2"/>
      <c r="R11" s="2" t="s">
        <v>28</v>
      </c>
    </row>
    <row r="12">
      <c r="A12" s="2" t="s">
        <v>24</v>
      </c>
      <c r="B12" s="2" t="s">
        <v>25</v>
      </c>
      <c r="C12" s="2" t="s">
        <v>20</v>
      </c>
      <c r="D12" s="3">
        <f>DATE(2025,7,3)</f>
        <v>45841</v>
      </c>
      <c r="E12" s="4">
        <v>250700089</v>
      </c>
      <c r="F12" s="2" t="s">
        <v>44</v>
      </c>
      <c r="G12" s="2" t="s">
        <v>45</v>
      </c>
      <c r="H12" s="5">
        <v>2741.76</v>
      </c>
      <c r="I12" s="5">
        <v>2741.76</v>
      </c>
      <c r="J12" s="5">
        <v>2741.76</v>
      </c>
      <c r="K12" s="5">
        <v>2741.76</v>
      </c>
      <c r="L12" s="5">
        <v>0</v>
      </c>
      <c r="M12" s="5">
        <v>0</v>
      </c>
      <c r="N12" s="5">
        <v>0</v>
      </c>
      <c r="O12" s="3">
        <f>DATE(2025,9,1)</f>
        <v>45901</v>
      </c>
      <c r="P12" s="2"/>
      <c r="Q12" s="2"/>
      <c r="R12" s="2" t="s">
        <v>28</v>
      </c>
    </row>
    <row r="13">
      <c r="A13" s="2" t="s">
        <v>24</v>
      </c>
      <c r="B13" s="2" t="s">
        <v>25</v>
      </c>
      <c r="C13" s="2" t="s">
        <v>20</v>
      </c>
      <c r="D13" s="3">
        <f>DATE(2025,7,4)</f>
        <v>45842</v>
      </c>
      <c r="E13" s="4">
        <v>250700087</v>
      </c>
      <c r="F13" s="2" t="s">
        <v>46</v>
      </c>
      <c r="G13" s="2" t="s">
        <v>47</v>
      </c>
      <c r="H13" s="5">
        <v>833.79</v>
      </c>
      <c r="I13" s="5">
        <v>833.79</v>
      </c>
      <c r="J13" s="5">
        <v>833.79</v>
      </c>
      <c r="K13" s="5">
        <v>833.79</v>
      </c>
      <c r="L13" s="5">
        <v>0</v>
      </c>
      <c r="M13" s="5">
        <v>0</v>
      </c>
      <c r="N13" s="5">
        <v>0</v>
      </c>
      <c r="O13" s="3">
        <f>DATE(2025,9,2)</f>
        <v>45902</v>
      </c>
      <c r="P13" s="2"/>
      <c r="Q13" s="2"/>
      <c r="R13" s="2" t="s">
        <v>28</v>
      </c>
    </row>
    <row r="14">
      <c r="A14" s="2" t="s">
        <v>24</v>
      </c>
      <c r="B14" s="2" t="s">
        <v>25</v>
      </c>
      <c r="C14" s="2" t="s">
        <v>20</v>
      </c>
      <c r="D14" s="3">
        <f>DATE(2025,7,4)</f>
        <v>45842</v>
      </c>
      <c r="E14" s="4">
        <v>250700088</v>
      </c>
      <c r="F14" s="2" t="s">
        <v>48</v>
      </c>
      <c r="G14" s="2" t="s">
        <v>49</v>
      </c>
      <c r="H14" s="5">
        <v>428.4</v>
      </c>
      <c r="I14" s="5">
        <v>428.4</v>
      </c>
      <c r="J14" s="5">
        <v>428.4</v>
      </c>
      <c r="K14" s="5">
        <v>428.4</v>
      </c>
      <c r="L14" s="5">
        <v>0</v>
      </c>
      <c r="M14" s="5">
        <v>0</v>
      </c>
      <c r="N14" s="5">
        <v>0</v>
      </c>
      <c r="O14" s="3">
        <f>DATE(2025,9,2)</f>
        <v>45902</v>
      </c>
      <c r="P14" s="2"/>
      <c r="Q14" s="2"/>
      <c r="R14" s="2" t="s">
        <v>28</v>
      </c>
    </row>
    <row r="15">
      <c r="A15" s="2" t="s">
        <v>24</v>
      </c>
      <c r="B15" s="2" t="s">
        <v>25</v>
      </c>
      <c r="C15" s="2" t="s">
        <v>20</v>
      </c>
      <c r="D15" s="3">
        <f>DATE(2025,7,7)</f>
        <v>45845</v>
      </c>
      <c r="E15" s="4">
        <v>250700116</v>
      </c>
      <c r="F15" s="2" t="s">
        <v>50</v>
      </c>
      <c r="G15" s="2" t="s">
        <v>51</v>
      </c>
      <c r="H15" s="5">
        <v>2913.57</v>
      </c>
      <c r="I15" s="5">
        <v>2913.57</v>
      </c>
      <c r="J15" s="5">
        <v>2913.57</v>
      </c>
      <c r="K15" s="5">
        <v>2913.57</v>
      </c>
      <c r="L15" s="5">
        <v>0</v>
      </c>
      <c r="M15" s="5">
        <v>0</v>
      </c>
      <c r="N15" s="5">
        <v>0</v>
      </c>
      <c r="O15" s="3">
        <f>DATE(2025,9,5)</f>
        <v>45905</v>
      </c>
      <c r="P15" s="2"/>
      <c r="Q15" s="2"/>
      <c r="R15" s="2" t="s">
        <v>28</v>
      </c>
    </row>
    <row r="16">
      <c r="A16" s="2" t="s">
        <v>24</v>
      </c>
      <c r="B16" s="2" t="s">
        <v>25</v>
      </c>
      <c r="C16" s="2" t="s">
        <v>20</v>
      </c>
      <c r="D16" s="3">
        <f>DATE(2025,7,8)</f>
        <v>45846</v>
      </c>
      <c r="E16" s="4">
        <v>250700127</v>
      </c>
      <c r="F16" s="2" t="s">
        <v>52</v>
      </c>
      <c r="G16" s="2" t="s">
        <v>53</v>
      </c>
      <c r="H16" s="5">
        <v>2319.95</v>
      </c>
      <c r="I16" s="5">
        <v>2319.95</v>
      </c>
      <c r="J16" s="5">
        <v>2319.95</v>
      </c>
      <c r="K16" s="5">
        <v>2319.95</v>
      </c>
      <c r="L16" s="5">
        <v>0</v>
      </c>
      <c r="M16" s="5">
        <v>0</v>
      </c>
      <c r="N16" s="5">
        <v>0</v>
      </c>
      <c r="O16" s="3">
        <f>DATE(2025,9,6)</f>
        <v>45906</v>
      </c>
      <c r="P16" s="2"/>
      <c r="Q16" s="2"/>
      <c r="R16" s="2" t="s">
        <v>28</v>
      </c>
    </row>
    <row r="17">
      <c r="A17" s="2" t="s">
        <v>24</v>
      </c>
      <c r="B17" s="2" t="s">
        <v>25</v>
      </c>
      <c r="C17" s="2" t="s">
        <v>20</v>
      </c>
      <c r="D17" s="3">
        <f>DATE(2025,7,10)</f>
        <v>45848</v>
      </c>
      <c r="E17" s="4">
        <v>250700167</v>
      </c>
      <c r="F17" s="2" t="s">
        <v>54</v>
      </c>
      <c r="G17" s="2" t="s">
        <v>55</v>
      </c>
      <c r="H17" s="5">
        <v>2319.95</v>
      </c>
      <c r="I17" s="5">
        <v>2319.95</v>
      </c>
      <c r="J17" s="5">
        <v>2319.95</v>
      </c>
      <c r="K17" s="5">
        <v>2319.95</v>
      </c>
      <c r="L17" s="5">
        <v>0</v>
      </c>
      <c r="M17" s="5">
        <v>0</v>
      </c>
      <c r="N17" s="5">
        <v>0</v>
      </c>
      <c r="O17" s="3">
        <f>DATE(2025,9,8)</f>
        <v>45908</v>
      </c>
      <c r="P17" s="2"/>
      <c r="Q17" s="2"/>
      <c r="R17" s="2" t="s">
        <v>28</v>
      </c>
    </row>
    <row r="18">
      <c r="A18" s="2" t="s">
        <v>24</v>
      </c>
      <c r="B18" s="2" t="s">
        <v>25</v>
      </c>
      <c r="C18" s="2" t="s">
        <v>20</v>
      </c>
      <c r="D18" s="3">
        <f>DATE(2025,7,11)</f>
        <v>45849</v>
      </c>
      <c r="E18" s="4">
        <v>250700199</v>
      </c>
      <c r="F18" s="2" t="s">
        <v>56</v>
      </c>
      <c r="G18" s="2" t="s">
        <v>57</v>
      </c>
      <c r="H18" s="5">
        <v>21314.02</v>
      </c>
      <c r="I18" s="5">
        <v>21314.02</v>
      </c>
      <c r="J18" s="5">
        <v>21314.02</v>
      </c>
      <c r="K18" s="5">
        <v>21314.02</v>
      </c>
      <c r="L18" s="5">
        <v>0</v>
      </c>
      <c r="M18" s="5">
        <v>0</v>
      </c>
      <c r="N18" s="5">
        <v>0</v>
      </c>
      <c r="O18" s="3">
        <f>DATE(2025,9,9)</f>
        <v>45909</v>
      </c>
      <c r="P18" s="2"/>
      <c r="Q18" s="2"/>
      <c r="R18" s="2" t="s">
        <v>22</v>
      </c>
    </row>
    <row r="19">
      <c r="A19" s="2" t="s">
        <v>24</v>
      </c>
      <c r="B19" s="2" t="s">
        <v>25</v>
      </c>
      <c r="C19" s="2" t="s">
        <v>20</v>
      </c>
      <c r="D19" s="3">
        <f>DATE(2025,7,14)</f>
        <v>45852</v>
      </c>
      <c r="E19" s="4">
        <v>250700201</v>
      </c>
      <c r="F19" s="2" t="s">
        <v>58</v>
      </c>
      <c r="G19" s="2" t="s">
        <v>59</v>
      </c>
      <c r="H19" s="5">
        <v>2213.4</v>
      </c>
      <c r="I19" s="5">
        <v>2213.4</v>
      </c>
      <c r="J19" s="5">
        <v>2213.4</v>
      </c>
      <c r="K19" s="5">
        <v>2213.4</v>
      </c>
      <c r="L19" s="5">
        <v>0</v>
      </c>
      <c r="M19" s="5">
        <v>0</v>
      </c>
      <c r="N19" s="5">
        <v>0</v>
      </c>
      <c r="O19" s="3">
        <f>DATE(2025,9,13)</f>
        <v>45913</v>
      </c>
      <c r="P19" s="2"/>
      <c r="Q19" s="2"/>
      <c r="R19" s="2" t="s">
        <v>28</v>
      </c>
    </row>
    <row r="20">
      <c r="A20" s="2" t="s">
        <v>24</v>
      </c>
      <c r="B20" s="2" t="s">
        <v>25</v>
      </c>
      <c r="C20" s="2" t="s">
        <v>20</v>
      </c>
      <c r="D20" s="3">
        <f>DATE(2025,7,17)</f>
        <v>45855</v>
      </c>
      <c r="E20" s="4">
        <v>250700246</v>
      </c>
      <c r="F20" s="2" t="s">
        <v>60</v>
      </c>
      <c r="G20" s="2" t="s">
        <v>61</v>
      </c>
      <c r="H20" s="5">
        <v>2319.95</v>
      </c>
      <c r="I20" s="5">
        <v>2319.95</v>
      </c>
      <c r="J20" s="5">
        <v>2319.95</v>
      </c>
      <c r="K20" s="5">
        <v>2319.95</v>
      </c>
      <c r="L20" s="5">
        <v>0</v>
      </c>
      <c r="M20" s="5">
        <v>0</v>
      </c>
      <c r="N20" s="5">
        <v>0</v>
      </c>
      <c r="O20" s="3">
        <f>DATE(2025,9,15)</f>
        <v>45915</v>
      </c>
      <c r="P20" s="2"/>
      <c r="Q20" s="2"/>
      <c r="R20" s="2" t="s">
        <v>28</v>
      </c>
    </row>
    <row r="21">
      <c r="A21" s="2" t="s">
        <v>24</v>
      </c>
      <c r="B21" s="2" t="s">
        <v>62</v>
      </c>
      <c r="C21" s="2" t="s">
        <v>20</v>
      </c>
      <c r="D21" s="3">
        <f>DATE(2025,4,24)</f>
        <v>45771</v>
      </c>
      <c r="E21" s="4">
        <v>250400340</v>
      </c>
      <c r="F21" s="2" t="s">
        <v>63</v>
      </c>
      <c r="G21" s="2" t="s">
        <v>64</v>
      </c>
      <c r="H21" s="5">
        <v>5355.12</v>
      </c>
      <c r="I21" s="5">
        <v>5355.12</v>
      </c>
      <c r="J21" s="5">
        <v>1798.88</v>
      </c>
      <c r="K21" s="5">
        <v>1798.88</v>
      </c>
      <c r="L21" s="5">
        <v>3556.24</v>
      </c>
      <c r="M21" s="5">
        <v>3556.24</v>
      </c>
      <c r="N21" s="5">
        <v>0</v>
      </c>
      <c r="O21" s="3">
        <f>DATE(2025,7,8)</f>
        <v>45846</v>
      </c>
      <c r="P21" s="2"/>
      <c r="Q21" s="2"/>
      <c r="R21" s="2" t="s">
        <v>28</v>
      </c>
    </row>
    <row r="22">
      <c r="A22" s="2" t="s">
        <v>24</v>
      </c>
      <c r="B22" s="2" t="s">
        <v>62</v>
      </c>
      <c r="C22" s="2" t="s">
        <v>20</v>
      </c>
      <c r="D22" s="3">
        <f>DATE(2025,4,25)</f>
        <v>45772</v>
      </c>
      <c r="E22" s="4">
        <v>250400364</v>
      </c>
      <c r="F22" s="2" t="s">
        <v>65</v>
      </c>
      <c r="G22" s="2" t="s">
        <v>66</v>
      </c>
      <c r="H22" s="5">
        <v>4606.97</v>
      </c>
      <c r="I22" s="5">
        <v>4606.97</v>
      </c>
      <c r="J22" s="5">
        <v>4606.97</v>
      </c>
      <c r="K22" s="5">
        <v>4606.97</v>
      </c>
      <c r="L22" s="5">
        <v>0</v>
      </c>
      <c r="M22" s="5">
        <v>0</v>
      </c>
      <c r="N22" s="5">
        <v>0</v>
      </c>
      <c r="O22" s="3">
        <f>DATE(2025,7,9)</f>
        <v>45847</v>
      </c>
      <c r="P22" s="2"/>
      <c r="Q22" s="2"/>
      <c r="R22" s="2" t="s">
        <v>28</v>
      </c>
    </row>
    <row r="23">
      <c r="A23" s="2" t="s">
        <v>24</v>
      </c>
      <c r="B23" s="2" t="s">
        <v>62</v>
      </c>
      <c r="C23" s="2" t="s">
        <v>20</v>
      </c>
      <c r="D23" s="3">
        <f>DATE(2025,5,6)</f>
        <v>45783</v>
      </c>
      <c r="E23" s="4">
        <v>250500076</v>
      </c>
      <c r="F23" s="2" t="s">
        <v>67</v>
      </c>
      <c r="G23" s="2" t="s">
        <v>68</v>
      </c>
      <c r="H23" s="5">
        <v>15553.29</v>
      </c>
      <c r="I23" s="5">
        <v>15553.29</v>
      </c>
      <c r="J23" s="5">
        <v>15121.26</v>
      </c>
      <c r="K23" s="5">
        <v>15121.26</v>
      </c>
      <c r="L23" s="5">
        <v>432.03</v>
      </c>
      <c r="M23" s="5">
        <v>432.03</v>
      </c>
      <c r="N23" s="5">
        <v>0</v>
      </c>
      <c r="O23" s="3">
        <f>DATE(2025,7,20)</f>
        <v>45858</v>
      </c>
      <c r="P23" s="2"/>
      <c r="Q23" s="2"/>
      <c r="R23" s="2" t="s">
        <v>28</v>
      </c>
    </row>
    <row r="24">
      <c r="A24" s="2" t="s">
        <v>24</v>
      </c>
      <c r="B24" s="2" t="s">
        <v>62</v>
      </c>
      <c r="C24" s="2" t="s">
        <v>20</v>
      </c>
      <c r="D24" s="3">
        <f>DATE(2025,5,6)</f>
        <v>45783</v>
      </c>
      <c r="E24" s="4">
        <v>250500083</v>
      </c>
      <c r="F24" s="2" t="s">
        <v>69</v>
      </c>
      <c r="G24" s="2" t="s">
        <v>70</v>
      </c>
      <c r="H24" s="5">
        <v>10368.86</v>
      </c>
      <c r="I24" s="5">
        <v>10368.86</v>
      </c>
      <c r="J24" s="5">
        <v>10368.86</v>
      </c>
      <c r="K24" s="5">
        <v>10368.86</v>
      </c>
      <c r="L24" s="5">
        <v>0</v>
      </c>
      <c r="M24" s="5">
        <v>0</v>
      </c>
      <c r="N24" s="5">
        <v>0</v>
      </c>
      <c r="O24" s="3">
        <f>DATE(2025,7,20)</f>
        <v>45858</v>
      </c>
      <c r="P24" s="2"/>
      <c r="Q24" s="2"/>
      <c r="R24" s="2" t="s">
        <v>22</v>
      </c>
    </row>
    <row r="25">
      <c r="A25" s="2" t="s">
        <v>24</v>
      </c>
      <c r="B25" s="2" t="s">
        <v>62</v>
      </c>
      <c r="C25" s="2" t="s">
        <v>20</v>
      </c>
      <c r="D25" s="3">
        <f>DATE(2025,5,6)</f>
        <v>45783</v>
      </c>
      <c r="E25" s="4">
        <v>250500084</v>
      </c>
      <c r="F25" s="2" t="s">
        <v>71</v>
      </c>
      <c r="G25" s="2" t="s">
        <v>72</v>
      </c>
      <c r="H25" s="5">
        <v>16598.87</v>
      </c>
      <c r="I25" s="5">
        <v>16598.87</v>
      </c>
      <c r="J25" s="5">
        <v>16598.87</v>
      </c>
      <c r="K25" s="5">
        <v>16598.87</v>
      </c>
      <c r="L25" s="5">
        <v>0</v>
      </c>
      <c r="M25" s="5">
        <v>0</v>
      </c>
      <c r="N25" s="5">
        <v>0</v>
      </c>
      <c r="O25" s="3">
        <f>DATE(2025,7,20)</f>
        <v>45858</v>
      </c>
      <c r="P25" s="2"/>
      <c r="Q25" s="2"/>
      <c r="R25" s="2" t="s">
        <v>22</v>
      </c>
    </row>
    <row r="26">
      <c r="A26" s="2" t="s">
        <v>24</v>
      </c>
      <c r="B26" s="2" t="s">
        <v>62</v>
      </c>
      <c r="C26" s="2" t="s">
        <v>20</v>
      </c>
      <c r="D26" s="3">
        <f>DATE(2025,5,8)</f>
        <v>45785</v>
      </c>
      <c r="E26" s="4">
        <v>250500100</v>
      </c>
      <c r="F26" s="2" t="s">
        <v>73</v>
      </c>
      <c r="G26" s="2" t="s">
        <v>74</v>
      </c>
      <c r="H26" s="5">
        <v>7483.77</v>
      </c>
      <c r="I26" s="5">
        <v>7483.77</v>
      </c>
      <c r="J26" s="5">
        <v>7483.77</v>
      </c>
      <c r="K26" s="5">
        <v>7483.77</v>
      </c>
      <c r="L26" s="5">
        <v>0</v>
      </c>
      <c r="M26" s="5">
        <v>0</v>
      </c>
      <c r="N26" s="5">
        <v>0</v>
      </c>
      <c r="O26" s="3">
        <f>DATE(2025,7,22)</f>
        <v>45860</v>
      </c>
      <c r="P26" s="2"/>
      <c r="Q26" s="2"/>
      <c r="R26" s="2" t="s">
        <v>28</v>
      </c>
    </row>
    <row r="27">
      <c r="A27" s="2" t="s">
        <v>24</v>
      </c>
      <c r="B27" s="2" t="s">
        <v>62</v>
      </c>
      <c r="C27" s="2" t="s">
        <v>20</v>
      </c>
      <c r="D27" s="3">
        <f>DATE(2025,5,9)</f>
        <v>45786</v>
      </c>
      <c r="E27" s="4">
        <v>250500177</v>
      </c>
      <c r="F27" s="2" t="s">
        <v>75</v>
      </c>
      <c r="G27" s="2" t="s">
        <v>76</v>
      </c>
      <c r="H27" s="5">
        <v>5184.43</v>
      </c>
      <c r="I27" s="5">
        <v>5184.43</v>
      </c>
      <c r="J27" s="5">
        <v>5184.43</v>
      </c>
      <c r="K27" s="5">
        <v>5184.43</v>
      </c>
      <c r="L27" s="5">
        <v>0</v>
      </c>
      <c r="M27" s="5">
        <v>0</v>
      </c>
      <c r="N27" s="5">
        <v>0</v>
      </c>
      <c r="O27" s="3">
        <f>DATE(2025,7,23)</f>
        <v>45861</v>
      </c>
      <c r="P27" s="2"/>
      <c r="Q27" s="2"/>
      <c r="R27" s="2" t="s">
        <v>28</v>
      </c>
    </row>
    <row r="28">
      <c r="A28" s="2" t="s">
        <v>24</v>
      </c>
      <c r="B28" s="2" t="s">
        <v>62</v>
      </c>
      <c r="C28" s="2" t="s">
        <v>20</v>
      </c>
      <c r="D28" s="3">
        <f>DATE(2025,5,15)</f>
        <v>45792</v>
      </c>
      <c r="E28" s="4">
        <v>250500234</v>
      </c>
      <c r="F28" s="2" t="s">
        <v>77</v>
      </c>
      <c r="G28" s="2" t="s">
        <v>78</v>
      </c>
      <c r="H28" s="5">
        <v>12841.41</v>
      </c>
      <c r="I28" s="5">
        <v>12841.41</v>
      </c>
      <c r="J28" s="5">
        <v>12841.41</v>
      </c>
      <c r="K28" s="5">
        <v>12841.41</v>
      </c>
      <c r="L28" s="5">
        <v>0</v>
      </c>
      <c r="M28" s="5">
        <v>0</v>
      </c>
      <c r="N28" s="5">
        <v>0</v>
      </c>
      <c r="O28" s="3">
        <f>DATE(2025,7,29)</f>
        <v>45867</v>
      </c>
      <c r="P28" s="2"/>
      <c r="Q28" s="2"/>
      <c r="R28" s="2" t="s">
        <v>22</v>
      </c>
    </row>
    <row r="29">
      <c r="A29" s="2" t="s">
        <v>24</v>
      </c>
      <c r="B29" s="2" t="s">
        <v>62</v>
      </c>
      <c r="C29" s="2" t="s">
        <v>20</v>
      </c>
      <c r="D29" s="3">
        <f>DATE(2025,5,26)</f>
        <v>45803</v>
      </c>
      <c r="E29" s="4">
        <v>250500343</v>
      </c>
      <c r="F29" s="2" t="s">
        <v>79</v>
      </c>
      <c r="G29" s="2" t="s">
        <v>80</v>
      </c>
      <c r="H29" s="5">
        <v>13984.92</v>
      </c>
      <c r="I29" s="5">
        <v>13984.92</v>
      </c>
      <c r="J29" s="5">
        <v>13984.92</v>
      </c>
      <c r="K29" s="5">
        <v>13984.92</v>
      </c>
      <c r="L29" s="5">
        <v>0</v>
      </c>
      <c r="M29" s="5">
        <v>0</v>
      </c>
      <c r="N29" s="5">
        <v>0</v>
      </c>
      <c r="O29" s="3">
        <f>DATE(2025,8,9)</f>
        <v>45878</v>
      </c>
      <c r="P29" s="2"/>
      <c r="Q29" s="2"/>
      <c r="R29" s="2" t="s">
        <v>28</v>
      </c>
    </row>
    <row r="30">
      <c r="A30" s="2" t="s">
        <v>24</v>
      </c>
      <c r="B30" s="2" t="s">
        <v>62</v>
      </c>
      <c r="C30" s="2" t="s">
        <v>20</v>
      </c>
      <c r="D30" s="3">
        <f>DATE(2025,5,30)</f>
        <v>45807</v>
      </c>
      <c r="E30" s="4">
        <v>250600020</v>
      </c>
      <c r="F30" s="2" t="s">
        <v>81</v>
      </c>
      <c r="G30" s="2" t="s">
        <v>82</v>
      </c>
      <c r="H30" s="5">
        <v>4028.04</v>
      </c>
      <c r="I30" s="5">
        <v>4028.04</v>
      </c>
      <c r="J30" s="5">
        <v>4028.04</v>
      </c>
      <c r="K30" s="5">
        <v>4028.04</v>
      </c>
      <c r="L30" s="5">
        <v>0</v>
      </c>
      <c r="M30" s="5">
        <v>0</v>
      </c>
      <c r="N30" s="5">
        <v>0</v>
      </c>
      <c r="O30" s="3">
        <f>DATE(2025,8,13)</f>
        <v>45882</v>
      </c>
      <c r="P30" s="2"/>
      <c r="Q30" s="2"/>
      <c r="R30" s="2" t="s">
        <v>28</v>
      </c>
    </row>
    <row r="31">
      <c r="A31" s="2" t="s">
        <v>24</v>
      </c>
      <c r="B31" s="2" t="s">
        <v>62</v>
      </c>
      <c r="C31" s="2" t="s">
        <v>20</v>
      </c>
      <c r="D31" s="3">
        <f>DATE(2025,6,5)</f>
        <v>45813</v>
      </c>
      <c r="E31" s="4">
        <v>250600083</v>
      </c>
      <c r="F31" s="2" t="s">
        <v>83</v>
      </c>
      <c r="G31" s="2" t="s">
        <v>84</v>
      </c>
      <c r="H31" s="5">
        <v>8231.54</v>
      </c>
      <c r="I31" s="5">
        <v>8231.54</v>
      </c>
      <c r="J31" s="5">
        <v>8231.54</v>
      </c>
      <c r="K31" s="5">
        <v>8231.54</v>
      </c>
      <c r="L31" s="5">
        <v>0</v>
      </c>
      <c r="M31" s="5">
        <v>0</v>
      </c>
      <c r="N31" s="5">
        <v>0</v>
      </c>
      <c r="O31" s="3">
        <f>DATE(2025,8,19)</f>
        <v>45888</v>
      </c>
      <c r="P31" s="2"/>
      <c r="Q31" s="2"/>
      <c r="R31" s="2" t="s">
        <v>28</v>
      </c>
    </row>
    <row r="32">
      <c r="A32" s="2" t="s">
        <v>24</v>
      </c>
      <c r="B32" s="2" t="s">
        <v>62</v>
      </c>
      <c r="C32" s="2" t="s">
        <v>20</v>
      </c>
      <c r="D32" s="3">
        <f>DATE(2025,6,11)</f>
        <v>45819</v>
      </c>
      <c r="E32" s="4">
        <v>250600178</v>
      </c>
      <c r="F32" s="2" t="s">
        <v>85</v>
      </c>
      <c r="G32" s="2" t="s">
        <v>86</v>
      </c>
      <c r="H32" s="5">
        <v>5343.14</v>
      </c>
      <c r="I32" s="5">
        <v>5343.14</v>
      </c>
      <c r="J32" s="5">
        <v>5343.14</v>
      </c>
      <c r="K32" s="5">
        <v>5343.14</v>
      </c>
      <c r="L32" s="5">
        <v>0</v>
      </c>
      <c r="M32" s="5">
        <v>0</v>
      </c>
      <c r="N32" s="5">
        <v>0</v>
      </c>
      <c r="O32" s="3">
        <f>DATE(2025,8,25)</f>
        <v>45894</v>
      </c>
      <c r="P32" s="2"/>
      <c r="Q32" s="2"/>
      <c r="R32" s="2" t="s">
        <v>22</v>
      </c>
    </row>
    <row r="33">
      <c r="A33" s="2" t="s">
        <v>24</v>
      </c>
      <c r="B33" s="2" t="s">
        <v>62</v>
      </c>
      <c r="C33" s="2" t="s">
        <v>20</v>
      </c>
      <c r="D33" s="3">
        <f>DATE(2025,6,12)</f>
        <v>45820</v>
      </c>
      <c r="E33" s="4">
        <v>250600147</v>
      </c>
      <c r="F33" s="2" t="s">
        <v>87</v>
      </c>
      <c r="G33" s="2" t="s">
        <v>88</v>
      </c>
      <c r="H33" s="5">
        <v>216.02</v>
      </c>
      <c r="I33" s="5">
        <v>216.02</v>
      </c>
      <c r="J33" s="5">
        <v>216.02</v>
      </c>
      <c r="K33" s="5">
        <v>216.02</v>
      </c>
      <c r="L33" s="5">
        <v>0</v>
      </c>
      <c r="M33" s="5">
        <v>0</v>
      </c>
      <c r="N33" s="5">
        <v>0</v>
      </c>
      <c r="O33" s="3">
        <f>DATE(2025,8,26)</f>
        <v>45895</v>
      </c>
      <c r="P33" s="2"/>
      <c r="Q33" s="2"/>
      <c r="R33" s="2" t="s">
        <v>28</v>
      </c>
    </row>
    <row r="34">
      <c r="A34" s="2" t="s">
        <v>24</v>
      </c>
      <c r="B34" s="2" t="s">
        <v>62</v>
      </c>
      <c r="C34" s="2" t="s">
        <v>20</v>
      </c>
      <c r="D34" s="3">
        <f>DATE(2025,6,13)</f>
        <v>45821</v>
      </c>
      <c r="E34" s="4">
        <v>250600165</v>
      </c>
      <c r="F34" s="2" t="s">
        <v>89</v>
      </c>
      <c r="G34" s="2" t="s">
        <v>90</v>
      </c>
      <c r="H34" s="5">
        <v>4968.42</v>
      </c>
      <c r="I34" s="5">
        <v>4968.42</v>
      </c>
      <c r="J34" s="5">
        <v>4968.42</v>
      </c>
      <c r="K34" s="5">
        <v>4968.42</v>
      </c>
      <c r="L34" s="5">
        <v>0</v>
      </c>
      <c r="M34" s="5">
        <v>0</v>
      </c>
      <c r="N34" s="5">
        <v>0</v>
      </c>
      <c r="O34" s="3">
        <f>DATE(2025,8,27)</f>
        <v>45896</v>
      </c>
      <c r="P34" s="2"/>
      <c r="Q34" s="2"/>
      <c r="R34" s="2" t="s">
        <v>28</v>
      </c>
    </row>
    <row r="35">
      <c r="A35" s="2" t="s">
        <v>24</v>
      </c>
      <c r="B35" s="2" t="s">
        <v>62</v>
      </c>
      <c r="C35" s="2" t="s">
        <v>20</v>
      </c>
      <c r="D35" s="3">
        <f>DATE(2025,6,13)</f>
        <v>45821</v>
      </c>
      <c r="E35" s="4">
        <v>250600166</v>
      </c>
      <c r="F35" s="2" t="s">
        <v>91</v>
      </c>
      <c r="G35" s="2" t="s">
        <v>92</v>
      </c>
      <c r="H35" s="5">
        <v>5184.43</v>
      </c>
      <c r="I35" s="5">
        <v>5184.43</v>
      </c>
      <c r="J35" s="5">
        <v>5184.43</v>
      </c>
      <c r="K35" s="5">
        <v>5184.43</v>
      </c>
      <c r="L35" s="5">
        <v>0</v>
      </c>
      <c r="M35" s="5">
        <v>0</v>
      </c>
      <c r="N35" s="5">
        <v>0</v>
      </c>
      <c r="O35" s="3">
        <f>DATE(2025,8,27)</f>
        <v>45896</v>
      </c>
      <c r="P35" s="2"/>
      <c r="Q35" s="2"/>
      <c r="R35" s="2" t="s">
        <v>28</v>
      </c>
    </row>
    <row r="36">
      <c r="A36" s="2" t="s">
        <v>24</v>
      </c>
      <c r="B36" s="2" t="s">
        <v>62</v>
      </c>
      <c r="C36" s="2" t="s">
        <v>20</v>
      </c>
      <c r="D36" s="3">
        <f>DATE(2025,6,13)</f>
        <v>45821</v>
      </c>
      <c r="E36" s="4">
        <v>250600177</v>
      </c>
      <c r="F36" s="2" t="s">
        <v>93</v>
      </c>
      <c r="G36" s="2" t="s">
        <v>94</v>
      </c>
      <c r="H36" s="5">
        <v>10721.27</v>
      </c>
      <c r="I36" s="5">
        <v>10721.27</v>
      </c>
      <c r="J36" s="5">
        <v>10721.27</v>
      </c>
      <c r="K36" s="5">
        <v>10721.27</v>
      </c>
      <c r="L36" s="5">
        <v>0</v>
      </c>
      <c r="M36" s="5">
        <v>0</v>
      </c>
      <c r="N36" s="5">
        <v>0</v>
      </c>
      <c r="O36" s="3">
        <f>DATE(2025,8,27)</f>
        <v>45896</v>
      </c>
      <c r="P36" s="2"/>
      <c r="Q36" s="2"/>
      <c r="R36" s="2" t="s">
        <v>22</v>
      </c>
    </row>
    <row r="37">
      <c r="A37" s="2" t="s">
        <v>24</v>
      </c>
      <c r="B37" s="2" t="s">
        <v>62</v>
      </c>
      <c r="C37" s="2" t="s">
        <v>20</v>
      </c>
      <c r="D37" s="3">
        <f>DATE(2025,6,16)</f>
        <v>45824</v>
      </c>
      <c r="E37" s="4">
        <v>250600190</v>
      </c>
      <c r="F37" s="2" t="s">
        <v>95</v>
      </c>
      <c r="G37" s="2" t="s">
        <v>96</v>
      </c>
      <c r="H37" s="5">
        <v>3602.56</v>
      </c>
      <c r="I37" s="5">
        <v>3602.56</v>
      </c>
      <c r="J37" s="5">
        <v>3602.56</v>
      </c>
      <c r="K37" s="5">
        <v>3602.56</v>
      </c>
      <c r="L37" s="5">
        <v>0</v>
      </c>
      <c r="M37" s="5">
        <v>0</v>
      </c>
      <c r="N37" s="5">
        <v>0</v>
      </c>
      <c r="O37" s="3">
        <f>DATE(2025,8,30)</f>
        <v>45899</v>
      </c>
      <c r="P37" s="2"/>
      <c r="Q37" s="2"/>
      <c r="R37" s="2" t="s">
        <v>28</v>
      </c>
    </row>
    <row r="38">
      <c r="A38" s="2" t="s">
        <v>24</v>
      </c>
      <c r="B38" s="2" t="s">
        <v>62</v>
      </c>
      <c r="C38" s="2" t="s">
        <v>20</v>
      </c>
      <c r="D38" s="3">
        <f>DATE(2025,6,17)</f>
        <v>45825</v>
      </c>
      <c r="E38" s="4">
        <v>250600207</v>
      </c>
      <c r="F38" s="2" t="s">
        <v>97</v>
      </c>
      <c r="G38" s="2" t="s">
        <v>98</v>
      </c>
      <c r="H38" s="5">
        <v>6597.99</v>
      </c>
      <c r="I38" s="5">
        <v>6597.99</v>
      </c>
      <c r="J38" s="5">
        <v>6597.99</v>
      </c>
      <c r="K38" s="5">
        <v>6597.99</v>
      </c>
      <c r="L38" s="5">
        <v>0</v>
      </c>
      <c r="M38" s="5">
        <v>0</v>
      </c>
      <c r="N38" s="5">
        <v>0</v>
      </c>
      <c r="O38" s="3">
        <f>DATE(2025,8,31)</f>
        <v>45900</v>
      </c>
      <c r="P38" s="2"/>
      <c r="Q38" s="2"/>
      <c r="R38" s="2" t="s">
        <v>28</v>
      </c>
    </row>
    <row r="39">
      <c r="A39" s="2" t="s">
        <v>24</v>
      </c>
      <c r="B39" s="2" t="s">
        <v>62</v>
      </c>
      <c r="C39" s="2" t="s">
        <v>20</v>
      </c>
      <c r="D39" s="3">
        <f>DATE(2025,6,24)</f>
        <v>45832</v>
      </c>
      <c r="E39" s="4">
        <v>250600303</v>
      </c>
      <c r="F39" s="2" t="s">
        <v>99</v>
      </c>
      <c r="G39" s="2" t="s">
        <v>100</v>
      </c>
      <c r="H39" s="5">
        <v>3250.1</v>
      </c>
      <c r="I39" s="5">
        <v>3250.1</v>
      </c>
      <c r="J39" s="5">
        <v>3250.1</v>
      </c>
      <c r="K39" s="5">
        <v>3250.1</v>
      </c>
      <c r="L39" s="5">
        <v>0</v>
      </c>
      <c r="M39" s="5">
        <v>0</v>
      </c>
      <c r="N39" s="5">
        <v>0</v>
      </c>
      <c r="O39" s="3">
        <f>DATE(2025,9,7)</f>
        <v>45907</v>
      </c>
      <c r="P39" s="2"/>
      <c r="Q39" s="2"/>
      <c r="R39" s="2" t="s">
        <v>28</v>
      </c>
    </row>
    <row r="40">
      <c r="A40" s="2" t="s">
        <v>24</v>
      </c>
      <c r="B40" s="2" t="s">
        <v>62</v>
      </c>
      <c r="C40" s="2" t="s">
        <v>20</v>
      </c>
      <c r="D40" s="3">
        <f>DATE(2025,7,4)</f>
        <v>45842</v>
      </c>
      <c r="E40" s="4">
        <v>250700114</v>
      </c>
      <c r="F40" s="2" t="s">
        <v>101</v>
      </c>
      <c r="G40" s="2" t="s">
        <v>102</v>
      </c>
      <c r="H40" s="5">
        <v>2720.1</v>
      </c>
      <c r="I40" s="5">
        <v>2720.1</v>
      </c>
      <c r="J40" s="5">
        <v>2720.1</v>
      </c>
      <c r="K40" s="5">
        <v>2720.1</v>
      </c>
      <c r="L40" s="5">
        <v>0</v>
      </c>
      <c r="M40" s="5">
        <v>0</v>
      </c>
      <c r="N40" s="5">
        <v>0</v>
      </c>
      <c r="O40" s="3">
        <f>DATE(2025,9,17)</f>
        <v>45917</v>
      </c>
      <c r="P40" s="2"/>
      <c r="Q40" s="2"/>
      <c r="R40" s="2" t="s">
        <v>28</v>
      </c>
    </row>
    <row r="41">
      <c r="A41" s="2" t="s">
        <v>24</v>
      </c>
      <c r="B41" s="2" t="s">
        <v>62</v>
      </c>
      <c r="C41" s="2" t="s">
        <v>20</v>
      </c>
      <c r="D41" s="3">
        <f>DATE(2025,7,9)</f>
        <v>45847</v>
      </c>
      <c r="E41" s="4">
        <v>250700171</v>
      </c>
      <c r="F41" s="2" t="s">
        <v>103</v>
      </c>
      <c r="G41" s="2" t="s">
        <v>104</v>
      </c>
      <c r="H41" s="5">
        <v>3612.98</v>
      </c>
      <c r="I41" s="5">
        <v>3612.98</v>
      </c>
      <c r="J41" s="5">
        <v>3612.98</v>
      </c>
      <c r="K41" s="5">
        <v>3612.98</v>
      </c>
      <c r="L41" s="5">
        <v>0</v>
      </c>
      <c r="M41" s="5">
        <v>0</v>
      </c>
      <c r="N41" s="5">
        <v>0</v>
      </c>
      <c r="O41" s="3">
        <f>DATE(2025,9,22)</f>
        <v>45922</v>
      </c>
      <c r="P41" s="2"/>
      <c r="Q41" s="2"/>
      <c r="R41" s="2" t="s">
        <v>28</v>
      </c>
    </row>
    <row r="42">
      <c r="A42" s="2" t="s">
        <v>24</v>
      </c>
      <c r="B42" s="2" t="s">
        <v>62</v>
      </c>
      <c r="C42" s="2" t="s">
        <v>20</v>
      </c>
      <c r="D42" s="3">
        <f>DATE(2025,7,10)</f>
        <v>45848</v>
      </c>
      <c r="E42" s="4">
        <v>250700177</v>
      </c>
      <c r="F42" s="2" t="s">
        <v>105</v>
      </c>
      <c r="G42" s="2" t="s">
        <v>106</v>
      </c>
      <c r="H42" s="5">
        <v>7680.39</v>
      </c>
      <c r="I42" s="5">
        <v>7680.39</v>
      </c>
      <c r="J42" s="5">
        <v>7680.39</v>
      </c>
      <c r="K42" s="5">
        <v>7680.39</v>
      </c>
      <c r="L42" s="5">
        <v>0</v>
      </c>
      <c r="M42" s="5">
        <v>0</v>
      </c>
      <c r="N42" s="5">
        <v>0</v>
      </c>
      <c r="O42" s="3">
        <f>DATE(2025,9,23)</f>
        <v>45923</v>
      </c>
      <c r="P42" s="2"/>
      <c r="Q42" s="2"/>
      <c r="R42" s="2" t="s">
        <v>28</v>
      </c>
    </row>
    <row r="43">
      <c r="A43" s="2" t="s">
        <v>24</v>
      </c>
      <c r="B43" s="2" t="s">
        <v>62</v>
      </c>
      <c r="C43" s="2" t="s">
        <v>20</v>
      </c>
      <c r="D43" s="3">
        <f>DATE(2025,7,11)</f>
        <v>45849</v>
      </c>
      <c r="E43" s="4">
        <v>250700192</v>
      </c>
      <c r="F43" s="2" t="s">
        <v>107</v>
      </c>
      <c r="G43" s="2" t="s">
        <v>108</v>
      </c>
      <c r="H43" s="5">
        <v>10368.86</v>
      </c>
      <c r="I43" s="5">
        <v>10368.86</v>
      </c>
      <c r="J43" s="5">
        <v>10368.86</v>
      </c>
      <c r="K43" s="5">
        <v>10368.86</v>
      </c>
      <c r="L43" s="5">
        <v>0</v>
      </c>
      <c r="M43" s="5">
        <v>0</v>
      </c>
      <c r="N43" s="5">
        <v>0</v>
      </c>
      <c r="O43" s="3">
        <f>DATE(2025,9,24)</f>
        <v>45924</v>
      </c>
      <c r="P43" s="2"/>
      <c r="Q43" s="2"/>
      <c r="R43" s="2" t="s">
        <v>28</v>
      </c>
    </row>
    <row r="44">
      <c r="A44" s="2" t="s">
        <v>24</v>
      </c>
      <c r="B44" s="2" t="s">
        <v>62</v>
      </c>
      <c r="C44" s="2" t="s">
        <v>20</v>
      </c>
      <c r="D44" s="3">
        <f>DATE(2025,7,15)</f>
        <v>45853</v>
      </c>
      <c r="E44" s="4">
        <v>250700256</v>
      </c>
      <c r="F44" s="2" t="s">
        <v>109</v>
      </c>
      <c r="G44" s="2" t="s">
        <v>110</v>
      </c>
      <c r="H44" s="5">
        <v>7776.6</v>
      </c>
      <c r="I44" s="5">
        <v>7776.6</v>
      </c>
      <c r="J44" s="5">
        <v>7776.6</v>
      </c>
      <c r="K44" s="5">
        <v>7776.6</v>
      </c>
      <c r="L44" s="5">
        <v>0</v>
      </c>
      <c r="M44" s="5">
        <v>0</v>
      </c>
      <c r="N44" s="5">
        <v>0</v>
      </c>
      <c r="O44" s="3">
        <f>DATE(2025,9,28)</f>
        <v>45928</v>
      </c>
      <c r="P44" s="2"/>
      <c r="Q44" s="2"/>
      <c r="R44" s="2" t="s">
        <v>28</v>
      </c>
    </row>
    <row r="45">
      <c r="A45" s="2" t="s">
        <v>24</v>
      </c>
      <c r="B45" s="2" t="s">
        <v>111</v>
      </c>
      <c r="C45" s="2" t="s">
        <v>20</v>
      </c>
      <c r="D45" s="3">
        <f>DATE(2025,5,14)</f>
        <v>45791</v>
      </c>
      <c r="E45" s="4">
        <v>250500158</v>
      </c>
      <c r="F45" s="2" t="s">
        <v>112</v>
      </c>
      <c r="G45" s="2" t="s">
        <v>113</v>
      </c>
      <c r="H45" s="5">
        <v>17227.25</v>
      </c>
      <c r="I45" s="5">
        <v>17227.25</v>
      </c>
      <c r="J45" s="5">
        <v>17227.25</v>
      </c>
      <c r="K45" s="5">
        <v>17227.25</v>
      </c>
      <c r="L45" s="5">
        <v>0</v>
      </c>
      <c r="M45" s="5">
        <v>0</v>
      </c>
      <c r="N45" s="5">
        <v>0</v>
      </c>
      <c r="O45" s="3">
        <f>DATE(2025,6,13)</f>
        <v>45821</v>
      </c>
      <c r="P45" s="2"/>
      <c r="Q45" s="2"/>
      <c r="R45" s="2" t="s">
        <v>22</v>
      </c>
    </row>
    <row r="46">
      <c r="A46" s="2" t="s">
        <v>24</v>
      </c>
      <c r="B46" s="2" t="s">
        <v>111</v>
      </c>
      <c r="C46" s="2" t="s">
        <v>20</v>
      </c>
      <c r="D46" s="3">
        <f>DATE(2025,6,2)</f>
        <v>45810</v>
      </c>
      <c r="E46" s="4">
        <v>250600016</v>
      </c>
      <c r="F46" s="2" t="s">
        <v>114</v>
      </c>
      <c r="G46" s="2" t="s">
        <v>115</v>
      </c>
      <c r="H46" s="5">
        <v>10567.2</v>
      </c>
      <c r="I46" s="5">
        <v>10567.2</v>
      </c>
      <c r="J46" s="5">
        <v>10567.2</v>
      </c>
      <c r="K46" s="5">
        <v>10567.2</v>
      </c>
      <c r="L46" s="5">
        <v>0</v>
      </c>
      <c r="M46" s="5">
        <v>0</v>
      </c>
      <c r="N46" s="5">
        <v>0</v>
      </c>
      <c r="O46" s="3">
        <f>DATE(2025,7,2)</f>
        <v>45840</v>
      </c>
      <c r="P46" s="2"/>
      <c r="Q46" s="2"/>
      <c r="R46" s="2" t="s">
        <v>22</v>
      </c>
    </row>
    <row r="47">
      <c r="A47" s="2" t="s">
        <v>24</v>
      </c>
      <c r="B47" s="2" t="s">
        <v>111</v>
      </c>
      <c r="C47" s="2" t="s">
        <v>20</v>
      </c>
      <c r="D47" s="3">
        <f>DATE(2025,6,23)</f>
        <v>45831</v>
      </c>
      <c r="E47" s="4">
        <v>250600267</v>
      </c>
      <c r="F47" s="2" t="s">
        <v>116</v>
      </c>
      <c r="G47" s="2" t="s">
        <v>117</v>
      </c>
      <c r="H47" s="5">
        <v>4995.41</v>
      </c>
      <c r="I47" s="5">
        <v>4995.41</v>
      </c>
      <c r="J47" s="5">
        <v>4995.41</v>
      </c>
      <c r="K47" s="5">
        <v>4995.41</v>
      </c>
      <c r="L47" s="5">
        <v>0</v>
      </c>
      <c r="M47" s="5">
        <v>0</v>
      </c>
      <c r="N47" s="5">
        <v>0</v>
      </c>
      <c r="O47" s="3">
        <f>DATE(2025,7,23)</f>
        <v>45861</v>
      </c>
      <c r="P47" s="2"/>
      <c r="Q47" s="2"/>
      <c r="R47" s="2" t="s">
        <v>22</v>
      </c>
    </row>
    <row r="48">
      <c r="A48" s="2" t="s">
        <v>24</v>
      </c>
      <c r="B48" s="2" t="s">
        <v>118</v>
      </c>
      <c r="C48" s="2" t="s">
        <v>20</v>
      </c>
      <c r="D48" s="3">
        <f>DATE(2025,6,5)</f>
        <v>45813</v>
      </c>
      <c r="E48" s="4">
        <v>250600066</v>
      </c>
      <c r="F48" s="2" t="s">
        <v>119</v>
      </c>
      <c r="G48" s="2" t="s">
        <v>120</v>
      </c>
      <c r="H48" s="5">
        <v>9728.25</v>
      </c>
      <c r="I48" s="5">
        <v>9728.25</v>
      </c>
      <c r="J48" s="5">
        <v>803.25</v>
      </c>
      <c r="K48" s="5">
        <v>803.25</v>
      </c>
      <c r="L48" s="5">
        <v>8925</v>
      </c>
      <c r="M48" s="5">
        <v>8925</v>
      </c>
      <c r="N48" s="5">
        <v>0</v>
      </c>
      <c r="O48" s="3">
        <f>DATE(2025,6,5)</f>
        <v>45813</v>
      </c>
      <c r="P48" s="2"/>
      <c r="Q48" s="2"/>
      <c r="R48" s="2" t="s">
        <v>22</v>
      </c>
    </row>
    <row r="49">
      <c r="A49" s="2" t="s">
        <v>24</v>
      </c>
      <c r="B49" s="2" t="s">
        <v>121</v>
      </c>
      <c r="C49" s="2" t="s">
        <v>20</v>
      </c>
      <c r="D49" s="3">
        <f>DATE(2022,2,21)</f>
        <v>44613</v>
      </c>
      <c r="E49" s="4">
        <v>240500295</v>
      </c>
      <c r="F49" s="2" t="s">
        <v>122</v>
      </c>
      <c r="G49" s="2"/>
      <c r="H49" s="5">
        <v>3451</v>
      </c>
      <c r="I49" s="5">
        <v>3451</v>
      </c>
      <c r="J49" s="5">
        <v>3451</v>
      </c>
      <c r="K49" s="5">
        <v>3451</v>
      </c>
      <c r="L49" s="5">
        <v>0</v>
      </c>
      <c r="M49" s="5">
        <v>0</v>
      </c>
      <c r="N49" s="5">
        <v>0</v>
      </c>
      <c r="O49" s="3">
        <f>DATE(2022,2,28)</f>
        <v>44620</v>
      </c>
      <c r="P49" s="2"/>
      <c r="Q49" s="2"/>
      <c r="R49" s="2" t="s">
        <v>28</v>
      </c>
    </row>
    <row r="50">
      <c r="A50" s="2" t="s">
        <v>24</v>
      </c>
      <c r="B50" s="2" t="s">
        <v>123</v>
      </c>
      <c r="C50" s="2" t="s">
        <v>20</v>
      </c>
      <c r="D50" s="3">
        <f>DATE(2025,7,18)</f>
        <v>45856</v>
      </c>
      <c r="E50" s="4">
        <v>250700259</v>
      </c>
      <c r="F50" s="2" t="s">
        <v>124</v>
      </c>
      <c r="G50" s="2" t="s">
        <v>125</v>
      </c>
      <c r="H50" s="5">
        <v>2081.13</v>
      </c>
      <c r="I50" s="5">
        <v>2081.13</v>
      </c>
      <c r="J50" s="5">
        <v>2081.13</v>
      </c>
      <c r="K50" s="5">
        <v>2081.13</v>
      </c>
      <c r="L50" s="5">
        <v>0</v>
      </c>
      <c r="M50" s="5">
        <v>0</v>
      </c>
      <c r="N50" s="5">
        <v>0</v>
      </c>
      <c r="O50" s="3">
        <f>DATE(2025,9,16)</f>
        <v>45916</v>
      </c>
      <c r="P50" s="2"/>
      <c r="Q50" s="2"/>
      <c r="R50" s="2" t="s">
        <v>28</v>
      </c>
    </row>
    <row r="51">
      <c r="A51" s="2" t="s">
        <v>24</v>
      </c>
      <c r="B51" s="2" t="s">
        <v>126</v>
      </c>
      <c r="C51" s="2" t="s">
        <v>20</v>
      </c>
      <c r="D51" s="3">
        <f>DATE(2025,7,4)</f>
        <v>45842</v>
      </c>
      <c r="E51" s="4">
        <v>250700072</v>
      </c>
      <c r="F51" s="2" t="s">
        <v>127</v>
      </c>
      <c r="G51" s="2" t="s">
        <v>128</v>
      </c>
      <c r="H51" s="5">
        <v>1928.64</v>
      </c>
      <c r="I51" s="5">
        <v>1928.64</v>
      </c>
      <c r="J51" s="5">
        <v>1928.64</v>
      </c>
      <c r="K51" s="5">
        <v>1928.64</v>
      </c>
      <c r="L51" s="5">
        <v>0</v>
      </c>
      <c r="M51" s="5">
        <v>0</v>
      </c>
      <c r="N51" s="5">
        <v>0</v>
      </c>
      <c r="O51" s="3">
        <f>DATE(2025,9,2)</f>
        <v>45902</v>
      </c>
      <c r="P51" s="2"/>
      <c r="Q51" s="2"/>
      <c r="R51" s="2" t="s">
        <v>22</v>
      </c>
    </row>
    <row r="52">
      <c r="A52" s="2" t="s">
        <v>24</v>
      </c>
      <c r="B52" s="2" t="s">
        <v>126</v>
      </c>
      <c r="C52" s="2" t="s">
        <v>20</v>
      </c>
      <c r="D52" s="3">
        <f>DATE(2025,7,4)</f>
        <v>45842</v>
      </c>
      <c r="E52" s="4">
        <v>250700073</v>
      </c>
      <c r="F52" s="2" t="s">
        <v>129</v>
      </c>
      <c r="G52" s="2" t="s">
        <v>130</v>
      </c>
      <c r="H52" s="5">
        <v>1891.33</v>
      </c>
      <c r="I52" s="5">
        <v>1891.33</v>
      </c>
      <c r="J52" s="5">
        <v>633.64</v>
      </c>
      <c r="K52" s="5">
        <v>633.64</v>
      </c>
      <c r="L52" s="5">
        <v>1257.69</v>
      </c>
      <c r="M52" s="5">
        <v>1257.69</v>
      </c>
      <c r="N52" s="5">
        <v>0.99</v>
      </c>
      <c r="O52" s="3">
        <f>DATE(2025,7,5)</f>
        <v>45843</v>
      </c>
      <c r="P52" s="2"/>
      <c r="Q52" s="2"/>
      <c r="R52" s="2" t="s">
        <v>22</v>
      </c>
    </row>
    <row r="53">
      <c r="A53" s="2" t="s">
        <v>24</v>
      </c>
      <c r="B53" s="2" t="s">
        <v>126</v>
      </c>
      <c r="C53" s="2" t="s">
        <v>20</v>
      </c>
      <c r="D53" s="3">
        <f>DATE(2025,7,4)</f>
        <v>45842</v>
      </c>
      <c r="E53" s="4">
        <v>250700075</v>
      </c>
      <c r="F53" s="2" t="s">
        <v>131</v>
      </c>
      <c r="G53" s="2" t="s">
        <v>132</v>
      </c>
      <c r="H53" s="5">
        <v>634.66</v>
      </c>
      <c r="I53" s="5">
        <v>634.66</v>
      </c>
      <c r="J53" s="5">
        <v>634.66</v>
      </c>
      <c r="K53" s="5">
        <v>634.66</v>
      </c>
      <c r="L53" s="5">
        <v>0</v>
      </c>
      <c r="M53" s="5">
        <v>0</v>
      </c>
      <c r="N53" s="5">
        <v>0</v>
      </c>
      <c r="O53" s="3">
        <f>DATE(2025,7,5)</f>
        <v>45843</v>
      </c>
      <c r="P53" s="2"/>
      <c r="Q53" s="2"/>
      <c r="R53" s="2" t="s">
        <v>22</v>
      </c>
    </row>
    <row r="54">
      <c r="A54" s="2" t="s">
        <v>24</v>
      </c>
      <c r="B54" s="2" t="s">
        <v>126</v>
      </c>
      <c r="C54" s="2" t="s">
        <v>20</v>
      </c>
      <c r="D54" s="3">
        <f>DATE(2025,7,8)</f>
        <v>45846</v>
      </c>
      <c r="E54" s="4">
        <v>250700113</v>
      </c>
      <c r="F54" s="2" t="s">
        <v>133</v>
      </c>
      <c r="G54" s="2" t="s">
        <v>134</v>
      </c>
      <c r="H54" s="5">
        <v>3550.71</v>
      </c>
      <c r="I54" s="5">
        <v>3550.71</v>
      </c>
      <c r="J54" s="5">
        <v>3550.71</v>
      </c>
      <c r="K54" s="5">
        <v>3550.71</v>
      </c>
      <c r="L54" s="5">
        <v>0</v>
      </c>
      <c r="M54" s="5">
        <v>0</v>
      </c>
      <c r="N54" s="5">
        <v>0</v>
      </c>
      <c r="O54" s="3">
        <f>DATE(2025,7,10)</f>
        <v>45848</v>
      </c>
      <c r="P54" s="2"/>
      <c r="Q54" s="2"/>
      <c r="R54" s="2" t="s">
        <v>22</v>
      </c>
    </row>
    <row r="55">
      <c r="A55" s="2" t="s">
        <v>24</v>
      </c>
      <c r="B55" s="2" t="s">
        <v>126</v>
      </c>
      <c r="C55" s="2" t="s">
        <v>20</v>
      </c>
      <c r="D55" s="3">
        <f>DATE(2025,7,15)</f>
        <v>45853</v>
      </c>
      <c r="E55" s="4">
        <v>250700235</v>
      </c>
      <c r="F55" s="2" t="s">
        <v>135</v>
      </c>
      <c r="G55" s="2" t="s">
        <v>136</v>
      </c>
      <c r="H55" s="5">
        <v>636.65</v>
      </c>
      <c r="I55" s="5">
        <v>636.65</v>
      </c>
      <c r="J55" s="5">
        <v>636.65</v>
      </c>
      <c r="K55" s="5">
        <v>636.65</v>
      </c>
      <c r="L55" s="5">
        <v>0</v>
      </c>
      <c r="M55" s="5">
        <v>0</v>
      </c>
      <c r="N55" s="5">
        <v>0</v>
      </c>
      <c r="O55" s="3">
        <f>DATE(2025,8,14)</f>
        <v>45883</v>
      </c>
      <c r="P55" s="2"/>
      <c r="Q55" s="2"/>
      <c r="R55" s="2" t="s">
        <v>22</v>
      </c>
    </row>
    <row r="56">
      <c r="A56" s="2" t="s">
        <v>24</v>
      </c>
      <c r="B56" s="2" t="s">
        <v>126</v>
      </c>
      <c r="C56" s="2" t="s">
        <v>20</v>
      </c>
      <c r="D56" s="3">
        <f>DATE(2025,7,17)</f>
        <v>45855</v>
      </c>
      <c r="E56" s="4">
        <v>250700272</v>
      </c>
      <c r="F56" s="2" t="s">
        <v>137</v>
      </c>
      <c r="G56" s="2" t="s">
        <v>138</v>
      </c>
      <c r="H56" s="5">
        <v>23578.16</v>
      </c>
      <c r="I56" s="5">
        <v>23578.16</v>
      </c>
      <c r="J56" s="5">
        <v>23578.16</v>
      </c>
      <c r="K56" s="5">
        <v>23578.16</v>
      </c>
      <c r="L56" s="5">
        <v>0</v>
      </c>
      <c r="M56" s="5">
        <v>0</v>
      </c>
      <c r="N56" s="5">
        <v>0</v>
      </c>
      <c r="O56" s="3">
        <f>DATE(2025,9,15)</f>
        <v>45915</v>
      </c>
      <c r="P56" s="2"/>
      <c r="Q56" s="2"/>
      <c r="R56" s="2" t="s">
        <v>22</v>
      </c>
    </row>
    <row r="57">
      <c r="A57" s="2" t="s">
        <v>24</v>
      </c>
      <c r="B57" s="2" t="s">
        <v>139</v>
      </c>
      <c r="C57" s="2" t="s">
        <v>20</v>
      </c>
      <c r="D57" s="3">
        <f>DATE(2025,6,30)</f>
        <v>45838</v>
      </c>
      <c r="E57" s="4">
        <v>250700038</v>
      </c>
      <c r="F57" s="2" t="s">
        <v>140</v>
      </c>
      <c r="G57" s="2" t="s">
        <v>141</v>
      </c>
      <c r="H57" s="5">
        <v>40303</v>
      </c>
      <c r="I57" s="5">
        <v>40303</v>
      </c>
      <c r="J57" s="5">
        <v>40303</v>
      </c>
      <c r="K57" s="5">
        <v>40303</v>
      </c>
      <c r="L57" s="5">
        <v>0</v>
      </c>
      <c r="M57" s="5">
        <v>0</v>
      </c>
      <c r="N57" s="5">
        <v>0</v>
      </c>
      <c r="O57" s="3">
        <f>DATE(2025,7,29)</f>
        <v>45867</v>
      </c>
      <c r="P57" s="2"/>
      <c r="Q57" s="2"/>
      <c r="R57" s="2" t="s">
        <v>28</v>
      </c>
    </row>
    <row r="58">
      <c r="A58" s="2" t="s">
        <v>24</v>
      </c>
      <c r="B58" s="2" t="s">
        <v>142</v>
      </c>
      <c r="C58" s="2" t="s">
        <v>20</v>
      </c>
      <c r="D58" s="3">
        <f>DATE(2025,6,30)</f>
        <v>45838</v>
      </c>
      <c r="E58" s="4">
        <v>250700025</v>
      </c>
      <c r="F58" s="2" t="s">
        <v>143</v>
      </c>
      <c r="G58" s="2" t="s">
        <v>144</v>
      </c>
      <c r="H58" s="5">
        <v>3600</v>
      </c>
      <c r="I58" s="5">
        <v>3600</v>
      </c>
      <c r="J58" s="5">
        <v>3600</v>
      </c>
      <c r="K58" s="5">
        <v>3600</v>
      </c>
      <c r="L58" s="5">
        <v>0</v>
      </c>
      <c r="M58" s="5">
        <v>0</v>
      </c>
      <c r="N58" s="5">
        <v>0</v>
      </c>
      <c r="O58" s="3">
        <f>DATE(2025,8,29)</f>
        <v>45898</v>
      </c>
      <c r="P58" s="2"/>
      <c r="Q58" s="2"/>
      <c r="R58" s="2" t="s">
        <v>28</v>
      </c>
    </row>
    <row r="59">
      <c r="A59" s="2" t="s">
        <v>24</v>
      </c>
      <c r="B59" s="2" t="s">
        <v>142</v>
      </c>
      <c r="C59" s="2" t="s">
        <v>20</v>
      </c>
      <c r="D59" s="3">
        <f>DATE(2025,7,10)</f>
        <v>45848</v>
      </c>
      <c r="E59" s="4">
        <v>250700194</v>
      </c>
      <c r="F59" s="2" t="s">
        <v>145</v>
      </c>
      <c r="G59" s="2" t="s">
        <v>146</v>
      </c>
      <c r="H59" s="5">
        <v>1704</v>
      </c>
      <c r="I59" s="5">
        <v>1704</v>
      </c>
      <c r="J59" s="5">
        <v>1704</v>
      </c>
      <c r="K59" s="5">
        <v>1704</v>
      </c>
      <c r="L59" s="5">
        <v>0</v>
      </c>
      <c r="M59" s="5">
        <v>0</v>
      </c>
      <c r="N59" s="5">
        <v>0</v>
      </c>
      <c r="O59" s="3">
        <f>DATE(2025,8,9)</f>
        <v>45878</v>
      </c>
      <c r="P59" s="2"/>
      <c r="Q59" s="2"/>
      <c r="R59" s="2" t="s">
        <v>28</v>
      </c>
    </row>
    <row r="60">
      <c r="A60" s="2" t="s">
        <v>24</v>
      </c>
      <c r="B60" s="2" t="s">
        <v>142</v>
      </c>
      <c r="C60" s="2" t="s">
        <v>20</v>
      </c>
      <c r="D60" s="3">
        <f>DATE(2025,7,11)</f>
        <v>45849</v>
      </c>
      <c r="E60" s="4">
        <v>250700202</v>
      </c>
      <c r="F60" s="2" t="s">
        <v>147</v>
      </c>
      <c r="G60" s="2" t="s">
        <v>148</v>
      </c>
      <c r="H60" s="5">
        <v>750</v>
      </c>
      <c r="I60" s="5">
        <v>750</v>
      </c>
      <c r="J60" s="5">
        <v>750</v>
      </c>
      <c r="K60" s="5">
        <v>750</v>
      </c>
      <c r="L60" s="5">
        <v>0</v>
      </c>
      <c r="M60" s="5">
        <v>0</v>
      </c>
      <c r="N60" s="5">
        <v>0</v>
      </c>
      <c r="O60" s="3">
        <f>DATE(2025,8,10)</f>
        <v>45879</v>
      </c>
      <c r="P60" s="2"/>
      <c r="Q60" s="2"/>
      <c r="R60" s="2" t="s">
        <v>28</v>
      </c>
    </row>
    <row r="61">
      <c r="A61" s="2" t="s">
        <v>24</v>
      </c>
      <c r="B61" s="2" t="s">
        <v>142</v>
      </c>
      <c r="C61" s="2" t="s">
        <v>20</v>
      </c>
      <c r="D61" s="3">
        <f>DATE(2025,7,15)</f>
        <v>45853</v>
      </c>
      <c r="E61" s="4">
        <v>250700224</v>
      </c>
      <c r="F61" s="2" t="s">
        <v>149</v>
      </c>
      <c r="G61" s="2" t="s">
        <v>150</v>
      </c>
      <c r="H61" s="5">
        <v>3500</v>
      </c>
      <c r="I61" s="5">
        <v>3500</v>
      </c>
      <c r="J61" s="5">
        <v>3500</v>
      </c>
      <c r="K61" s="5">
        <v>3500</v>
      </c>
      <c r="L61" s="5">
        <v>0</v>
      </c>
      <c r="M61" s="5">
        <v>0</v>
      </c>
      <c r="N61" s="5">
        <v>0</v>
      </c>
      <c r="O61" s="3">
        <f>DATE(2025,8,14)</f>
        <v>45883</v>
      </c>
      <c r="P61" s="2"/>
      <c r="Q61" s="2"/>
      <c r="R61" s="2" t="s">
        <v>28</v>
      </c>
    </row>
    <row r="62">
      <c r="A62" s="2" t="s">
        <v>24</v>
      </c>
      <c r="B62" s="2" t="s">
        <v>151</v>
      </c>
      <c r="C62" s="2" t="s">
        <v>20</v>
      </c>
      <c r="D62" s="3">
        <f>DATE(2023,12,6)</f>
        <v>45266</v>
      </c>
      <c r="E62" s="4">
        <v>240500313</v>
      </c>
      <c r="F62" s="2" t="s">
        <v>152</v>
      </c>
      <c r="G62" s="2"/>
      <c r="H62" s="5">
        <v>-2500</v>
      </c>
      <c r="I62" s="5">
        <v>-2500</v>
      </c>
      <c r="J62" s="5">
        <v>-2500</v>
      </c>
      <c r="K62" s="5">
        <v>-2500</v>
      </c>
      <c r="L62" s="5">
        <v>0</v>
      </c>
      <c r="M62" s="5">
        <v>0</v>
      </c>
      <c r="N62" s="5">
        <v>0</v>
      </c>
      <c r="O62" s="3">
        <f>DATE(2023,12,6)</f>
        <v>45266</v>
      </c>
      <c r="P62" s="2"/>
      <c r="Q62" s="2"/>
      <c r="R62" s="2" t="s">
        <v>28</v>
      </c>
    </row>
    <row r="63">
      <c r="A63" s="2" t="s">
        <v>24</v>
      </c>
      <c r="B63" s="2" t="s">
        <v>153</v>
      </c>
      <c r="C63" s="2" t="s">
        <v>20</v>
      </c>
      <c r="D63" s="3">
        <f>DATE(2025,3,27)</f>
        <v>45743</v>
      </c>
      <c r="E63" s="4">
        <v>250300305</v>
      </c>
      <c r="F63" s="2" t="s">
        <v>154</v>
      </c>
      <c r="G63" s="2" t="s">
        <v>155</v>
      </c>
      <c r="H63" s="5">
        <v>330</v>
      </c>
      <c r="I63" s="5">
        <v>330</v>
      </c>
      <c r="J63" s="5">
        <v>330</v>
      </c>
      <c r="K63" s="5">
        <v>330</v>
      </c>
      <c r="L63" s="5">
        <v>0</v>
      </c>
      <c r="M63" s="5">
        <v>0</v>
      </c>
      <c r="N63" s="5">
        <v>0</v>
      </c>
      <c r="O63" s="3">
        <f>DATE(2025,4,3)</f>
        <v>45750</v>
      </c>
      <c r="P63" s="2"/>
      <c r="Q63" s="2"/>
      <c r="R63" s="2" t="s">
        <v>28</v>
      </c>
    </row>
    <row r="64">
      <c r="A64" s="2" t="s">
        <v>24</v>
      </c>
      <c r="B64" s="2" t="s">
        <v>153</v>
      </c>
      <c r="C64" s="2" t="s">
        <v>20</v>
      </c>
      <c r="D64" s="3">
        <f>DATE(2025,3,28)</f>
        <v>45744</v>
      </c>
      <c r="E64" s="4">
        <v>250300337</v>
      </c>
      <c r="F64" s="2" t="s">
        <v>156</v>
      </c>
      <c r="G64" s="2" t="s">
        <v>157</v>
      </c>
      <c r="H64" s="5">
        <v>746</v>
      </c>
      <c r="I64" s="5">
        <v>746</v>
      </c>
      <c r="J64" s="5">
        <v>746</v>
      </c>
      <c r="K64" s="5">
        <v>746</v>
      </c>
      <c r="L64" s="5">
        <v>0</v>
      </c>
      <c r="M64" s="5">
        <v>0</v>
      </c>
      <c r="N64" s="5">
        <v>0</v>
      </c>
      <c r="O64" s="3">
        <f>DATE(2025,4,28)</f>
        <v>45775</v>
      </c>
      <c r="P64" s="2"/>
      <c r="Q64" s="2"/>
      <c r="R64" s="2" t="s">
        <v>28</v>
      </c>
    </row>
    <row r="65">
      <c r="A65" s="2" t="s">
        <v>24</v>
      </c>
      <c r="B65" s="2" t="s">
        <v>153</v>
      </c>
      <c r="C65" s="2" t="s">
        <v>20</v>
      </c>
      <c r="D65" s="3">
        <f>DATE(2025,3,28)</f>
        <v>45744</v>
      </c>
      <c r="E65" s="4">
        <v>250300338</v>
      </c>
      <c r="F65" s="2" t="s">
        <v>158</v>
      </c>
      <c r="G65" s="2" t="s">
        <v>159</v>
      </c>
      <c r="H65" s="5">
        <v>-330</v>
      </c>
      <c r="I65" s="5">
        <v>-330</v>
      </c>
      <c r="J65" s="5">
        <v>-330</v>
      </c>
      <c r="K65" s="5">
        <v>-330</v>
      </c>
      <c r="L65" s="5">
        <v>0</v>
      </c>
      <c r="M65" s="5">
        <v>0</v>
      </c>
      <c r="N65" s="5">
        <v>0</v>
      </c>
      <c r="O65" s="3">
        <f>DATE(2025,3,29)</f>
        <v>45745</v>
      </c>
      <c r="P65" s="2"/>
      <c r="Q65" s="2"/>
      <c r="R65" s="2" t="s">
        <v>28</v>
      </c>
    </row>
    <row r="66">
      <c r="A66" s="2" t="s">
        <v>24</v>
      </c>
      <c r="B66" s="2" t="s">
        <v>160</v>
      </c>
      <c r="C66" s="2" t="s">
        <v>20</v>
      </c>
      <c r="D66" s="3">
        <f>DATE(2025,4,7)</f>
        <v>45754</v>
      </c>
      <c r="E66" s="4">
        <v>250400161</v>
      </c>
      <c r="F66" s="2" t="s">
        <v>161</v>
      </c>
      <c r="G66" s="2" t="s">
        <v>162</v>
      </c>
      <c r="H66" s="5">
        <v>751.95</v>
      </c>
      <c r="I66" s="5">
        <v>751.95</v>
      </c>
      <c r="J66" s="5">
        <v>751.95</v>
      </c>
      <c r="K66" s="5">
        <v>751.95</v>
      </c>
      <c r="L66" s="5">
        <v>0</v>
      </c>
      <c r="M66" s="5">
        <v>0</v>
      </c>
      <c r="N66" s="5">
        <v>0</v>
      </c>
      <c r="O66" s="3">
        <f>DATE(2025,4,7)</f>
        <v>45754</v>
      </c>
      <c r="P66" s="2"/>
      <c r="Q66" s="2"/>
      <c r="R66" s="2" t="s">
        <v>28</v>
      </c>
    </row>
    <row r="67">
      <c r="A67" s="2" t="s">
        <v>24</v>
      </c>
      <c r="B67" s="2" t="s">
        <v>163</v>
      </c>
      <c r="C67" s="2" t="s">
        <v>20</v>
      </c>
      <c r="D67" s="3">
        <f>DATE(2025,5,16)</f>
        <v>45793</v>
      </c>
      <c r="E67" s="4">
        <v>250500324</v>
      </c>
      <c r="F67" s="2" t="s">
        <v>164</v>
      </c>
      <c r="G67" s="2" t="s">
        <v>165</v>
      </c>
      <c r="H67" s="5">
        <v>20356.91</v>
      </c>
      <c r="I67" s="5">
        <v>20356.91</v>
      </c>
      <c r="J67" s="5">
        <v>0.04</v>
      </c>
      <c r="K67" s="5">
        <v>0.04</v>
      </c>
      <c r="L67" s="5">
        <v>20356.87</v>
      </c>
      <c r="M67" s="5">
        <v>20356.87</v>
      </c>
      <c r="N67" s="5">
        <v>20356.87</v>
      </c>
      <c r="O67" s="3">
        <f>DATE(2025,7,15)</f>
        <v>45853</v>
      </c>
      <c r="P67" s="2"/>
      <c r="Q67" s="2"/>
      <c r="R67" s="2" t="s">
        <v>22</v>
      </c>
    </row>
    <row r="68">
      <c r="A68" s="2" t="s">
        <v>24</v>
      </c>
      <c r="B68" s="2" t="s">
        <v>166</v>
      </c>
      <c r="C68" s="2" t="s">
        <v>20</v>
      </c>
      <c r="D68" s="3">
        <f>DATE(2025,6,12)</f>
        <v>45820</v>
      </c>
      <c r="E68" s="4">
        <v>250600151</v>
      </c>
      <c r="F68" s="2" t="s">
        <v>167</v>
      </c>
      <c r="G68" s="2" t="s">
        <v>168</v>
      </c>
      <c r="H68" s="5">
        <v>6988.42</v>
      </c>
      <c r="I68" s="5">
        <v>6988.42</v>
      </c>
      <c r="J68" s="5">
        <v>930.33</v>
      </c>
      <c r="K68" s="5">
        <v>930.33</v>
      </c>
      <c r="L68" s="5">
        <v>6058.09</v>
      </c>
      <c r="M68" s="5">
        <v>6058.09</v>
      </c>
      <c r="N68" s="5">
        <v>0</v>
      </c>
      <c r="O68" s="3">
        <f>DATE(2025,7,27)</f>
        <v>45865</v>
      </c>
      <c r="P68" s="2"/>
      <c r="Q68" s="2"/>
      <c r="R68" s="2" t="s">
        <v>28</v>
      </c>
    </row>
    <row r="69">
      <c r="A69" s="2" t="s">
        <v>24</v>
      </c>
      <c r="B69" s="2" t="s">
        <v>166</v>
      </c>
      <c r="C69" s="2" t="s">
        <v>20</v>
      </c>
      <c r="D69" s="3">
        <f>DATE(2025,6,12)</f>
        <v>45820</v>
      </c>
      <c r="E69" s="4">
        <v>250600152</v>
      </c>
      <c r="F69" s="2" t="s">
        <v>169</v>
      </c>
      <c r="G69" s="2" t="s">
        <v>170</v>
      </c>
      <c r="H69" s="5">
        <v>848.71</v>
      </c>
      <c r="I69" s="5">
        <v>848.71</v>
      </c>
      <c r="J69" s="5">
        <v>848.71</v>
      </c>
      <c r="K69" s="5">
        <v>848.71</v>
      </c>
      <c r="L69" s="5">
        <v>0</v>
      </c>
      <c r="M69" s="5">
        <v>0</v>
      </c>
      <c r="N69" s="5">
        <v>0</v>
      </c>
      <c r="O69" s="3">
        <f>DATE(2025,7,27)</f>
        <v>45865</v>
      </c>
      <c r="P69" s="2"/>
      <c r="Q69" s="2"/>
      <c r="R69" s="2" t="s">
        <v>28</v>
      </c>
    </row>
    <row r="70">
      <c r="A70" s="2" t="s">
        <v>24</v>
      </c>
      <c r="B70" s="2" t="s">
        <v>166</v>
      </c>
      <c r="C70" s="2" t="s">
        <v>20</v>
      </c>
      <c r="D70" s="3">
        <f>DATE(2025,6,12)</f>
        <v>45820</v>
      </c>
      <c r="E70" s="4">
        <v>250600153</v>
      </c>
      <c r="F70" s="2" t="s">
        <v>171</v>
      </c>
      <c r="G70" s="2" t="s">
        <v>172</v>
      </c>
      <c r="H70" s="5">
        <v>4671.19</v>
      </c>
      <c r="I70" s="5">
        <v>4671.19</v>
      </c>
      <c r="J70" s="5">
        <v>4671.19</v>
      </c>
      <c r="K70" s="5">
        <v>4671.19</v>
      </c>
      <c r="L70" s="5">
        <v>0</v>
      </c>
      <c r="M70" s="5">
        <v>0</v>
      </c>
      <c r="N70" s="5">
        <v>0</v>
      </c>
      <c r="O70" s="3">
        <f>DATE(2025,7,27)</f>
        <v>45865</v>
      </c>
      <c r="P70" s="2"/>
      <c r="Q70" s="2"/>
      <c r="R70" s="2" t="s">
        <v>28</v>
      </c>
    </row>
    <row r="71">
      <c r="A71" s="2" t="s">
        <v>24</v>
      </c>
      <c r="B71" s="2" t="s">
        <v>166</v>
      </c>
      <c r="C71" s="2" t="s">
        <v>20</v>
      </c>
      <c r="D71" s="3">
        <f>DATE(2025,6,19)</f>
        <v>45827</v>
      </c>
      <c r="E71" s="4">
        <v>250600246</v>
      </c>
      <c r="F71" s="2" t="s">
        <v>173</v>
      </c>
      <c r="G71" s="2" t="s">
        <v>174</v>
      </c>
      <c r="H71" s="5">
        <v>7643.74</v>
      </c>
      <c r="I71" s="5">
        <v>7643.74</v>
      </c>
      <c r="J71" s="5">
        <v>7643.74</v>
      </c>
      <c r="K71" s="5">
        <v>7643.74</v>
      </c>
      <c r="L71" s="5">
        <v>0</v>
      </c>
      <c r="M71" s="5">
        <v>0</v>
      </c>
      <c r="N71" s="5">
        <v>0</v>
      </c>
      <c r="O71" s="3">
        <f>DATE(2025,8,3)</f>
        <v>45872</v>
      </c>
      <c r="P71" s="2"/>
      <c r="Q71" s="2"/>
      <c r="R71" s="2" t="s">
        <v>28</v>
      </c>
    </row>
    <row r="72">
      <c r="A72" s="2" t="s">
        <v>24</v>
      </c>
      <c r="B72" s="2" t="s">
        <v>166</v>
      </c>
      <c r="C72" s="2" t="s">
        <v>20</v>
      </c>
      <c r="D72" s="3">
        <f>DATE(2025,6,23)</f>
        <v>45831</v>
      </c>
      <c r="E72" s="4">
        <v>250600298</v>
      </c>
      <c r="F72" s="2" t="s">
        <v>175</v>
      </c>
      <c r="G72" s="2" t="s">
        <v>176</v>
      </c>
      <c r="H72" s="5">
        <v>35495.42</v>
      </c>
      <c r="I72" s="5">
        <v>35495.42</v>
      </c>
      <c r="J72" s="5">
        <v>35495.42</v>
      </c>
      <c r="K72" s="5">
        <v>35495.42</v>
      </c>
      <c r="L72" s="5">
        <v>0</v>
      </c>
      <c r="M72" s="5">
        <v>0</v>
      </c>
      <c r="N72" s="5">
        <v>0</v>
      </c>
      <c r="O72" s="3">
        <f>DATE(2025,8,7)</f>
        <v>45876</v>
      </c>
      <c r="P72" s="2"/>
      <c r="Q72" s="2"/>
      <c r="R72" s="2" t="s">
        <v>22</v>
      </c>
    </row>
    <row r="73">
      <c r="A73" s="2" t="s">
        <v>24</v>
      </c>
      <c r="B73" s="2" t="s">
        <v>166</v>
      </c>
      <c r="C73" s="2" t="s">
        <v>20</v>
      </c>
      <c r="D73" s="3">
        <f>DATE(2025,6,23)</f>
        <v>45831</v>
      </c>
      <c r="E73" s="4">
        <v>250600308</v>
      </c>
      <c r="F73" s="2" t="s">
        <v>177</v>
      </c>
      <c r="G73" s="2" t="s">
        <v>178</v>
      </c>
      <c r="H73" s="5">
        <v>15973.51</v>
      </c>
      <c r="I73" s="5">
        <v>15973.51</v>
      </c>
      <c r="J73" s="5">
        <v>15973.51</v>
      </c>
      <c r="K73" s="5">
        <v>15973.51</v>
      </c>
      <c r="L73" s="5">
        <v>0</v>
      </c>
      <c r="M73" s="5">
        <v>0</v>
      </c>
      <c r="N73" s="5">
        <v>0</v>
      </c>
      <c r="O73" s="3">
        <f>DATE(2025,8,7)</f>
        <v>45876</v>
      </c>
      <c r="P73" s="2"/>
      <c r="Q73" s="2"/>
      <c r="R73" s="2" t="s">
        <v>28</v>
      </c>
    </row>
    <row r="74">
      <c r="A74" s="2" t="s">
        <v>24</v>
      </c>
      <c r="B74" s="2" t="s">
        <v>166</v>
      </c>
      <c r="C74" s="2" t="s">
        <v>20</v>
      </c>
      <c r="D74" s="3">
        <f>DATE(2025,6,25)</f>
        <v>45833</v>
      </c>
      <c r="E74" s="4">
        <v>250600341</v>
      </c>
      <c r="F74" s="2" t="s">
        <v>179</v>
      </c>
      <c r="G74" s="2" t="s">
        <v>180</v>
      </c>
      <c r="H74" s="5">
        <v>11367.8</v>
      </c>
      <c r="I74" s="5">
        <v>11367.8</v>
      </c>
      <c r="J74" s="5">
        <v>11367.8</v>
      </c>
      <c r="K74" s="5">
        <v>11367.8</v>
      </c>
      <c r="L74" s="5">
        <v>0</v>
      </c>
      <c r="M74" s="5">
        <v>0</v>
      </c>
      <c r="N74" s="5">
        <v>0</v>
      </c>
      <c r="O74" s="3">
        <f>DATE(2025,8,9)</f>
        <v>45878</v>
      </c>
      <c r="P74" s="2"/>
      <c r="Q74" s="2"/>
      <c r="R74" s="2" t="s">
        <v>28</v>
      </c>
    </row>
    <row r="75">
      <c r="A75" s="2" t="s">
        <v>24</v>
      </c>
      <c r="B75" s="2" t="s">
        <v>166</v>
      </c>
      <c r="C75" s="2" t="s">
        <v>20</v>
      </c>
      <c r="D75" s="3">
        <f>DATE(2025,7,3)</f>
        <v>45841</v>
      </c>
      <c r="E75" s="4">
        <v>250700086</v>
      </c>
      <c r="F75" s="2" t="s">
        <v>181</v>
      </c>
      <c r="G75" s="2" t="s">
        <v>182</v>
      </c>
      <c r="H75" s="5">
        <v>5200.78</v>
      </c>
      <c r="I75" s="5">
        <v>5200.78</v>
      </c>
      <c r="J75" s="5">
        <v>5200.78</v>
      </c>
      <c r="K75" s="5">
        <v>5200.78</v>
      </c>
      <c r="L75" s="5">
        <v>0</v>
      </c>
      <c r="M75" s="5">
        <v>0</v>
      </c>
      <c r="N75" s="5">
        <v>0</v>
      </c>
      <c r="O75" s="3">
        <f>DATE(2025,8,17)</f>
        <v>45886</v>
      </c>
      <c r="P75" s="2"/>
      <c r="Q75" s="2"/>
      <c r="R75" s="2" t="s">
        <v>28</v>
      </c>
    </row>
    <row r="76">
      <c r="A76" s="2" t="s">
        <v>24</v>
      </c>
      <c r="B76" s="2" t="s">
        <v>166</v>
      </c>
      <c r="C76" s="2" t="s">
        <v>20</v>
      </c>
      <c r="D76" s="3">
        <f>DATE(2025,7,10)</f>
        <v>45848</v>
      </c>
      <c r="E76" s="4">
        <v>250700182</v>
      </c>
      <c r="F76" s="2" t="s">
        <v>183</v>
      </c>
      <c r="G76" s="2" t="s">
        <v>184</v>
      </c>
      <c r="H76" s="5">
        <v>33001.39</v>
      </c>
      <c r="I76" s="5">
        <v>33001.39</v>
      </c>
      <c r="J76" s="5">
        <v>33001.39</v>
      </c>
      <c r="K76" s="5">
        <v>33001.39</v>
      </c>
      <c r="L76" s="5">
        <v>0</v>
      </c>
      <c r="M76" s="5">
        <v>0</v>
      </c>
      <c r="N76" s="5">
        <v>0</v>
      </c>
      <c r="O76" s="3">
        <f>DATE(2025,8,24)</f>
        <v>45893</v>
      </c>
      <c r="P76" s="2"/>
      <c r="Q76" s="2"/>
      <c r="R76" s="2" t="s">
        <v>28</v>
      </c>
    </row>
    <row r="77">
      <c r="A77" s="2" t="s">
        <v>24</v>
      </c>
      <c r="B77" s="2" t="s">
        <v>166</v>
      </c>
      <c r="C77" s="2" t="s">
        <v>20</v>
      </c>
      <c r="D77" s="3">
        <f>DATE(2025,7,10)</f>
        <v>45848</v>
      </c>
      <c r="E77" s="4">
        <v>250700183</v>
      </c>
      <c r="F77" s="2" t="s">
        <v>185</v>
      </c>
      <c r="G77" s="2" t="s">
        <v>186</v>
      </c>
      <c r="H77" s="5">
        <v>2702.32</v>
      </c>
      <c r="I77" s="5">
        <v>2702.32</v>
      </c>
      <c r="J77" s="5">
        <v>2702.32</v>
      </c>
      <c r="K77" s="5">
        <v>2702.32</v>
      </c>
      <c r="L77" s="5">
        <v>0</v>
      </c>
      <c r="M77" s="5">
        <v>0</v>
      </c>
      <c r="N77" s="5">
        <v>0</v>
      </c>
      <c r="O77" s="3">
        <f>DATE(2025,8,24)</f>
        <v>45893</v>
      </c>
      <c r="P77" s="2"/>
      <c r="Q77" s="2"/>
      <c r="R77" s="2" t="s">
        <v>28</v>
      </c>
    </row>
    <row r="78">
      <c r="A78" s="2" t="s">
        <v>24</v>
      </c>
      <c r="B78" s="2" t="s">
        <v>166</v>
      </c>
      <c r="C78" s="2" t="s">
        <v>20</v>
      </c>
      <c r="D78" s="3">
        <f>DATE(2025,7,10)</f>
        <v>45848</v>
      </c>
      <c r="E78" s="4">
        <v>250700184</v>
      </c>
      <c r="F78" s="2" t="s">
        <v>187</v>
      </c>
      <c r="G78" s="2" t="s">
        <v>188</v>
      </c>
      <c r="H78" s="5">
        <v>648.55</v>
      </c>
      <c r="I78" s="5">
        <v>648.55</v>
      </c>
      <c r="J78" s="5">
        <v>648.55</v>
      </c>
      <c r="K78" s="5">
        <v>648.55</v>
      </c>
      <c r="L78" s="5">
        <v>0</v>
      </c>
      <c r="M78" s="5">
        <v>0</v>
      </c>
      <c r="N78" s="5">
        <v>0</v>
      </c>
      <c r="O78" s="3">
        <f>DATE(2025,8,24)</f>
        <v>45893</v>
      </c>
      <c r="P78" s="2"/>
      <c r="Q78" s="2"/>
      <c r="R78" s="2" t="s">
        <v>28</v>
      </c>
    </row>
    <row r="79">
      <c r="A79" s="2" t="s">
        <v>24</v>
      </c>
      <c r="B79" s="2" t="s">
        <v>166</v>
      </c>
      <c r="C79" s="2" t="s">
        <v>20</v>
      </c>
      <c r="D79" s="3">
        <f>DATE(2025,7,10)</f>
        <v>45848</v>
      </c>
      <c r="E79" s="4">
        <v>250700185</v>
      </c>
      <c r="F79" s="2" t="s">
        <v>189</v>
      </c>
      <c r="G79" s="2" t="s">
        <v>190</v>
      </c>
      <c r="H79" s="5">
        <v>5381.54</v>
      </c>
      <c r="I79" s="5">
        <v>5381.54</v>
      </c>
      <c r="J79" s="5">
        <v>5381.54</v>
      </c>
      <c r="K79" s="5">
        <v>5381.54</v>
      </c>
      <c r="L79" s="5">
        <v>0</v>
      </c>
      <c r="M79" s="5">
        <v>0</v>
      </c>
      <c r="N79" s="5">
        <v>0</v>
      </c>
      <c r="O79" s="3">
        <f>DATE(2025,8,24)</f>
        <v>45893</v>
      </c>
      <c r="P79" s="2"/>
      <c r="Q79" s="2"/>
      <c r="R79" s="2" t="s">
        <v>28</v>
      </c>
    </row>
    <row r="80">
      <c r="A80" s="2" t="s">
        <v>24</v>
      </c>
      <c r="B80" s="2" t="s">
        <v>166</v>
      </c>
      <c r="C80" s="2" t="s">
        <v>20</v>
      </c>
      <c r="D80" s="3">
        <f>DATE(2025,7,15)</f>
        <v>45853</v>
      </c>
      <c r="E80" s="4">
        <v>250700230</v>
      </c>
      <c r="F80" s="2" t="s">
        <v>191</v>
      </c>
      <c r="G80" s="2" t="s">
        <v>192</v>
      </c>
      <c r="H80" s="5">
        <v>10478.39</v>
      </c>
      <c r="I80" s="5">
        <v>10478.39</v>
      </c>
      <c r="J80" s="5">
        <v>10478.39</v>
      </c>
      <c r="K80" s="5">
        <v>10478.39</v>
      </c>
      <c r="L80" s="5">
        <v>0</v>
      </c>
      <c r="M80" s="5">
        <v>0</v>
      </c>
      <c r="N80" s="5">
        <v>0</v>
      </c>
      <c r="O80" s="3">
        <f>DATE(2025,8,29)</f>
        <v>45898</v>
      </c>
      <c r="P80" s="2"/>
      <c r="Q80" s="2"/>
      <c r="R80" s="2" t="s">
        <v>28</v>
      </c>
    </row>
    <row r="81">
      <c r="A81" s="2" t="s">
        <v>24</v>
      </c>
      <c r="B81" s="2" t="s">
        <v>166</v>
      </c>
      <c r="C81" s="2" t="s">
        <v>20</v>
      </c>
      <c r="D81" s="3">
        <f>DATE(2025,7,17)</f>
        <v>45855</v>
      </c>
      <c r="E81" s="4">
        <v>250700263</v>
      </c>
      <c r="F81" s="2" t="s">
        <v>193</v>
      </c>
      <c r="G81" s="2" t="s">
        <v>194</v>
      </c>
      <c r="H81" s="5">
        <v>5212.06</v>
      </c>
      <c r="I81" s="5">
        <v>5212.06</v>
      </c>
      <c r="J81" s="5">
        <v>5212.06</v>
      </c>
      <c r="K81" s="5">
        <v>5212.06</v>
      </c>
      <c r="L81" s="5">
        <v>0</v>
      </c>
      <c r="M81" s="5">
        <v>0</v>
      </c>
      <c r="N81" s="5">
        <v>0</v>
      </c>
      <c r="O81" s="3">
        <f>DATE(2025,8,31)</f>
        <v>45900</v>
      </c>
      <c r="P81" s="2"/>
      <c r="Q81" s="2"/>
      <c r="R81" s="2" t="s">
        <v>28</v>
      </c>
    </row>
    <row r="82">
      <c r="A82" s="2" t="s">
        <v>24</v>
      </c>
      <c r="B82" s="2" t="s">
        <v>166</v>
      </c>
      <c r="C82" s="2" t="s">
        <v>20</v>
      </c>
      <c r="D82" s="3">
        <f>DATE(2025,7,17)</f>
        <v>45855</v>
      </c>
      <c r="E82" s="4">
        <v>250700266</v>
      </c>
      <c r="F82" s="2" t="s">
        <v>195</v>
      </c>
      <c r="G82" s="2" t="s">
        <v>196</v>
      </c>
      <c r="H82" s="5">
        <v>11595.72</v>
      </c>
      <c r="I82" s="5">
        <v>11595.72</v>
      </c>
      <c r="J82" s="5">
        <v>11595.72</v>
      </c>
      <c r="K82" s="5">
        <v>11595.72</v>
      </c>
      <c r="L82" s="5">
        <v>0</v>
      </c>
      <c r="M82" s="5">
        <v>0</v>
      </c>
      <c r="N82" s="5">
        <v>0</v>
      </c>
      <c r="O82" s="3">
        <f>DATE(2025,8,31)</f>
        <v>45900</v>
      </c>
      <c r="P82" s="2"/>
      <c r="Q82" s="2"/>
      <c r="R82" s="2" t="s">
        <v>28</v>
      </c>
    </row>
    <row r="83">
      <c r="A83" s="2" t="s">
        <v>24</v>
      </c>
      <c r="B83" s="2" t="s">
        <v>166</v>
      </c>
      <c r="C83" s="2" t="s">
        <v>20</v>
      </c>
      <c r="D83" s="3">
        <f>DATE(2025,7,17)</f>
        <v>45855</v>
      </c>
      <c r="E83" s="4">
        <v>250700267</v>
      </c>
      <c r="F83" s="2" t="s">
        <v>197</v>
      </c>
      <c r="G83" s="2" t="s">
        <v>198</v>
      </c>
      <c r="H83" s="5">
        <v>2899.07</v>
      </c>
      <c r="I83" s="5">
        <v>2899.07</v>
      </c>
      <c r="J83" s="5">
        <v>2899.07</v>
      </c>
      <c r="K83" s="5">
        <v>2899.07</v>
      </c>
      <c r="L83" s="5">
        <v>0</v>
      </c>
      <c r="M83" s="5">
        <v>0</v>
      </c>
      <c r="N83" s="5">
        <v>0</v>
      </c>
      <c r="O83" s="3">
        <f>DATE(2025,8,31)</f>
        <v>45900</v>
      </c>
      <c r="P83" s="2"/>
      <c r="Q83" s="2"/>
      <c r="R83" s="2" t="s">
        <v>28</v>
      </c>
    </row>
    <row r="84">
      <c r="A84" s="2" t="s">
        <v>24</v>
      </c>
      <c r="B84" s="2" t="s">
        <v>199</v>
      </c>
      <c r="C84" s="2" t="s">
        <v>20</v>
      </c>
      <c r="D84" s="3">
        <f>DATE(2025,7,4)</f>
        <v>45842</v>
      </c>
      <c r="E84" s="4">
        <v>250700092</v>
      </c>
      <c r="F84" s="2" t="s">
        <v>200</v>
      </c>
      <c r="G84" s="2" t="s">
        <v>201</v>
      </c>
      <c r="H84" s="5">
        <v>13557.73</v>
      </c>
      <c r="I84" s="5">
        <v>13557.73</v>
      </c>
      <c r="J84" s="5">
        <v>13557.73</v>
      </c>
      <c r="K84" s="5">
        <v>13557.73</v>
      </c>
      <c r="L84" s="5">
        <v>0</v>
      </c>
      <c r="M84" s="5">
        <v>0</v>
      </c>
      <c r="N84" s="5">
        <v>0</v>
      </c>
      <c r="O84" s="3">
        <f>DATE(2025,7,17)</f>
        <v>45855</v>
      </c>
      <c r="P84" s="2"/>
      <c r="Q84" s="2"/>
      <c r="R84" s="2" t="s">
        <v>28</v>
      </c>
    </row>
    <row r="85">
      <c r="A85" s="2" t="s">
        <v>24</v>
      </c>
      <c r="B85" s="2" t="s">
        <v>202</v>
      </c>
      <c r="C85" s="2" t="s">
        <v>20</v>
      </c>
      <c r="D85" s="3">
        <f>DATE(2025,5,15)</f>
        <v>45792</v>
      </c>
      <c r="E85" s="4">
        <v>250500280</v>
      </c>
      <c r="F85" s="2" t="s">
        <v>203</v>
      </c>
      <c r="G85" s="2" t="s">
        <v>204</v>
      </c>
      <c r="H85" s="5">
        <v>3812.05</v>
      </c>
      <c r="I85" s="5">
        <v>3812.05</v>
      </c>
      <c r="J85" s="5">
        <v>3812.05</v>
      </c>
      <c r="K85" s="5">
        <v>3812.05</v>
      </c>
      <c r="L85" s="5">
        <v>0</v>
      </c>
      <c r="M85" s="5">
        <v>0</v>
      </c>
      <c r="N85" s="5">
        <v>0</v>
      </c>
      <c r="O85" s="3">
        <f>DATE(2025,8,6)</f>
        <v>45875</v>
      </c>
      <c r="P85" s="2"/>
      <c r="Q85" s="2"/>
      <c r="R85" s="2" t="s">
        <v>28</v>
      </c>
    </row>
    <row r="86">
      <c r="A86" s="2" t="s">
        <v>24</v>
      </c>
      <c r="B86" s="2" t="s">
        <v>202</v>
      </c>
      <c r="C86" s="2" t="s">
        <v>20</v>
      </c>
      <c r="D86" s="3">
        <f>DATE(2025,7,8)</f>
        <v>45846</v>
      </c>
      <c r="E86" s="4">
        <v>250700155</v>
      </c>
      <c r="F86" s="2" t="s">
        <v>205</v>
      </c>
      <c r="G86" s="2" t="s">
        <v>206</v>
      </c>
      <c r="H86" s="5">
        <v>2754.13</v>
      </c>
      <c r="I86" s="5">
        <v>2754.13</v>
      </c>
      <c r="J86" s="5">
        <v>2754.13</v>
      </c>
      <c r="K86" s="5">
        <v>2754.13</v>
      </c>
      <c r="L86" s="5">
        <v>0</v>
      </c>
      <c r="M86" s="5">
        <v>0</v>
      </c>
      <c r="N86" s="5">
        <v>0</v>
      </c>
      <c r="O86" s="3">
        <f>DATE(2025,10,6)</f>
        <v>45936</v>
      </c>
      <c r="P86" s="2"/>
      <c r="Q86" s="2"/>
      <c r="R86" s="2" t="s">
        <v>22</v>
      </c>
    </row>
    <row r="87">
      <c r="A87" s="2" t="s">
        <v>24</v>
      </c>
      <c r="B87" s="2" t="s">
        <v>202</v>
      </c>
      <c r="C87" s="2" t="s">
        <v>20</v>
      </c>
      <c r="D87" s="3">
        <f>DATE(2025,7,16)</f>
        <v>45854</v>
      </c>
      <c r="E87" s="4">
        <v>250700245</v>
      </c>
      <c r="F87" s="2" t="s">
        <v>207</v>
      </c>
      <c r="G87" s="2"/>
      <c r="H87" s="5">
        <v>865.73</v>
      </c>
      <c r="I87" s="5">
        <v>865.73</v>
      </c>
      <c r="J87" s="5">
        <v>865.73</v>
      </c>
      <c r="K87" s="5">
        <v>865.73</v>
      </c>
      <c r="L87" s="5">
        <v>0</v>
      </c>
      <c r="M87" s="5">
        <v>0</v>
      </c>
      <c r="N87" s="5">
        <v>0</v>
      </c>
      <c r="O87" s="3">
        <f>DATE(2025,10,14)</f>
        <v>45944</v>
      </c>
      <c r="P87" s="2"/>
      <c r="Q87" s="2"/>
      <c r="R87" s="2" t="s">
        <v>22</v>
      </c>
    </row>
    <row r="88">
      <c r="A88" s="2" t="s">
        <v>24</v>
      </c>
      <c r="B88" s="2" t="s">
        <v>208</v>
      </c>
      <c r="C88" s="2" t="s">
        <v>20</v>
      </c>
      <c r="D88" s="3">
        <f>DATE(2025,7,1)</f>
        <v>45839</v>
      </c>
      <c r="E88" s="4">
        <v>250700009</v>
      </c>
      <c r="F88" s="2" t="s">
        <v>209</v>
      </c>
      <c r="G88" s="2" t="s">
        <v>210</v>
      </c>
      <c r="H88" s="5">
        <v>4050.9</v>
      </c>
      <c r="I88" s="5">
        <v>4050.9</v>
      </c>
      <c r="J88" s="5">
        <v>4050.9</v>
      </c>
      <c r="K88" s="5">
        <v>4050.9</v>
      </c>
      <c r="L88" s="5">
        <v>0</v>
      </c>
      <c r="M88" s="5">
        <v>0</v>
      </c>
      <c r="N88" s="5">
        <v>0</v>
      </c>
      <c r="O88" s="3">
        <f>DATE(2025,7,3)</f>
        <v>45841</v>
      </c>
      <c r="P88" s="2"/>
      <c r="Q88" s="2"/>
      <c r="R88" s="2" t="s">
        <v>22</v>
      </c>
    </row>
    <row r="89">
      <c r="A89" s="2" t="s">
        <v>24</v>
      </c>
      <c r="B89" s="2" t="s">
        <v>208</v>
      </c>
      <c r="C89" s="2" t="s">
        <v>20</v>
      </c>
      <c r="D89" s="3">
        <f>DATE(2025,7,15)</f>
        <v>45853</v>
      </c>
      <c r="E89" s="4">
        <v>250700209</v>
      </c>
      <c r="F89" s="2" t="s">
        <v>211</v>
      </c>
      <c r="G89" s="2" t="s">
        <v>212</v>
      </c>
      <c r="H89" s="5">
        <v>5148</v>
      </c>
      <c r="I89" s="5">
        <v>5148</v>
      </c>
      <c r="J89" s="5">
        <v>5148</v>
      </c>
      <c r="K89" s="5">
        <v>5148</v>
      </c>
      <c r="L89" s="5">
        <v>0</v>
      </c>
      <c r="M89" s="5">
        <v>0</v>
      </c>
      <c r="N89" s="5">
        <v>0</v>
      </c>
      <c r="O89" s="3">
        <f>DATE(2025,7,17)</f>
        <v>45855</v>
      </c>
      <c r="P89" s="2"/>
      <c r="Q89" s="2"/>
      <c r="R89" s="2" t="s">
        <v>22</v>
      </c>
    </row>
    <row r="90">
      <c r="A90" s="2" t="s">
        <v>24</v>
      </c>
      <c r="B90" s="2" t="s">
        <v>213</v>
      </c>
      <c r="C90" s="2" t="s">
        <v>20</v>
      </c>
      <c r="D90" s="3">
        <f>DATE(2025,6,25)</f>
        <v>45833</v>
      </c>
      <c r="E90" s="4">
        <v>250600324</v>
      </c>
      <c r="F90" s="2" t="s">
        <v>214</v>
      </c>
      <c r="G90" s="2" t="s">
        <v>215</v>
      </c>
      <c r="H90" s="5">
        <v>256.38</v>
      </c>
      <c r="I90" s="5">
        <v>256.38</v>
      </c>
      <c r="J90" s="5">
        <v>256.38</v>
      </c>
      <c r="K90" s="5">
        <v>256.38</v>
      </c>
      <c r="L90" s="5">
        <v>0</v>
      </c>
      <c r="M90" s="5">
        <v>0</v>
      </c>
      <c r="N90" s="5">
        <v>0</v>
      </c>
      <c r="O90" s="3">
        <f>DATE(2025,7,2)</f>
        <v>45840</v>
      </c>
      <c r="P90" s="2"/>
      <c r="Q90" s="2"/>
      <c r="R90" s="2" t="s">
        <v>28</v>
      </c>
    </row>
    <row r="91">
      <c r="A91" s="2" t="s">
        <v>24</v>
      </c>
      <c r="B91" s="2" t="s">
        <v>213</v>
      </c>
      <c r="C91" s="2" t="s">
        <v>20</v>
      </c>
      <c r="D91" s="3">
        <f>DATE(2025,6,25)</f>
        <v>45833</v>
      </c>
      <c r="E91" s="4">
        <v>250600325</v>
      </c>
      <c r="F91" s="2" t="s">
        <v>216</v>
      </c>
      <c r="G91" s="2" t="s">
        <v>217</v>
      </c>
      <c r="H91" s="5">
        <v>28.81</v>
      </c>
      <c r="I91" s="5">
        <v>28.81</v>
      </c>
      <c r="J91" s="5">
        <v>28.81</v>
      </c>
      <c r="K91" s="5">
        <v>28.81</v>
      </c>
      <c r="L91" s="5">
        <v>0</v>
      </c>
      <c r="M91" s="5">
        <v>0</v>
      </c>
      <c r="N91" s="5">
        <v>0</v>
      </c>
      <c r="O91" s="3">
        <f>DATE(2025,7,2)</f>
        <v>45840</v>
      </c>
      <c r="P91" s="2"/>
      <c r="Q91" s="2"/>
      <c r="R91" s="2" t="s">
        <v>28</v>
      </c>
    </row>
    <row r="92">
      <c r="A92" s="2" t="s">
        <v>24</v>
      </c>
      <c r="B92" s="2" t="s">
        <v>213</v>
      </c>
      <c r="C92" s="2" t="s">
        <v>20</v>
      </c>
      <c r="D92" s="3">
        <f>DATE(2025,6,25)</f>
        <v>45833</v>
      </c>
      <c r="E92" s="4">
        <v>250600326</v>
      </c>
      <c r="F92" s="2" t="s">
        <v>218</v>
      </c>
      <c r="G92" s="2" t="s">
        <v>219</v>
      </c>
      <c r="H92" s="5">
        <v>21.36</v>
      </c>
      <c r="I92" s="5">
        <v>21.36</v>
      </c>
      <c r="J92" s="5">
        <v>21.36</v>
      </c>
      <c r="K92" s="5">
        <v>21.36</v>
      </c>
      <c r="L92" s="5">
        <v>0</v>
      </c>
      <c r="M92" s="5">
        <v>0</v>
      </c>
      <c r="N92" s="5">
        <v>0</v>
      </c>
      <c r="O92" s="3">
        <f>DATE(2025,7,2)</f>
        <v>45840</v>
      </c>
      <c r="P92" s="2"/>
      <c r="Q92" s="2"/>
      <c r="R92" s="2" t="s">
        <v>28</v>
      </c>
    </row>
    <row r="93">
      <c r="A93" s="2" t="s">
        <v>24</v>
      </c>
      <c r="B93" s="2" t="s">
        <v>213</v>
      </c>
      <c r="C93" s="2" t="s">
        <v>20</v>
      </c>
      <c r="D93" s="3">
        <f>DATE(2025,6,25)</f>
        <v>45833</v>
      </c>
      <c r="E93" s="4">
        <v>250600327</v>
      </c>
      <c r="F93" s="2" t="s">
        <v>220</v>
      </c>
      <c r="G93" s="2" t="s">
        <v>221</v>
      </c>
      <c r="H93" s="5">
        <v>2959.98</v>
      </c>
      <c r="I93" s="5">
        <v>2959.98</v>
      </c>
      <c r="J93" s="5">
        <v>2959.98</v>
      </c>
      <c r="K93" s="5">
        <v>2959.98</v>
      </c>
      <c r="L93" s="5">
        <v>0</v>
      </c>
      <c r="M93" s="5">
        <v>0</v>
      </c>
      <c r="N93" s="5">
        <v>0</v>
      </c>
      <c r="O93" s="3">
        <f>DATE(2025,7,2)</f>
        <v>45840</v>
      </c>
      <c r="P93" s="2"/>
      <c r="Q93" s="2"/>
      <c r="R93" s="2" t="s">
        <v>28</v>
      </c>
    </row>
    <row r="94">
      <c r="A94" s="2" t="s">
        <v>24</v>
      </c>
      <c r="B94" s="2" t="s">
        <v>213</v>
      </c>
      <c r="C94" s="2" t="s">
        <v>20</v>
      </c>
      <c r="D94" s="3">
        <f>DATE(2025,7,15)</f>
        <v>45853</v>
      </c>
      <c r="E94" s="4">
        <v>250700208</v>
      </c>
      <c r="F94" s="2" t="s">
        <v>222</v>
      </c>
      <c r="G94" s="2" t="s">
        <v>223</v>
      </c>
      <c r="H94" s="5">
        <v>201.6</v>
      </c>
      <c r="I94" s="5">
        <v>201.6</v>
      </c>
      <c r="J94" s="5">
        <v>201.6</v>
      </c>
      <c r="K94" s="5">
        <v>201.6</v>
      </c>
      <c r="L94" s="5">
        <v>0</v>
      </c>
      <c r="M94" s="5">
        <v>0</v>
      </c>
      <c r="N94" s="5">
        <v>0</v>
      </c>
      <c r="O94" s="3">
        <f>DATE(2025,7,22)</f>
        <v>45860</v>
      </c>
      <c r="P94" s="2"/>
      <c r="Q94" s="2"/>
      <c r="R94" s="2" t="s">
        <v>28</v>
      </c>
    </row>
    <row r="95">
      <c r="A95" s="2" t="s">
        <v>24</v>
      </c>
      <c r="B95" s="2" t="s">
        <v>213</v>
      </c>
      <c r="C95" s="2" t="s">
        <v>20</v>
      </c>
      <c r="D95" s="3">
        <f>DATE(2025,7,15)</f>
        <v>45853</v>
      </c>
      <c r="E95" s="4">
        <v>250700213</v>
      </c>
      <c r="F95" s="2" t="s">
        <v>224</v>
      </c>
      <c r="G95" s="2" t="s">
        <v>225</v>
      </c>
      <c r="H95" s="5">
        <v>21.47</v>
      </c>
      <c r="I95" s="5">
        <v>21.47</v>
      </c>
      <c r="J95" s="5">
        <v>21.47</v>
      </c>
      <c r="K95" s="5">
        <v>21.47</v>
      </c>
      <c r="L95" s="5">
        <v>0</v>
      </c>
      <c r="M95" s="5">
        <v>0</v>
      </c>
      <c r="N95" s="5">
        <v>0</v>
      </c>
      <c r="O95" s="3">
        <f>DATE(2025,7,22)</f>
        <v>45860</v>
      </c>
      <c r="P95" s="2"/>
      <c r="Q95" s="2"/>
      <c r="R95" s="2" t="s">
        <v>28</v>
      </c>
    </row>
    <row r="96">
      <c r="A96" s="2" t="s">
        <v>24</v>
      </c>
      <c r="B96" s="2" t="s">
        <v>213</v>
      </c>
      <c r="C96" s="2" t="s">
        <v>20</v>
      </c>
      <c r="D96" s="3">
        <f>DATE(2025,7,15)</f>
        <v>45853</v>
      </c>
      <c r="E96" s="4">
        <v>250700214</v>
      </c>
      <c r="F96" s="2" t="s">
        <v>226</v>
      </c>
      <c r="G96" s="2" t="s">
        <v>227</v>
      </c>
      <c r="H96" s="5">
        <v>5652.98</v>
      </c>
      <c r="I96" s="5">
        <v>5652.98</v>
      </c>
      <c r="J96" s="5">
        <v>5652.98</v>
      </c>
      <c r="K96" s="5">
        <v>5652.98</v>
      </c>
      <c r="L96" s="5">
        <v>0</v>
      </c>
      <c r="M96" s="5">
        <v>0</v>
      </c>
      <c r="N96" s="5">
        <v>0</v>
      </c>
      <c r="O96" s="3">
        <f>DATE(2025,7,22)</f>
        <v>45860</v>
      </c>
      <c r="P96" s="2"/>
      <c r="Q96" s="2"/>
      <c r="R96" s="2" t="s">
        <v>28</v>
      </c>
    </row>
    <row r="97">
      <c r="A97" s="2" t="s">
        <v>24</v>
      </c>
      <c r="B97" s="2" t="s">
        <v>228</v>
      </c>
      <c r="C97" s="2" t="s">
        <v>20</v>
      </c>
      <c r="D97" s="3">
        <f>DATE(2025,4,15)</f>
        <v>45762</v>
      </c>
      <c r="E97" s="4">
        <v>250400251</v>
      </c>
      <c r="F97" s="2" t="s">
        <v>229</v>
      </c>
      <c r="G97" s="2" t="s">
        <v>230</v>
      </c>
      <c r="H97" s="5">
        <v>8720.74</v>
      </c>
      <c r="I97" s="5">
        <v>8720.74</v>
      </c>
      <c r="J97" s="5">
        <v>3720.74</v>
      </c>
      <c r="K97" s="5">
        <v>3720.74</v>
      </c>
      <c r="L97" s="5">
        <v>5000</v>
      </c>
      <c r="M97" s="5">
        <v>5000</v>
      </c>
      <c r="N97" s="5">
        <v>0</v>
      </c>
      <c r="O97" s="3">
        <f>DATE(2025,5,15)</f>
        <v>45792</v>
      </c>
      <c r="P97" s="2"/>
      <c r="Q97" s="2"/>
      <c r="R97" s="2" t="s">
        <v>28</v>
      </c>
    </row>
    <row r="98">
      <c r="A98" s="2" t="s">
        <v>24</v>
      </c>
      <c r="B98" s="2" t="s">
        <v>228</v>
      </c>
      <c r="C98" s="2" t="s">
        <v>20</v>
      </c>
      <c r="D98" s="3">
        <f>DATE(2025,7,15)</f>
        <v>45853</v>
      </c>
      <c r="E98" s="4">
        <v>250700223</v>
      </c>
      <c r="F98" s="2" t="s">
        <v>231</v>
      </c>
      <c r="G98" s="2" t="s">
        <v>232</v>
      </c>
      <c r="H98" s="5">
        <v>11734.3</v>
      </c>
      <c r="I98" s="5">
        <v>11734.3</v>
      </c>
      <c r="J98" s="5">
        <v>11734.3</v>
      </c>
      <c r="K98" s="5">
        <v>11734.3</v>
      </c>
      <c r="L98" s="5">
        <v>0</v>
      </c>
      <c r="M98" s="5">
        <v>0</v>
      </c>
      <c r="N98" s="5">
        <v>0</v>
      </c>
      <c r="O98" s="3">
        <f>DATE(2025,8,15)</f>
        <v>45884</v>
      </c>
      <c r="P98" s="2"/>
      <c r="Q98" s="2"/>
      <c r="R98" s="2" t="s">
        <v>28</v>
      </c>
    </row>
    <row r="99">
      <c r="A99" s="2" t="s">
        <v>24</v>
      </c>
      <c r="B99" s="2" t="s">
        <v>233</v>
      </c>
      <c r="C99" s="2" t="s">
        <v>20</v>
      </c>
      <c r="D99" s="3">
        <f>DATE(2025,4,8)</f>
        <v>45755</v>
      </c>
      <c r="E99" s="4">
        <v>250400155</v>
      </c>
      <c r="F99" s="2" t="s">
        <v>234</v>
      </c>
      <c r="G99" s="2" t="s">
        <v>235</v>
      </c>
      <c r="H99" s="5">
        <v>12160.28</v>
      </c>
      <c r="I99" s="5">
        <v>12160.28</v>
      </c>
      <c r="J99" s="5">
        <v>12160.28</v>
      </c>
      <c r="K99" s="5">
        <v>12160.28</v>
      </c>
      <c r="L99" s="5">
        <v>0</v>
      </c>
      <c r="M99" s="5">
        <v>0</v>
      </c>
      <c r="N99" s="5">
        <v>0</v>
      </c>
      <c r="O99" s="3">
        <f>DATE(2025,5,23)</f>
        <v>45800</v>
      </c>
      <c r="P99" s="2"/>
      <c r="Q99" s="2"/>
      <c r="R99" s="2" t="s">
        <v>28</v>
      </c>
    </row>
    <row r="100">
      <c r="A100" s="2" t="s">
        <v>24</v>
      </c>
      <c r="B100" s="2" t="s">
        <v>233</v>
      </c>
      <c r="C100" s="2" t="s">
        <v>20</v>
      </c>
      <c r="D100" s="3">
        <f>DATE(2025,4,24)</f>
        <v>45771</v>
      </c>
      <c r="E100" s="4">
        <v>250400329</v>
      </c>
      <c r="F100" s="2" t="s">
        <v>236</v>
      </c>
      <c r="G100" s="2" t="s">
        <v>237</v>
      </c>
      <c r="H100" s="5">
        <v>398</v>
      </c>
      <c r="I100" s="5">
        <v>398</v>
      </c>
      <c r="J100" s="5">
        <v>398</v>
      </c>
      <c r="K100" s="5">
        <v>398</v>
      </c>
      <c r="L100" s="5">
        <v>0</v>
      </c>
      <c r="M100" s="5">
        <v>0</v>
      </c>
      <c r="N100" s="5">
        <v>0</v>
      </c>
      <c r="O100" s="3">
        <f>DATE(2025,6,8)</f>
        <v>45816</v>
      </c>
      <c r="P100" s="2"/>
      <c r="Q100" s="2"/>
      <c r="R100" s="2" t="s">
        <v>28</v>
      </c>
    </row>
    <row r="101">
      <c r="A101" s="2" t="s">
        <v>24</v>
      </c>
      <c r="B101" s="2" t="s">
        <v>233</v>
      </c>
      <c r="C101" s="2" t="s">
        <v>20</v>
      </c>
      <c r="D101" s="3">
        <f>DATE(2025,4,29)</f>
        <v>45776</v>
      </c>
      <c r="E101" s="4">
        <v>250400388</v>
      </c>
      <c r="F101" s="2" t="s">
        <v>238</v>
      </c>
      <c r="G101" s="2" t="s">
        <v>239</v>
      </c>
      <c r="H101" s="5">
        <v>908.6</v>
      </c>
      <c r="I101" s="5">
        <v>908.6</v>
      </c>
      <c r="J101" s="5">
        <v>908.6</v>
      </c>
      <c r="K101" s="5">
        <v>908.6</v>
      </c>
      <c r="L101" s="5">
        <v>0</v>
      </c>
      <c r="M101" s="5">
        <v>0</v>
      </c>
      <c r="N101" s="5">
        <v>0</v>
      </c>
      <c r="O101" s="3">
        <f>DATE(2025,6,13)</f>
        <v>45821</v>
      </c>
      <c r="P101" s="2"/>
      <c r="Q101" s="2"/>
      <c r="R101" s="2" t="s">
        <v>28</v>
      </c>
    </row>
    <row r="102">
      <c r="A102" s="2" t="s">
        <v>24</v>
      </c>
      <c r="B102" s="2" t="s">
        <v>233</v>
      </c>
      <c r="C102" s="2" t="s">
        <v>20</v>
      </c>
      <c r="D102" s="3">
        <f>DATE(2025,5,9)</f>
        <v>45786</v>
      </c>
      <c r="E102" s="4">
        <v>250500110</v>
      </c>
      <c r="F102" s="2" t="s">
        <v>240</v>
      </c>
      <c r="G102" s="2" t="s">
        <v>241</v>
      </c>
      <c r="H102" s="5">
        <v>1065.6</v>
      </c>
      <c r="I102" s="5">
        <v>1065.6</v>
      </c>
      <c r="J102" s="5">
        <v>1065.6</v>
      </c>
      <c r="K102" s="5">
        <v>1065.6</v>
      </c>
      <c r="L102" s="5">
        <v>0</v>
      </c>
      <c r="M102" s="5">
        <v>0</v>
      </c>
      <c r="N102" s="5">
        <v>0</v>
      </c>
      <c r="O102" s="3">
        <f>DATE(2025,6,23)</f>
        <v>45831</v>
      </c>
      <c r="P102" s="2"/>
      <c r="Q102" s="2"/>
      <c r="R102" s="2" t="s">
        <v>28</v>
      </c>
    </row>
    <row r="103">
      <c r="A103" s="2" t="s">
        <v>24</v>
      </c>
      <c r="B103" s="2" t="s">
        <v>233</v>
      </c>
      <c r="C103" s="2" t="s">
        <v>20</v>
      </c>
      <c r="D103" s="3">
        <f>DATE(2025,5,13)</f>
        <v>45790</v>
      </c>
      <c r="E103" s="4">
        <v>250500137</v>
      </c>
      <c r="F103" s="2" t="s">
        <v>242</v>
      </c>
      <c r="G103" s="2" t="s">
        <v>243</v>
      </c>
      <c r="H103" s="5">
        <v>914.49</v>
      </c>
      <c r="I103" s="5">
        <v>914.49</v>
      </c>
      <c r="J103" s="5">
        <v>914.49</v>
      </c>
      <c r="K103" s="5">
        <v>914.49</v>
      </c>
      <c r="L103" s="5">
        <v>0</v>
      </c>
      <c r="M103" s="5">
        <v>0</v>
      </c>
      <c r="N103" s="5">
        <v>0</v>
      </c>
      <c r="O103" s="3">
        <f>DATE(2025,5,13)</f>
        <v>45790</v>
      </c>
      <c r="P103" s="2"/>
      <c r="Q103" s="2"/>
      <c r="R103" s="2" t="s">
        <v>28</v>
      </c>
    </row>
    <row r="104">
      <c r="A104" s="2" t="s">
        <v>24</v>
      </c>
      <c r="B104" s="2" t="s">
        <v>233</v>
      </c>
      <c r="C104" s="2" t="s">
        <v>20</v>
      </c>
      <c r="D104" s="3">
        <f>DATE(2025,5,22)</f>
        <v>45799</v>
      </c>
      <c r="E104" s="4">
        <v>250500347</v>
      </c>
      <c r="F104" s="2" t="s">
        <v>244</v>
      </c>
      <c r="G104" s="2" t="s">
        <v>245</v>
      </c>
      <c r="H104" s="5">
        <v>1272.24</v>
      </c>
      <c r="I104" s="5">
        <v>1272.24</v>
      </c>
      <c r="J104" s="5">
        <v>1272.24</v>
      </c>
      <c r="K104" s="5">
        <v>1272.24</v>
      </c>
      <c r="L104" s="5">
        <v>0</v>
      </c>
      <c r="M104" s="5">
        <v>0</v>
      </c>
      <c r="N104" s="5">
        <v>0</v>
      </c>
      <c r="O104" s="3">
        <f>DATE(2025,7,6)</f>
        <v>45844</v>
      </c>
      <c r="P104" s="2"/>
      <c r="Q104" s="2"/>
      <c r="R104" s="2" t="s">
        <v>28</v>
      </c>
    </row>
    <row r="105">
      <c r="A105" s="2" t="s">
        <v>24</v>
      </c>
      <c r="B105" s="2" t="s">
        <v>233</v>
      </c>
      <c r="C105" s="2" t="s">
        <v>20</v>
      </c>
      <c r="D105" s="3">
        <f>DATE(2025,5,22)</f>
        <v>45799</v>
      </c>
      <c r="E105" s="4">
        <v>250600008</v>
      </c>
      <c r="F105" s="2" t="s">
        <v>246</v>
      </c>
      <c r="G105" s="2" t="s">
        <v>247</v>
      </c>
      <c r="H105" s="5">
        <v>5294.16</v>
      </c>
      <c r="I105" s="5">
        <v>5294.16</v>
      </c>
      <c r="J105" s="5">
        <v>5294.16</v>
      </c>
      <c r="K105" s="5">
        <v>5294.16</v>
      </c>
      <c r="L105" s="5">
        <v>0</v>
      </c>
      <c r="M105" s="5">
        <v>0</v>
      </c>
      <c r="N105" s="5">
        <v>0</v>
      </c>
      <c r="O105" s="3">
        <f>DATE(2025,7,6)</f>
        <v>45844</v>
      </c>
      <c r="P105" s="2"/>
      <c r="Q105" s="2"/>
      <c r="R105" s="2" t="s">
        <v>28</v>
      </c>
    </row>
    <row r="106">
      <c r="A106" s="2" t="s">
        <v>24</v>
      </c>
      <c r="B106" s="2" t="s">
        <v>233</v>
      </c>
      <c r="C106" s="2" t="s">
        <v>20</v>
      </c>
      <c r="D106" s="3">
        <f>DATE(2025,5,22)</f>
        <v>45799</v>
      </c>
      <c r="E106" s="4">
        <v>250600009</v>
      </c>
      <c r="F106" s="2" t="s">
        <v>248</v>
      </c>
      <c r="G106" s="2" t="s">
        <v>249</v>
      </c>
      <c r="H106" s="5">
        <v>3283.2</v>
      </c>
      <c r="I106" s="5">
        <v>3283.2</v>
      </c>
      <c r="J106" s="5">
        <v>3283.2</v>
      </c>
      <c r="K106" s="5">
        <v>3283.2</v>
      </c>
      <c r="L106" s="5">
        <v>0</v>
      </c>
      <c r="M106" s="5">
        <v>0</v>
      </c>
      <c r="N106" s="5">
        <v>0</v>
      </c>
      <c r="O106" s="3">
        <f>DATE(2025,7,6)</f>
        <v>45844</v>
      </c>
      <c r="P106" s="2"/>
      <c r="Q106" s="2"/>
      <c r="R106" s="2" t="s">
        <v>28</v>
      </c>
    </row>
    <row r="107">
      <c r="A107" s="2" t="s">
        <v>24</v>
      </c>
      <c r="B107" s="2" t="s">
        <v>233</v>
      </c>
      <c r="C107" s="2" t="s">
        <v>20</v>
      </c>
      <c r="D107" s="3">
        <f>DATE(2025,5,23)</f>
        <v>45800</v>
      </c>
      <c r="E107" s="4">
        <v>250600010</v>
      </c>
      <c r="F107" s="2" t="s">
        <v>250</v>
      </c>
      <c r="G107" s="2" t="s">
        <v>251</v>
      </c>
      <c r="H107" s="5">
        <v>4104</v>
      </c>
      <c r="I107" s="5">
        <v>4104</v>
      </c>
      <c r="J107" s="5">
        <v>4104</v>
      </c>
      <c r="K107" s="5">
        <v>4104</v>
      </c>
      <c r="L107" s="5">
        <v>0</v>
      </c>
      <c r="M107" s="5">
        <v>0</v>
      </c>
      <c r="N107" s="5">
        <v>0</v>
      </c>
      <c r="O107" s="3">
        <f>DATE(2025,7,7)</f>
        <v>45845</v>
      </c>
      <c r="P107" s="2"/>
      <c r="Q107" s="2"/>
      <c r="R107" s="2" t="s">
        <v>28</v>
      </c>
    </row>
    <row r="108">
      <c r="A108" s="2" t="s">
        <v>24</v>
      </c>
      <c r="B108" s="2" t="s">
        <v>233</v>
      </c>
      <c r="C108" s="2" t="s">
        <v>20</v>
      </c>
      <c r="D108" s="3">
        <f>DATE(2025,5,27)</f>
        <v>45804</v>
      </c>
      <c r="E108" s="4">
        <v>250500348</v>
      </c>
      <c r="F108" s="2" t="s">
        <v>252</v>
      </c>
      <c r="G108" s="2" t="s">
        <v>253</v>
      </c>
      <c r="H108" s="5">
        <v>2216.16</v>
      </c>
      <c r="I108" s="5">
        <v>2216.16</v>
      </c>
      <c r="J108" s="5">
        <v>2216.16</v>
      </c>
      <c r="K108" s="5">
        <v>2216.16</v>
      </c>
      <c r="L108" s="5">
        <v>0</v>
      </c>
      <c r="M108" s="5">
        <v>0</v>
      </c>
      <c r="N108" s="5">
        <v>0</v>
      </c>
      <c r="O108" s="3">
        <f>DATE(2025,7,11)</f>
        <v>45849</v>
      </c>
      <c r="P108" s="2"/>
      <c r="Q108" s="2"/>
      <c r="R108" s="2" t="s">
        <v>28</v>
      </c>
    </row>
    <row r="109">
      <c r="A109" s="2" t="s">
        <v>24</v>
      </c>
      <c r="B109" s="2" t="s">
        <v>254</v>
      </c>
      <c r="C109" s="2" t="s">
        <v>20</v>
      </c>
      <c r="D109" s="3">
        <f>DATE(2024,7,11)</f>
        <v>45484</v>
      </c>
      <c r="E109" s="4">
        <v>240700141</v>
      </c>
      <c r="F109" s="2" t="s">
        <v>255</v>
      </c>
      <c r="G109" s="2" t="s">
        <v>256</v>
      </c>
      <c r="H109" s="5">
        <v>8050</v>
      </c>
      <c r="I109" s="5">
        <v>8050</v>
      </c>
      <c r="J109" s="5">
        <v>7550.01</v>
      </c>
      <c r="K109" s="5">
        <v>7550.01</v>
      </c>
      <c r="L109" s="5">
        <v>499.99</v>
      </c>
      <c r="M109" s="5">
        <v>499.99</v>
      </c>
      <c r="N109" s="5">
        <v>0</v>
      </c>
      <c r="O109" s="3">
        <f>DATE(2024,8,10)</f>
        <v>45514</v>
      </c>
      <c r="P109" s="2"/>
      <c r="Q109" s="2"/>
      <c r="R109" s="2" t="s">
        <v>22</v>
      </c>
    </row>
    <row r="110">
      <c r="A110" s="2" t="s">
        <v>24</v>
      </c>
      <c r="B110" s="2" t="s">
        <v>257</v>
      </c>
      <c r="C110" s="2" t="s">
        <v>20</v>
      </c>
      <c r="D110" s="3">
        <f>DATE(2025,6,11)</f>
        <v>45819</v>
      </c>
      <c r="E110" s="4">
        <v>250600132</v>
      </c>
      <c r="F110" s="2" t="s">
        <v>258</v>
      </c>
      <c r="G110" s="2" t="s">
        <v>259</v>
      </c>
      <c r="H110" s="5">
        <v>117.51</v>
      </c>
      <c r="I110" s="5">
        <v>117.51</v>
      </c>
      <c r="J110" s="5">
        <v>0.28</v>
      </c>
      <c r="K110" s="5">
        <v>0.28</v>
      </c>
      <c r="L110" s="5">
        <v>117.23</v>
      </c>
      <c r="M110" s="5">
        <v>117.23</v>
      </c>
      <c r="N110" s="5">
        <v>117.23</v>
      </c>
      <c r="O110" s="3">
        <f>DATE(2025,8,10)</f>
        <v>45879</v>
      </c>
      <c r="P110" s="2"/>
      <c r="Q110" s="2"/>
      <c r="R110" s="2" t="s">
        <v>22</v>
      </c>
    </row>
    <row r="111">
      <c r="A111" s="2" t="s">
        <v>24</v>
      </c>
      <c r="B111" s="2" t="s">
        <v>257</v>
      </c>
      <c r="C111" s="2" t="s">
        <v>20</v>
      </c>
      <c r="D111" s="3">
        <f>DATE(2025,6,17)</f>
        <v>45825</v>
      </c>
      <c r="E111" s="4">
        <v>250600232</v>
      </c>
      <c r="F111" s="2" t="s">
        <v>260</v>
      </c>
      <c r="G111" s="2" t="s">
        <v>261</v>
      </c>
      <c r="H111" s="5">
        <v>3917.63</v>
      </c>
      <c r="I111" s="5">
        <v>3917.63</v>
      </c>
      <c r="J111" s="5">
        <v>3917.63</v>
      </c>
      <c r="K111" s="5">
        <v>3917.63</v>
      </c>
      <c r="L111" s="5">
        <v>0</v>
      </c>
      <c r="M111" s="5">
        <v>0</v>
      </c>
      <c r="N111" s="5">
        <v>0</v>
      </c>
      <c r="O111" s="3">
        <f>DATE(2025,8,16)</f>
        <v>45885</v>
      </c>
      <c r="P111" s="2"/>
      <c r="Q111" s="2"/>
      <c r="R111" s="2" t="s">
        <v>22</v>
      </c>
    </row>
    <row r="112">
      <c r="A112" s="2" t="s">
        <v>24</v>
      </c>
      <c r="B112" s="2" t="s">
        <v>257</v>
      </c>
      <c r="C112" s="2" t="s">
        <v>20</v>
      </c>
      <c r="D112" s="3">
        <f>DATE(2025,6,18)</f>
        <v>45826</v>
      </c>
      <c r="E112" s="4">
        <v>250600234</v>
      </c>
      <c r="F112" s="2" t="s">
        <v>262</v>
      </c>
      <c r="G112" s="2" t="s">
        <v>263</v>
      </c>
      <c r="H112" s="5">
        <v>7337.33</v>
      </c>
      <c r="I112" s="5">
        <v>7337.33</v>
      </c>
      <c r="J112" s="5">
        <v>7337.33</v>
      </c>
      <c r="K112" s="5">
        <v>7337.33</v>
      </c>
      <c r="L112" s="5">
        <v>0</v>
      </c>
      <c r="M112" s="5">
        <v>0</v>
      </c>
      <c r="N112" s="5">
        <v>0</v>
      </c>
      <c r="O112" s="3">
        <f>DATE(2025,8,17)</f>
        <v>45886</v>
      </c>
      <c r="P112" s="2"/>
      <c r="Q112" s="2"/>
      <c r="R112" s="2" t="s">
        <v>28</v>
      </c>
    </row>
    <row r="113">
      <c r="A113" s="2" t="s">
        <v>24</v>
      </c>
      <c r="B113" s="2" t="s">
        <v>257</v>
      </c>
      <c r="C113" s="2" t="s">
        <v>20</v>
      </c>
      <c r="D113" s="3">
        <f>DATE(2025,6,19)</f>
        <v>45827</v>
      </c>
      <c r="E113" s="4">
        <v>250600240</v>
      </c>
      <c r="F113" s="2" t="s">
        <v>264</v>
      </c>
      <c r="G113" s="2" t="s">
        <v>265</v>
      </c>
      <c r="H113" s="5">
        <v>1694.69</v>
      </c>
      <c r="I113" s="5">
        <v>1694.69</v>
      </c>
      <c r="J113" s="5">
        <v>1694.69</v>
      </c>
      <c r="K113" s="5">
        <v>1694.69</v>
      </c>
      <c r="L113" s="5">
        <v>0</v>
      </c>
      <c r="M113" s="5">
        <v>0</v>
      </c>
      <c r="N113" s="5">
        <v>0</v>
      </c>
      <c r="O113" s="3">
        <f>DATE(2025,8,18)</f>
        <v>45887</v>
      </c>
      <c r="P113" s="2"/>
      <c r="Q113" s="2"/>
      <c r="R113" s="2" t="s">
        <v>28</v>
      </c>
    </row>
    <row r="114">
      <c r="A114" s="2" t="s">
        <v>24</v>
      </c>
      <c r="B114" s="2" t="s">
        <v>257</v>
      </c>
      <c r="C114" s="2" t="s">
        <v>20</v>
      </c>
      <c r="D114" s="3">
        <f>DATE(2025,6,19)</f>
        <v>45827</v>
      </c>
      <c r="E114" s="4">
        <v>250600273</v>
      </c>
      <c r="F114" s="2" t="s">
        <v>266</v>
      </c>
      <c r="G114" s="2" t="s">
        <v>267</v>
      </c>
      <c r="H114" s="5">
        <v>120.7</v>
      </c>
      <c r="I114" s="5">
        <v>120.7</v>
      </c>
      <c r="J114" s="5">
        <v>120.7</v>
      </c>
      <c r="K114" s="5">
        <v>120.7</v>
      </c>
      <c r="L114" s="5">
        <v>0</v>
      </c>
      <c r="M114" s="5">
        <v>0</v>
      </c>
      <c r="N114" s="5">
        <v>0</v>
      </c>
      <c r="O114" s="3">
        <f>DATE(2025,8,18)</f>
        <v>45887</v>
      </c>
      <c r="P114" s="2"/>
      <c r="Q114" s="2"/>
      <c r="R114" s="2" t="s">
        <v>28</v>
      </c>
    </row>
    <row r="115">
      <c r="A115" s="2" t="s">
        <v>24</v>
      </c>
      <c r="B115" s="2" t="s">
        <v>257</v>
      </c>
      <c r="C115" s="2" t="s">
        <v>20</v>
      </c>
      <c r="D115" s="3">
        <f>DATE(2025,6,20)</f>
        <v>45828</v>
      </c>
      <c r="E115" s="4">
        <v>250600249</v>
      </c>
      <c r="F115" s="2" t="s">
        <v>268</v>
      </c>
      <c r="G115" s="2" t="s">
        <v>269</v>
      </c>
      <c r="H115" s="5">
        <v>54.74</v>
      </c>
      <c r="I115" s="5">
        <v>54.74</v>
      </c>
      <c r="J115" s="5">
        <v>54.74</v>
      </c>
      <c r="K115" s="5">
        <v>54.74</v>
      </c>
      <c r="L115" s="5">
        <v>0</v>
      </c>
      <c r="M115" s="5">
        <v>0</v>
      </c>
      <c r="N115" s="5">
        <v>0</v>
      </c>
      <c r="O115" s="3">
        <f>DATE(2025,8,19)</f>
        <v>45888</v>
      </c>
      <c r="P115" s="2"/>
      <c r="Q115" s="2"/>
      <c r="R115" s="2" t="s">
        <v>28</v>
      </c>
    </row>
    <row r="116">
      <c r="A116" s="2" t="s">
        <v>24</v>
      </c>
      <c r="B116" s="2" t="s">
        <v>257</v>
      </c>
      <c r="C116" s="2" t="s">
        <v>20</v>
      </c>
      <c r="D116" s="3">
        <f>DATE(2025,7,1)</f>
        <v>45839</v>
      </c>
      <c r="E116" s="4">
        <v>250700032</v>
      </c>
      <c r="F116" s="2" t="s">
        <v>270</v>
      </c>
      <c r="G116" s="2" t="s">
        <v>271</v>
      </c>
      <c r="H116" s="5">
        <v>5615.17</v>
      </c>
      <c r="I116" s="5">
        <v>5615.17</v>
      </c>
      <c r="J116" s="5">
        <v>5615.17</v>
      </c>
      <c r="K116" s="5">
        <v>5615.17</v>
      </c>
      <c r="L116" s="5">
        <v>0</v>
      </c>
      <c r="M116" s="5">
        <v>0</v>
      </c>
      <c r="N116" s="5">
        <v>0</v>
      </c>
      <c r="O116" s="3">
        <f>DATE(2025,8,30)</f>
        <v>45899</v>
      </c>
      <c r="P116" s="2"/>
      <c r="Q116" s="2"/>
      <c r="R116" s="2" t="s">
        <v>22</v>
      </c>
    </row>
    <row r="117">
      <c r="A117" s="2" t="s">
        <v>24</v>
      </c>
      <c r="B117" s="2" t="s">
        <v>257</v>
      </c>
      <c r="C117" s="2" t="s">
        <v>20</v>
      </c>
      <c r="D117" s="3">
        <f>DATE(2025,7,2)</f>
        <v>45840</v>
      </c>
      <c r="E117" s="4">
        <v>250700051</v>
      </c>
      <c r="F117" s="2" t="s">
        <v>272</v>
      </c>
      <c r="G117" s="2" t="s">
        <v>273</v>
      </c>
      <c r="H117" s="5">
        <v>2772.88</v>
      </c>
      <c r="I117" s="5">
        <v>2772.88</v>
      </c>
      <c r="J117" s="5">
        <v>2772.88</v>
      </c>
      <c r="K117" s="5">
        <v>2772.88</v>
      </c>
      <c r="L117" s="5">
        <v>0</v>
      </c>
      <c r="M117" s="5">
        <v>0</v>
      </c>
      <c r="N117" s="5">
        <v>0</v>
      </c>
      <c r="O117" s="3">
        <f>DATE(2025,8,31)</f>
        <v>45900</v>
      </c>
      <c r="P117" s="2"/>
      <c r="Q117" s="2"/>
      <c r="R117" s="2" t="s">
        <v>22</v>
      </c>
    </row>
    <row r="118">
      <c r="A118" s="2" t="s">
        <v>24</v>
      </c>
      <c r="B118" s="2" t="s">
        <v>257</v>
      </c>
      <c r="C118" s="2" t="s">
        <v>29</v>
      </c>
      <c r="D118" s="3">
        <f>DATE(2025,7,4)</f>
        <v>45842</v>
      </c>
      <c r="E118" s="4">
        <v>250700103</v>
      </c>
      <c r="F118" s="2" t="s">
        <v>274</v>
      </c>
      <c r="G118" s="2" t="s">
        <v>275</v>
      </c>
      <c r="H118" s="5">
        <v>-65.69</v>
      </c>
      <c r="I118" s="5">
        <v>-65.69</v>
      </c>
      <c r="J118" s="5">
        <v>-65.69</v>
      </c>
      <c r="K118" s="5">
        <v>-65.69</v>
      </c>
      <c r="L118" s="5">
        <v>0</v>
      </c>
      <c r="M118" s="5">
        <v>0</v>
      </c>
      <c r="N118" s="5">
        <v>0</v>
      </c>
      <c r="O118" s="3">
        <f>DATE(2025,7,4)</f>
        <v>45842</v>
      </c>
      <c r="P118" s="2"/>
      <c r="Q118" s="2"/>
      <c r="R118" s="2" t="s">
        <v>22</v>
      </c>
    </row>
    <row r="119">
      <c r="A119" s="2" t="s">
        <v>24</v>
      </c>
      <c r="B119" s="2" t="s">
        <v>257</v>
      </c>
      <c r="C119" s="2" t="s">
        <v>29</v>
      </c>
      <c r="D119" s="3">
        <f>DATE(2025,7,4)</f>
        <v>45842</v>
      </c>
      <c r="E119" s="4">
        <v>250700104</v>
      </c>
      <c r="F119" s="2" t="s">
        <v>276</v>
      </c>
      <c r="G119" s="2" t="s">
        <v>277</v>
      </c>
      <c r="H119" s="5">
        <v>-108.29</v>
      </c>
      <c r="I119" s="5">
        <v>-108.29</v>
      </c>
      <c r="J119" s="5">
        <v>-108.29</v>
      </c>
      <c r="K119" s="5">
        <v>-108.29</v>
      </c>
      <c r="L119" s="5">
        <v>0</v>
      </c>
      <c r="M119" s="5">
        <v>0</v>
      </c>
      <c r="N119" s="5">
        <v>0</v>
      </c>
      <c r="O119" s="3">
        <f>DATE(2025,7,4)</f>
        <v>45842</v>
      </c>
      <c r="P119" s="2"/>
      <c r="Q119" s="2"/>
      <c r="R119" s="2" t="s">
        <v>22</v>
      </c>
    </row>
    <row r="120">
      <c r="A120" s="2" t="s">
        <v>24</v>
      </c>
      <c r="B120" s="2" t="s">
        <v>257</v>
      </c>
      <c r="C120" s="2" t="s">
        <v>29</v>
      </c>
      <c r="D120" s="3">
        <f>DATE(2025,7,4)</f>
        <v>45842</v>
      </c>
      <c r="E120" s="4">
        <v>250700105</v>
      </c>
      <c r="F120" s="2" t="s">
        <v>278</v>
      </c>
      <c r="G120" s="2" t="s">
        <v>279</v>
      </c>
      <c r="H120" s="5">
        <v>-28.8</v>
      </c>
      <c r="I120" s="5">
        <v>-28.8</v>
      </c>
      <c r="J120" s="5">
        <v>-28.8</v>
      </c>
      <c r="K120" s="5">
        <v>-28.8</v>
      </c>
      <c r="L120" s="5">
        <v>0</v>
      </c>
      <c r="M120" s="5">
        <v>0</v>
      </c>
      <c r="N120" s="5">
        <v>0</v>
      </c>
      <c r="O120" s="3">
        <f>DATE(2025,7,4)</f>
        <v>45842</v>
      </c>
      <c r="P120" s="2"/>
      <c r="Q120" s="2"/>
      <c r="R120" s="2" t="s">
        <v>22</v>
      </c>
    </row>
    <row r="121">
      <c r="A121" s="2" t="s">
        <v>24</v>
      </c>
      <c r="B121" s="2" t="s">
        <v>257</v>
      </c>
      <c r="C121" s="2" t="s">
        <v>20</v>
      </c>
      <c r="D121" s="3">
        <f>DATE(2025,7,4)</f>
        <v>45842</v>
      </c>
      <c r="E121" s="4">
        <v>250700106</v>
      </c>
      <c r="F121" s="2" t="s">
        <v>280</v>
      </c>
      <c r="G121" s="2" t="s">
        <v>281</v>
      </c>
      <c r="H121" s="5">
        <v>892.5</v>
      </c>
      <c r="I121" s="5">
        <v>892.5</v>
      </c>
      <c r="J121" s="5">
        <v>892.5</v>
      </c>
      <c r="K121" s="5">
        <v>892.5</v>
      </c>
      <c r="L121" s="5">
        <v>0</v>
      </c>
      <c r="M121" s="5">
        <v>0</v>
      </c>
      <c r="N121" s="5">
        <v>0</v>
      </c>
      <c r="O121" s="3">
        <f>DATE(2025,9,2)</f>
        <v>45902</v>
      </c>
      <c r="P121" s="2"/>
      <c r="Q121" s="2"/>
      <c r="R121" s="2" t="s">
        <v>22</v>
      </c>
    </row>
    <row r="122">
      <c r="A122" s="2" t="s">
        <v>24</v>
      </c>
      <c r="B122" s="2" t="s">
        <v>257</v>
      </c>
      <c r="C122" s="2" t="s">
        <v>20</v>
      </c>
      <c r="D122" s="3">
        <f>DATE(2025,7,8)</f>
        <v>45846</v>
      </c>
      <c r="E122" s="4">
        <v>250700126</v>
      </c>
      <c r="F122" s="2" t="s">
        <v>282</v>
      </c>
      <c r="G122" s="2" t="s">
        <v>283</v>
      </c>
      <c r="H122" s="5">
        <v>2101.54</v>
      </c>
      <c r="I122" s="5">
        <v>2101.54</v>
      </c>
      <c r="J122" s="5">
        <v>2101.54</v>
      </c>
      <c r="K122" s="5">
        <v>2101.54</v>
      </c>
      <c r="L122" s="5">
        <v>0</v>
      </c>
      <c r="M122" s="5">
        <v>0</v>
      </c>
      <c r="N122" s="5">
        <v>0</v>
      </c>
      <c r="O122" s="3">
        <f>DATE(2025,9,6)</f>
        <v>45906</v>
      </c>
      <c r="P122" s="2"/>
      <c r="Q122" s="2"/>
      <c r="R122" s="2" t="s">
        <v>22</v>
      </c>
    </row>
    <row r="123">
      <c r="A123" s="2" t="s">
        <v>24</v>
      </c>
      <c r="B123" s="2" t="s">
        <v>257</v>
      </c>
      <c r="C123" s="2" t="s">
        <v>20</v>
      </c>
      <c r="D123" s="3">
        <f>DATE(2025,7,15)</f>
        <v>45853</v>
      </c>
      <c r="E123" s="4">
        <v>250700218</v>
      </c>
      <c r="F123" s="2" t="s">
        <v>284</v>
      </c>
      <c r="G123" s="2" t="s">
        <v>285</v>
      </c>
      <c r="H123" s="5">
        <v>284.31</v>
      </c>
      <c r="I123" s="5">
        <v>284.31</v>
      </c>
      <c r="J123" s="5">
        <v>284.31</v>
      </c>
      <c r="K123" s="5">
        <v>284.31</v>
      </c>
      <c r="L123" s="5">
        <v>0</v>
      </c>
      <c r="M123" s="5">
        <v>0</v>
      </c>
      <c r="N123" s="5">
        <v>0</v>
      </c>
      <c r="O123" s="3">
        <f>DATE(2025,9,13)</f>
        <v>45913</v>
      </c>
      <c r="P123" s="2"/>
      <c r="Q123" s="2"/>
      <c r="R123" s="2" t="s">
        <v>22</v>
      </c>
    </row>
    <row r="124">
      <c r="A124" s="2" t="s">
        <v>24</v>
      </c>
      <c r="B124" s="2" t="s">
        <v>257</v>
      </c>
      <c r="C124" s="2" t="s">
        <v>20</v>
      </c>
      <c r="D124" s="3">
        <f>DATE(2025,7,15)</f>
        <v>45853</v>
      </c>
      <c r="E124" s="4">
        <v>250700226</v>
      </c>
      <c r="F124" s="2" t="s">
        <v>286</v>
      </c>
      <c r="G124" s="2" t="s">
        <v>287</v>
      </c>
      <c r="H124" s="5">
        <v>2730.11</v>
      </c>
      <c r="I124" s="5">
        <v>2730.11</v>
      </c>
      <c r="J124" s="5">
        <v>2730.11</v>
      </c>
      <c r="K124" s="5">
        <v>2730.11</v>
      </c>
      <c r="L124" s="5">
        <v>0</v>
      </c>
      <c r="M124" s="5">
        <v>0</v>
      </c>
      <c r="N124" s="5">
        <v>0</v>
      </c>
      <c r="O124" s="3">
        <f>DATE(2025,9,13)</f>
        <v>45913</v>
      </c>
      <c r="P124" s="2"/>
      <c r="Q124" s="2"/>
      <c r="R124" s="2" t="s">
        <v>22</v>
      </c>
    </row>
    <row r="125">
      <c r="A125" s="2" t="s">
        <v>24</v>
      </c>
      <c r="B125" s="2" t="s">
        <v>288</v>
      </c>
      <c r="C125" s="2" t="s">
        <v>20</v>
      </c>
      <c r="D125" s="3">
        <f>DATE(2025,5,13)</f>
        <v>45790</v>
      </c>
      <c r="E125" s="4">
        <v>250500183</v>
      </c>
      <c r="F125" s="2" t="s">
        <v>289</v>
      </c>
      <c r="G125" s="2" t="s">
        <v>290</v>
      </c>
      <c r="H125" s="5">
        <v>16401.29</v>
      </c>
      <c r="I125" s="5">
        <v>16401.29</v>
      </c>
      <c r="J125" s="5">
        <v>322</v>
      </c>
      <c r="K125" s="5">
        <v>322</v>
      </c>
      <c r="L125" s="5">
        <v>16079.29</v>
      </c>
      <c r="M125" s="5">
        <v>16079.29</v>
      </c>
      <c r="N125" s="5">
        <v>16079.29</v>
      </c>
      <c r="O125" s="3">
        <f>DATE(2025,5,13)</f>
        <v>45790</v>
      </c>
      <c r="P125" s="2"/>
      <c r="Q125" s="2"/>
      <c r="R125" s="2" t="s">
        <v>22</v>
      </c>
    </row>
    <row r="126">
      <c r="A126" s="2" t="s">
        <v>24</v>
      </c>
      <c r="B126" s="2" t="s">
        <v>291</v>
      </c>
      <c r="C126" s="2" t="s">
        <v>20</v>
      </c>
      <c r="D126" s="3">
        <f>DATE(2022,8,22)</f>
        <v>44795</v>
      </c>
      <c r="E126" s="4">
        <v>240500533</v>
      </c>
      <c r="F126" s="2" t="s">
        <v>292</v>
      </c>
      <c r="G126" s="2"/>
      <c r="H126" s="5">
        <v>694.39</v>
      </c>
      <c r="I126" s="5">
        <v>694.39</v>
      </c>
      <c r="J126" s="5">
        <v>694.39</v>
      </c>
      <c r="K126" s="5">
        <v>694.39</v>
      </c>
      <c r="L126" s="5">
        <v>0</v>
      </c>
      <c r="M126" s="5">
        <v>0</v>
      </c>
      <c r="N126" s="5">
        <v>0</v>
      </c>
      <c r="O126" s="3">
        <f>DATE(2023,2,10)</f>
        <v>44967</v>
      </c>
      <c r="P126" s="2"/>
      <c r="Q126" s="2"/>
      <c r="R126" s="2" t="s">
        <v>28</v>
      </c>
    </row>
    <row r="127">
      <c r="A127" s="2" t="s">
        <v>24</v>
      </c>
      <c r="B127" s="2" t="s">
        <v>291</v>
      </c>
      <c r="C127" s="2" t="s">
        <v>20</v>
      </c>
      <c r="D127" s="3">
        <f>DATE(2025,7,18)</f>
        <v>45856</v>
      </c>
      <c r="E127" s="4">
        <v>250700262</v>
      </c>
      <c r="F127" s="2" t="s">
        <v>293</v>
      </c>
      <c r="G127" s="2"/>
      <c r="H127" s="5">
        <v>2832.36</v>
      </c>
      <c r="I127" s="5">
        <v>2832.36</v>
      </c>
      <c r="J127" s="5">
        <v>2832.36</v>
      </c>
      <c r="K127" s="5">
        <v>2832.36</v>
      </c>
      <c r="L127" s="5">
        <v>0</v>
      </c>
      <c r="M127" s="5">
        <v>0</v>
      </c>
      <c r="N127" s="5">
        <v>0</v>
      </c>
      <c r="O127" s="3">
        <f>DATE(2025,7,19)</f>
        <v>45857</v>
      </c>
      <c r="P127" s="2"/>
      <c r="Q127" s="2"/>
      <c r="R127" s="2" t="s">
        <v>28</v>
      </c>
    </row>
    <row r="128">
      <c r="A128" s="2" t="s">
        <v>24</v>
      </c>
      <c r="B128" s="2" t="s">
        <v>294</v>
      </c>
      <c r="C128" s="2" t="s">
        <v>20</v>
      </c>
      <c r="D128" s="3">
        <f>DATE(2024,11,6)</f>
        <v>45602</v>
      </c>
      <c r="E128" s="4">
        <v>241100069</v>
      </c>
      <c r="F128" s="2" t="s">
        <v>295</v>
      </c>
      <c r="G128" s="2" t="s">
        <v>296</v>
      </c>
      <c r="H128" s="5">
        <v>8837.44</v>
      </c>
      <c r="I128" s="5">
        <v>8837.44</v>
      </c>
      <c r="J128" s="5">
        <v>1154.81</v>
      </c>
      <c r="K128" s="5">
        <v>1154.81</v>
      </c>
      <c r="L128" s="5">
        <v>7682.63</v>
      </c>
      <c r="M128" s="5">
        <v>7682.63</v>
      </c>
      <c r="N128" s="5">
        <v>0</v>
      </c>
      <c r="O128" s="3">
        <f>DATE(2024,11,8)</f>
        <v>45604</v>
      </c>
      <c r="P128" s="2"/>
      <c r="Q128" s="2"/>
      <c r="R128" s="2" t="s">
        <v>28</v>
      </c>
    </row>
    <row r="129">
      <c r="A129" s="2" t="s">
        <v>24</v>
      </c>
      <c r="B129" s="2" t="s">
        <v>294</v>
      </c>
      <c r="C129" s="2" t="s">
        <v>20</v>
      </c>
      <c r="D129" s="3">
        <f>DATE(2025,4,8)</f>
        <v>45755</v>
      </c>
      <c r="E129" s="4">
        <v>250400166</v>
      </c>
      <c r="F129" s="2" t="s">
        <v>297</v>
      </c>
      <c r="G129" s="2" t="s">
        <v>298</v>
      </c>
      <c r="H129" s="5">
        <v>559.45</v>
      </c>
      <c r="I129" s="5">
        <v>559.45</v>
      </c>
      <c r="J129" s="5">
        <v>559.45</v>
      </c>
      <c r="K129" s="5">
        <v>559.45</v>
      </c>
      <c r="L129" s="5">
        <v>0</v>
      </c>
      <c r="M129" s="5">
        <v>0</v>
      </c>
      <c r="N129" s="5">
        <v>0</v>
      </c>
      <c r="O129" s="3">
        <f>DATE(2025,4,8)</f>
        <v>45755</v>
      </c>
      <c r="P129" s="2"/>
      <c r="Q129" s="2"/>
      <c r="R129" s="2" t="s">
        <v>22</v>
      </c>
    </row>
    <row r="130">
      <c r="A130" s="2" t="s">
        <v>24</v>
      </c>
      <c r="B130" s="2" t="s">
        <v>299</v>
      </c>
      <c r="C130" s="2" t="s">
        <v>20</v>
      </c>
      <c r="D130" s="3">
        <f>DATE(2025,5,30)</f>
        <v>45807</v>
      </c>
      <c r="E130" s="4">
        <v>250600041</v>
      </c>
      <c r="F130" s="2" t="s">
        <v>300</v>
      </c>
      <c r="G130" s="2" t="s">
        <v>301</v>
      </c>
      <c r="H130" s="5">
        <v>2479.95</v>
      </c>
      <c r="I130" s="5">
        <v>2479.95</v>
      </c>
      <c r="J130" s="5">
        <v>0.01</v>
      </c>
      <c r="K130" s="5">
        <v>0.01</v>
      </c>
      <c r="L130" s="5">
        <v>2479.94</v>
      </c>
      <c r="M130" s="5">
        <v>2479.94</v>
      </c>
      <c r="N130" s="5">
        <v>2479.94</v>
      </c>
      <c r="O130" s="3">
        <f>DATE(2025,7,29)</f>
        <v>45867</v>
      </c>
      <c r="P130" s="2"/>
      <c r="Q130" s="2"/>
      <c r="R130" s="2" t="s">
        <v>28</v>
      </c>
    </row>
    <row r="131">
      <c r="A131" s="2" t="s">
        <v>24</v>
      </c>
      <c r="B131" s="2" t="s">
        <v>299</v>
      </c>
      <c r="C131" s="2" t="s">
        <v>20</v>
      </c>
      <c r="D131" s="3">
        <f>DATE(2025,6,25)</f>
        <v>45833</v>
      </c>
      <c r="E131" s="4">
        <v>250600371</v>
      </c>
      <c r="F131" s="2" t="s">
        <v>302</v>
      </c>
      <c r="G131" s="2" t="s">
        <v>303</v>
      </c>
      <c r="H131" s="5">
        <v>3237.91</v>
      </c>
      <c r="I131" s="5">
        <v>3237.91</v>
      </c>
      <c r="J131" s="5">
        <v>3237.91</v>
      </c>
      <c r="K131" s="5">
        <v>3237.91</v>
      </c>
      <c r="L131" s="5">
        <v>0</v>
      </c>
      <c r="M131" s="5">
        <v>0</v>
      </c>
      <c r="N131" s="5">
        <v>0</v>
      </c>
      <c r="O131" s="3">
        <f>DATE(2025,8,24)</f>
        <v>45893</v>
      </c>
      <c r="P131" s="2"/>
      <c r="Q131" s="2"/>
      <c r="R131" s="2" t="s">
        <v>28</v>
      </c>
    </row>
    <row r="132">
      <c r="A132" s="2" t="s">
        <v>24</v>
      </c>
      <c r="B132" s="2" t="s">
        <v>299</v>
      </c>
      <c r="C132" s="2" t="s">
        <v>20</v>
      </c>
      <c r="D132" s="3">
        <f>DATE(2025,6,25)</f>
        <v>45833</v>
      </c>
      <c r="E132" s="4">
        <v>250700008</v>
      </c>
      <c r="F132" s="2" t="s">
        <v>304</v>
      </c>
      <c r="G132" s="2" t="s">
        <v>305</v>
      </c>
      <c r="H132" s="5">
        <v>1519.39</v>
      </c>
      <c r="I132" s="5">
        <v>1519.39</v>
      </c>
      <c r="J132" s="5">
        <v>1519.39</v>
      </c>
      <c r="K132" s="5">
        <v>1519.39</v>
      </c>
      <c r="L132" s="5">
        <v>0</v>
      </c>
      <c r="M132" s="5">
        <v>0</v>
      </c>
      <c r="N132" s="5">
        <v>0</v>
      </c>
      <c r="O132" s="3">
        <f>DATE(2025,8,24)</f>
        <v>45893</v>
      </c>
      <c r="P132" s="2"/>
      <c r="Q132" s="2"/>
      <c r="R132" s="2" t="s">
        <v>22</v>
      </c>
    </row>
    <row r="133">
      <c r="A133" s="2" t="s">
        <v>24</v>
      </c>
      <c r="B133" s="2" t="s">
        <v>299</v>
      </c>
      <c r="C133" s="2" t="s">
        <v>20</v>
      </c>
      <c r="D133" s="3">
        <f>DATE(2025,6,26)</f>
        <v>45834</v>
      </c>
      <c r="E133" s="4">
        <v>250700006</v>
      </c>
      <c r="F133" s="2" t="s">
        <v>306</v>
      </c>
      <c r="G133" s="2" t="s">
        <v>307</v>
      </c>
      <c r="H133" s="5">
        <v>177.41</v>
      </c>
      <c r="I133" s="5">
        <v>177.41</v>
      </c>
      <c r="J133" s="5">
        <v>177.41</v>
      </c>
      <c r="K133" s="5">
        <v>177.41</v>
      </c>
      <c r="L133" s="5">
        <v>0</v>
      </c>
      <c r="M133" s="5">
        <v>0</v>
      </c>
      <c r="N133" s="5">
        <v>0</v>
      </c>
      <c r="O133" s="3">
        <f>DATE(2025,8,25)</f>
        <v>45894</v>
      </c>
      <c r="P133" s="2"/>
      <c r="Q133" s="2"/>
      <c r="R133" s="2" t="s">
        <v>28</v>
      </c>
    </row>
    <row r="134">
      <c r="A134" s="2" t="s">
        <v>24</v>
      </c>
      <c r="B134" s="2" t="s">
        <v>299</v>
      </c>
      <c r="C134" s="2" t="s">
        <v>20</v>
      </c>
      <c r="D134" s="3">
        <f>DATE(2025,7,8)</f>
        <v>45846</v>
      </c>
      <c r="E134" s="4">
        <v>250700168</v>
      </c>
      <c r="F134" s="2" t="s">
        <v>308</v>
      </c>
      <c r="G134" s="2" t="s">
        <v>309</v>
      </c>
      <c r="H134" s="5">
        <v>857.62</v>
      </c>
      <c r="I134" s="5">
        <v>857.62</v>
      </c>
      <c r="J134" s="5">
        <v>857.62</v>
      </c>
      <c r="K134" s="5">
        <v>857.62</v>
      </c>
      <c r="L134" s="5">
        <v>0</v>
      </c>
      <c r="M134" s="5">
        <v>0</v>
      </c>
      <c r="N134" s="5">
        <v>0</v>
      </c>
      <c r="O134" s="3">
        <f>DATE(2025,9,6)</f>
        <v>45906</v>
      </c>
      <c r="P134" s="2"/>
      <c r="Q134" s="2"/>
      <c r="R134" s="2" t="s">
        <v>22</v>
      </c>
    </row>
    <row r="135">
      <c r="A135" s="2" t="s">
        <v>24</v>
      </c>
      <c r="B135" s="2" t="s">
        <v>299</v>
      </c>
      <c r="C135" s="2" t="s">
        <v>20</v>
      </c>
      <c r="D135" s="3">
        <f>DATE(2025,7,15)</f>
        <v>45853</v>
      </c>
      <c r="E135" s="4">
        <v>250700243</v>
      </c>
      <c r="F135" s="2" t="s">
        <v>310</v>
      </c>
      <c r="G135" s="2" t="s">
        <v>311</v>
      </c>
      <c r="H135" s="5">
        <v>1318.44</v>
      </c>
      <c r="I135" s="5">
        <v>1318.44</v>
      </c>
      <c r="J135" s="5">
        <v>1318.44</v>
      </c>
      <c r="K135" s="5">
        <v>1318.44</v>
      </c>
      <c r="L135" s="5">
        <v>0</v>
      </c>
      <c r="M135" s="5">
        <v>0</v>
      </c>
      <c r="N135" s="5">
        <v>0</v>
      </c>
      <c r="O135" s="3">
        <f>DATE(2025,9,13)</f>
        <v>45913</v>
      </c>
      <c r="P135" s="2"/>
      <c r="Q135" s="2"/>
      <c r="R135" s="2" t="s">
        <v>22</v>
      </c>
    </row>
    <row r="136">
      <c r="A136" s="2" t="s">
        <v>24</v>
      </c>
      <c r="B136" s="2" t="s">
        <v>312</v>
      </c>
      <c r="C136" s="2" t="s">
        <v>20</v>
      </c>
      <c r="D136" s="3">
        <f>DATE(2025,5,12)</f>
        <v>45789</v>
      </c>
      <c r="E136" s="4">
        <v>250500121</v>
      </c>
      <c r="F136" s="2" t="s">
        <v>313</v>
      </c>
      <c r="G136" s="2" t="s">
        <v>314</v>
      </c>
      <c r="H136" s="5">
        <v>2090.6</v>
      </c>
      <c r="I136" s="5">
        <v>2090.6</v>
      </c>
      <c r="J136" s="5">
        <v>2090.6</v>
      </c>
      <c r="K136" s="5">
        <v>2090.6</v>
      </c>
      <c r="L136" s="5">
        <v>0</v>
      </c>
      <c r="M136" s="5">
        <v>0</v>
      </c>
      <c r="N136" s="5">
        <v>0</v>
      </c>
      <c r="O136" s="3">
        <f>DATE(2025,5,27)</f>
        <v>45804</v>
      </c>
      <c r="P136" s="2"/>
      <c r="Q136" s="2"/>
      <c r="R136" s="2" t="s">
        <v>28</v>
      </c>
    </row>
    <row r="137">
      <c r="A137" s="2" t="s">
        <v>24</v>
      </c>
      <c r="B137" s="2" t="s">
        <v>312</v>
      </c>
      <c r="C137" s="2" t="s">
        <v>20</v>
      </c>
      <c r="D137" s="3">
        <f>DATE(2025,6,11)</f>
        <v>45819</v>
      </c>
      <c r="E137" s="4">
        <v>250600127</v>
      </c>
      <c r="F137" s="2" t="s">
        <v>315</v>
      </c>
      <c r="G137" s="2" t="s">
        <v>316</v>
      </c>
      <c r="H137" s="5">
        <v>2252.42</v>
      </c>
      <c r="I137" s="5">
        <v>2252.42</v>
      </c>
      <c r="J137" s="5">
        <v>2252.42</v>
      </c>
      <c r="K137" s="5">
        <v>2252.42</v>
      </c>
      <c r="L137" s="5">
        <v>0</v>
      </c>
      <c r="M137" s="5">
        <v>0</v>
      </c>
      <c r="N137" s="5">
        <v>0</v>
      </c>
      <c r="O137" s="3">
        <f>DATE(2025,6,26)</f>
        <v>45834</v>
      </c>
      <c r="P137" s="2"/>
      <c r="Q137" s="2"/>
      <c r="R137" s="2" t="s">
        <v>28</v>
      </c>
    </row>
    <row r="138">
      <c r="A138" s="2" t="s">
        <v>24</v>
      </c>
      <c r="B138" s="2" t="s">
        <v>312</v>
      </c>
      <c r="C138" s="2" t="s">
        <v>20</v>
      </c>
      <c r="D138" s="3">
        <f>DATE(2025,7,9)</f>
        <v>45847</v>
      </c>
      <c r="E138" s="4">
        <v>250700145</v>
      </c>
      <c r="F138" s="2" t="s">
        <v>317</v>
      </c>
      <c r="G138" s="2" t="s">
        <v>318</v>
      </c>
      <c r="H138" s="5">
        <v>2667.86</v>
      </c>
      <c r="I138" s="5">
        <v>2667.86</v>
      </c>
      <c r="J138" s="5">
        <v>2667.86</v>
      </c>
      <c r="K138" s="5">
        <v>2667.86</v>
      </c>
      <c r="L138" s="5">
        <v>0</v>
      </c>
      <c r="M138" s="5">
        <v>0</v>
      </c>
      <c r="N138" s="5">
        <v>0</v>
      </c>
      <c r="O138" s="3">
        <f>DATE(2025,7,24)</f>
        <v>45862</v>
      </c>
      <c r="P138" s="2"/>
      <c r="Q138" s="2"/>
      <c r="R138" s="2" t="s">
        <v>28</v>
      </c>
    </row>
    <row r="139">
      <c r="A139" s="2" t="s">
        <v>24</v>
      </c>
      <c r="B139" s="2" t="s">
        <v>319</v>
      </c>
      <c r="C139" s="2" t="s">
        <v>20</v>
      </c>
      <c r="D139" s="3">
        <f>DATE(2024,11,5)</f>
        <v>45601</v>
      </c>
      <c r="E139" s="4">
        <v>241100135</v>
      </c>
      <c r="F139" s="2" t="s">
        <v>320</v>
      </c>
      <c r="G139" s="2" t="s">
        <v>321</v>
      </c>
      <c r="H139" s="5">
        <v>9.5</v>
      </c>
      <c r="I139" s="5">
        <v>9.5</v>
      </c>
      <c r="J139" s="5">
        <v>9.5</v>
      </c>
      <c r="K139" s="5">
        <v>9.5</v>
      </c>
      <c r="L139" s="5">
        <v>0</v>
      </c>
      <c r="M139" s="5">
        <v>0</v>
      </c>
      <c r="N139" s="5">
        <v>0</v>
      </c>
      <c r="O139" s="3">
        <f>DATE(2024,11,5)</f>
        <v>45601</v>
      </c>
      <c r="P139" s="2"/>
      <c r="Q139" s="2"/>
      <c r="R139" s="2" t="s">
        <v>28</v>
      </c>
    </row>
    <row r="140">
      <c r="A140" s="2" t="s">
        <v>24</v>
      </c>
      <c r="B140" s="2" t="s">
        <v>319</v>
      </c>
      <c r="C140" s="2" t="s">
        <v>20</v>
      </c>
      <c r="D140" s="3">
        <f>DATE(2024,11,5)</f>
        <v>45601</v>
      </c>
      <c r="E140" s="4">
        <v>241100136</v>
      </c>
      <c r="F140" s="2" t="s">
        <v>322</v>
      </c>
      <c r="G140" s="2" t="s">
        <v>323</v>
      </c>
      <c r="H140" s="5">
        <v>9.5</v>
      </c>
      <c r="I140" s="5">
        <v>9.5</v>
      </c>
      <c r="J140" s="5">
        <v>9.5</v>
      </c>
      <c r="K140" s="5">
        <v>9.5</v>
      </c>
      <c r="L140" s="5">
        <v>0</v>
      </c>
      <c r="M140" s="5">
        <v>0</v>
      </c>
      <c r="N140" s="5">
        <v>0</v>
      </c>
      <c r="O140" s="3">
        <f>DATE(2024,11,5)</f>
        <v>45601</v>
      </c>
      <c r="P140" s="2"/>
      <c r="Q140" s="2"/>
      <c r="R140" s="2" t="s">
        <v>28</v>
      </c>
    </row>
    <row r="141">
      <c r="A141" s="2" t="s">
        <v>24</v>
      </c>
      <c r="B141" s="2" t="s">
        <v>319</v>
      </c>
      <c r="C141" s="2" t="s">
        <v>20</v>
      </c>
      <c r="D141" s="3">
        <f>DATE(2025,3,18)</f>
        <v>45734</v>
      </c>
      <c r="E141" s="4">
        <v>250300278</v>
      </c>
      <c r="F141" s="2" t="s">
        <v>324</v>
      </c>
      <c r="G141" s="2" t="s">
        <v>325</v>
      </c>
      <c r="H141" s="5">
        <v>18</v>
      </c>
      <c r="I141" s="5">
        <v>18</v>
      </c>
      <c r="J141" s="5">
        <v>18</v>
      </c>
      <c r="K141" s="5">
        <v>18</v>
      </c>
      <c r="L141" s="5">
        <v>0</v>
      </c>
      <c r="M141" s="5">
        <v>0</v>
      </c>
      <c r="N141" s="5">
        <v>0</v>
      </c>
      <c r="O141" s="3">
        <f>DATE(2025,3,18)</f>
        <v>45734</v>
      </c>
      <c r="P141" s="2"/>
      <c r="Q141" s="2"/>
      <c r="R141" s="2" t="s">
        <v>28</v>
      </c>
    </row>
    <row r="142">
      <c r="A142" s="2" t="s">
        <v>24</v>
      </c>
      <c r="B142" s="2" t="s">
        <v>319</v>
      </c>
      <c r="C142" s="2" t="s">
        <v>20</v>
      </c>
      <c r="D142" s="3">
        <f>DATE(2025,3,19)</f>
        <v>45735</v>
      </c>
      <c r="E142" s="4">
        <v>250300279</v>
      </c>
      <c r="F142" s="2" t="s">
        <v>326</v>
      </c>
      <c r="G142" s="2" t="s">
        <v>327</v>
      </c>
      <c r="H142" s="5">
        <v>18</v>
      </c>
      <c r="I142" s="5">
        <v>18</v>
      </c>
      <c r="J142" s="5">
        <v>18</v>
      </c>
      <c r="K142" s="5">
        <v>18</v>
      </c>
      <c r="L142" s="5">
        <v>0</v>
      </c>
      <c r="M142" s="5">
        <v>0</v>
      </c>
      <c r="N142" s="5">
        <v>0</v>
      </c>
      <c r="O142" s="3">
        <f>DATE(2025,3,19)</f>
        <v>45735</v>
      </c>
      <c r="P142" s="2"/>
      <c r="Q142" s="2"/>
      <c r="R142" s="2" t="s">
        <v>28</v>
      </c>
    </row>
    <row r="143">
      <c r="A143" s="2" t="s">
        <v>24</v>
      </c>
      <c r="B143" s="2" t="s">
        <v>319</v>
      </c>
      <c r="C143" s="2" t="s">
        <v>20</v>
      </c>
      <c r="D143" s="3">
        <f>DATE(2025,3,19)</f>
        <v>45735</v>
      </c>
      <c r="E143" s="4">
        <v>250300280</v>
      </c>
      <c r="F143" s="2" t="s">
        <v>328</v>
      </c>
      <c r="G143" s="2" t="s">
        <v>329</v>
      </c>
      <c r="H143" s="5">
        <v>14</v>
      </c>
      <c r="I143" s="5">
        <v>14</v>
      </c>
      <c r="J143" s="5">
        <v>14</v>
      </c>
      <c r="K143" s="5">
        <v>14</v>
      </c>
      <c r="L143" s="5">
        <v>0</v>
      </c>
      <c r="M143" s="5">
        <v>0</v>
      </c>
      <c r="N143" s="5">
        <v>0</v>
      </c>
      <c r="O143" s="3">
        <f>DATE(2025,3,19)</f>
        <v>45735</v>
      </c>
      <c r="P143" s="2"/>
      <c r="Q143" s="2"/>
      <c r="R143" s="2" t="s">
        <v>28</v>
      </c>
    </row>
    <row r="144">
      <c r="A144" s="2" t="s">
        <v>24</v>
      </c>
      <c r="B144" s="2" t="s">
        <v>319</v>
      </c>
      <c r="C144" s="2" t="s">
        <v>20</v>
      </c>
      <c r="D144" s="3">
        <f>DATE(2025,3,19)</f>
        <v>45735</v>
      </c>
      <c r="E144" s="4">
        <v>250300281</v>
      </c>
      <c r="F144" s="2" t="s">
        <v>330</v>
      </c>
      <c r="G144" s="2" t="s">
        <v>331</v>
      </c>
      <c r="H144" s="5">
        <v>14</v>
      </c>
      <c r="I144" s="5">
        <v>14</v>
      </c>
      <c r="J144" s="5">
        <v>14</v>
      </c>
      <c r="K144" s="5">
        <v>14</v>
      </c>
      <c r="L144" s="5">
        <v>0</v>
      </c>
      <c r="M144" s="5">
        <v>0</v>
      </c>
      <c r="N144" s="5">
        <v>0</v>
      </c>
      <c r="O144" s="3">
        <f>DATE(2025,3,19)</f>
        <v>45735</v>
      </c>
      <c r="P144" s="2"/>
      <c r="Q144" s="2"/>
      <c r="R144" s="2" t="s">
        <v>28</v>
      </c>
    </row>
    <row r="145">
      <c r="A145" s="2" t="s">
        <v>24</v>
      </c>
      <c r="B145" s="2" t="s">
        <v>319</v>
      </c>
      <c r="C145" s="2" t="s">
        <v>20</v>
      </c>
      <c r="D145" s="3">
        <f>DATE(2025,6,4)</f>
        <v>45812</v>
      </c>
      <c r="E145" s="4">
        <v>250600081</v>
      </c>
      <c r="F145" s="2" t="s">
        <v>332</v>
      </c>
      <c r="G145" s="2" t="s">
        <v>333</v>
      </c>
      <c r="H145" s="5">
        <v>18</v>
      </c>
      <c r="I145" s="5">
        <v>18</v>
      </c>
      <c r="J145" s="5">
        <v>18</v>
      </c>
      <c r="K145" s="5">
        <v>18</v>
      </c>
      <c r="L145" s="5">
        <v>0</v>
      </c>
      <c r="M145" s="5">
        <v>0</v>
      </c>
      <c r="N145" s="5">
        <v>0</v>
      </c>
      <c r="O145" s="3">
        <f>DATE(2025,6,4)</f>
        <v>45812</v>
      </c>
      <c r="P145" s="2"/>
      <c r="Q145" s="2"/>
      <c r="R145" s="2" t="s">
        <v>28</v>
      </c>
    </row>
    <row r="146">
      <c r="A146" s="2" t="s">
        <v>24</v>
      </c>
      <c r="B146" s="2" t="s">
        <v>319</v>
      </c>
      <c r="C146" s="2" t="s">
        <v>20</v>
      </c>
      <c r="D146" s="3">
        <f>DATE(2025,7,1)</f>
        <v>45839</v>
      </c>
      <c r="E146" s="4">
        <v>250700060</v>
      </c>
      <c r="F146" s="2" t="s">
        <v>334</v>
      </c>
      <c r="G146" s="2" t="s">
        <v>335</v>
      </c>
      <c r="H146" s="5">
        <v>14</v>
      </c>
      <c r="I146" s="5">
        <v>14</v>
      </c>
      <c r="J146" s="5">
        <v>14</v>
      </c>
      <c r="K146" s="5">
        <v>14</v>
      </c>
      <c r="L146" s="5">
        <v>0</v>
      </c>
      <c r="M146" s="5">
        <v>0</v>
      </c>
      <c r="N146" s="5">
        <v>0</v>
      </c>
      <c r="O146" s="3">
        <f>DATE(2025,7,1)</f>
        <v>45839</v>
      </c>
      <c r="P146" s="2"/>
      <c r="Q146" s="2"/>
      <c r="R146" s="2" t="s">
        <v>28</v>
      </c>
    </row>
    <row r="147">
      <c r="A147" s="2" t="s">
        <v>24</v>
      </c>
      <c r="B147" s="2" t="s">
        <v>319</v>
      </c>
      <c r="C147" s="2" t="s">
        <v>20</v>
      </c>
      <c r="D147" s="3">
        <f>DATE(2025,7,1)</f>
        <v>45839</v>
      </c>
      <c r="E147" s="4">
        <v>250700061</v>
      </c>
      <c r="F147" s="2" t="s">
        <v>336</v>
      </c>
      <c r="G147" s="2" t="s">
        <v>337</v>
      </c>
      <c r="H147" s="5">
        <v>14</v>
      </c>
      <c r="I147" s="5">
        <v>14</v>
      </c>
      <c r="J147" s="5">
        <v>14</v>
      </c>
      <c r="K147" s="5">
        <v>14</v>
      </c>
      <c r="L147" s="5">
        <v>0</v>
      </c>
      <c r="M147" s="5">
        <v>0</v>
      </c>
      <c r="N147" s="5">
        <v>0</v>
      </c>
      <c r="O147" s="3">
        <f>DATE(2025,7,1)</f>
        <v>45839</v>
      </c>
      <c r="P147" s="2"/>
      <c r="Q147" s="2"/>
      <c r="R147" s="2" t="s">
        <v>28</v>
      </c>
    </row>
    <row r="148">
      <c r="A148" s="2" t="s">
        <v>24</v>
      </c>
      <c r="B148" s="2" t="s">
        <v>338</v>
      </c>
      <c r="C148" s="2" t="s">
        <v>20</v>
      </c>
      <c r="D148" s="3">
        <f>DATE(2025,7,9)</f>
        <v>45847</v>
      </c>
      <c r="E148" s="4">
        <v>250700143</v>
      </c>
      <c r="F148" s="2" t="s">
        <v>339</v>
      </c>
      <c r="G148" s="2" t="s">
        <v>340</v>
      </c>
      <c r="H148" s="5">
        <v>4822.36</v>
      </c>
      <c r="I148" s="5">
        <v>4822.36</v>
      </c>
      <c r="J148" s="5">
        <v>4822.36</v>
      </c>
      <c r="K148" s="5">
        <v>4822.36</v>
      </c>
      <c r="L148" s="5">
        <v>0</v>
      </c>
      <c r="M148" s="5">
        <v>0</v>
      </c>
      <c r="N148" s="5">
        <v>0</v>
      </c>
      <c r="O148" s="3">
        <f>DATE(2025,10,7)</f>
        <v>45937</v>
      </c>
      <c r="P148" s="2"/>
      <c r="Q148" s="2"/>
      <c r="R148" s="2" t="s">
        <v>22</v>
      </c>
    </row>
    <row r="149">
      <c r="A149" s="2" t="s">
        <v>24</v>
      </c>
      <c r="B149" s="2" t="s">
        <v>338</v>
      </c>
      <c r="C149" s="2" t="s">
        <v>20</v>
      </c>
      <c r="D149" s="3">
        <f>DATE(2025,7,11)</f>
        <v>45849</v>
      </c>
      <c r="E149" s="4">
        <v>250700227</v>
      </c>
      <c r="F149" s="2" t="s">
        <v>341</v>
      </c>
      <c r="G149" s="2" t="s">
        <v>342</v>
      </c>
      <c r="H149" s="5">
        <v>2312</v>
      </c>
      <c r="I149" s="5">
        <v>2312</v>
      </c>
      <c r="J149" s="5">
        <v>2312</v>
      </c>
      <c r="K149" s="5">
        <v>2312</v>
      </c>
      <c r="L149" s="5">
        <v>0</v>
      </c>
      <c r="M149" s="5">
        <v>0</v>
      </c>
      <c r="N149" s="5">
        <v>0</v>
      </c>
      <c r="O149" s="3">
        <f>DATE(2025,10,9)</f>
        <v>45939</v>
      </c>
      <c r="P149" s="2"/>
      <c r="Q149" s="2"/>
      <c r="R149" s="2" t="s">
        <v>22</v>
      </c>
    </row>
    <row r="150">
      <c r="A150" s="2" t="s">
        <v>24</v>
      </c>
      <c r="B150" s="2" t="s">
        <v>343</v>
      </c>
      <c r="C150" s="2" t="s">
        <v>20</v>
      </c>
      <c r="D150" s="3">
        <f>DATE(2022,11,22)</f>
        <v>44887</v>
      </c>
      <c r="E150" s="4">
        <v>240500558</v>
      </c>
      <c r="F150" s="2" t="s">
        <v>344</v>
      </c>
      <c r="G150" s="2"/>
      <c r="H150" s="5">
        <v>-128</v>
      </c>
      <c r="I150" s="5">
        <v>-128</v>
      </c>
      <c r="J150" s="5">
        <v>-128</v>
      </c>
      <c r="K150" s="5">
        <v>-128</v>
      </c>
      <c r="L150" s="5">
        <v>0</v>
      </c>
      <c r="M150" s="5">
        <v>0</v>
      </c>
      <c r="N150" s="5">
        <v>0</v>
      </c>
      <c r="O150" s="3">
        <f>DATE(2022,11,22)</f>
        <v>44887</v>
      </c>
      <c r="P150" s="2"/>
      <c r="Q150" s="2"/>
      <c r="R150" s="2" t="s">
        <v>28</v>
      </c>
    </row>
    <row r="151">
      <c r="A151" s="2" t="s">
        <v>24</v>
      </c>
      <c r="B151" s="2" t="s">
        <v>345</v>
      </c>
      <c r="C151" s="2" t="s">
        <v>20</v>
      </c>
      <c r="D151" s="3">
        <f>DATE(2025,7,7)</f>
        <v>45845</v>
      </c>
      <c r="E151" s="4">
        <v>250700123</v>
      </c>
      <c r="F151" s="2" t="s">
        <v>346</v>
      </c>
      <c r="G151" s="2" t="s">
        <v>347</v>
      </c>
      <c r="H151" s="5">
        <v>3311.77</v>
      </c>
      <c r="I151" s="5">
        <v>3311.77</v>
      </c>
      <c r="J151" s="5">
        <v>3311.77</v>
      </c>
      <c r="K151" s="5">
        <v>3311.77</v>
      </c>
      <c r="L151" s="5">
        <v>0</v>
      </c>
      <c r="M151" s="5">
        <v>0</v>
      </c>
      <c r="N151" s="5">
        <v>0</v>
      </c>
      <c r="O151" s="3">
        <f>DATE(2025,7,14)</f>
        <v>45852</v>
      </c>
      <c r="P151" s="2"/>
      <c r="Q151" s="2"/>
      <c r="R151" s="2" t="s">
        <v>28</v>
      </c>
    </row>
    <row r="152">
      <c r="A152" s="2" t="s">
        <v>24</v>
      </c>
      <c r="B152" s="2" t="s">
        <v>348</v>
      </c>
      <c r="C152" s="2" t="s">
        <v>20</v>
      </c>
      <c r="D152" s="3">
        <f>DATE(2025,7,17)</f>
        <v>45855</v>
      </c>
      <c r="E152" s="4">
        <v>250700253</v>
      </c>
      <c r="F152" s="2" t="s">
        <v>349</v>
      </c>
      <c r="G152" s="2" t="s">
        <v>350</v>
      </c>
      <c r="H152" s="5">
        <v>4800</v>
      </c>
      <c r="I152" s="5">
        <v>4800</v>
      </c>
      <c r="J152" s="5">
        <v>4800</v>
      </c>
      <c r="K152" s="5">
        <v>4800</v>
      </c>
      <c r="L152" s="5">
        <v>0</v>
      </c>
      <c r="M152" s="5">
        <v>0</v>
      </c>
      <c r="N152" s="5">
        <v>0</v>
      </c>
      <c r="O152" s="3">
        <f>DATE(2025,7,17)</f>
        <v>45855</v>
      </c>
      <c r="P152" s="2"/>
      <c r="Q152" s="2"/>
      <c r="R152" s="2" t="s">
        <v>28</v>
      </c>
    </row>
    <row r="153">
      <c r="A153" s="2" t="s">
        <v>24</v>
      </c>
      <c r="B153" s="2" t="s">
        <v>351</v>
      </c>
      <c r="C153" s="2" t="s">
        <v>29</v>
      </c>
      <c r="D153" s="3">
        <f>DATE(2025,4,7)</f>
        <v>45754</v>
      </c>
      <c r="E153" s="4">
        <v>250400154</v>
      </c>
      <c r="F153" s="2" t="s">
        <v>352</v>
      </c>
      <c r="G153" s="2" t="s">
        <v>353</v>
      </c>
      <c r="H153" s="5">
        <v>-94.7</v>
      </c>
      <c r="I153" s="5">
        <v>-94.7</v>
      </c>
      <c r="J153" s="5">
        <v>-94.7</v>
      </c>
      <c r="K153" s="5">
        <v>-94.7</v>
      </c>
      <c r="L153" s="5">
        <v>0</v>
      </c>
      <c r="M153" s="5">
        <v>0</v>
      </c>
      <c r="N153" s="5">
        <v>0</v>
      </c>
      <c r="O153" s="3">
        <f>DATE(2025,5,22)</f>
        <v>45799</v>
      </c>
      <c r="P153" s="2"/>
      <c r="Q153" s="2"/>
      <c r="R153" s="2" t="s">
        <v>22</v>
      </c>
    </row>
    <row r="154">
      <c r="A154" s="2" t="s">
        <v>24</v>
      </c>
      <c r="B154" s="2" t="s">
        <v>351</v>
      </c>
      <c r="C154" s="2" t="s">
        <v>20</v>
      </c>
      <c r="D154" s="3">
        <f>DATE(2025,5,22)</f>
        <v>45799</v>
      </c>
      <c r="E154" s="4">
        <v>250500304</v>
      </c>
      <c r="F154" s="2" t="s">
        <v>354</v>
      </c>
      <c r="G154" s="2" t="s">
        <v>355</v>
      </c>
      <c r="H154" s="5">
        <v>3716.09</v>
      </c>
      <c r="I154" s="5">
        <v>3716.09</v>
      </c>
      <c r="J154" s="5">
        <v>3716.09</v>
      </c>
      <c r="K154" s="5">
        <v>3716.09</v>
      </c>
      <c r="L154" s="5">
        <v>0</v>
      </c>
      <c r="M154" s="5">
        <v>0</v>
      </c>
      <c r="N154" s="5">
        <v>0</v>
      </c>
      <c r="O154" s="3">
        <f>DATE(2025,7,6)</f>
        <v>45844</v>
      </c>
      <c r="P154" s="2"/>
      <c r="Q154" s="2"/>
      <c r="R154" s="2" t="s">
        <v>22</v>
      </c>
    </row>
    <row r="155">
      <c r="A155" s="2" t="s">
        <v>24</v>
      </c>
      <c r="B155" s="2" t="s">
        <v>356</v>
      </c>
      <c r="C155" s="2" t="s">
        <v>20</v>
      </c>
      <c r="D155" s="3">
        <f>DATE(2025,7,11)</f>
        <v>45849</v>
      </c>
      <c r="E155" s="4">
        <v>250700175</v>
      </c>
      <c r="F155" s="2" t="s">
        <v>357</v>
      </c>
      <c r="G155" s="2" t="s">
        <v>358</v>
      </c>
      <c r="H155" s="5">
        <v>5931.49</v>
      </c>
      <c r="I155" s="5">
        <v>5931.49</v>
      </c>
      <c r="J155" s="5">
        <v>164.39</v>
      </c>
      <c r="K155" s="5">
        <v>164.39</v>
      </c>
      <c r="L155" s="5">
        <v>5767.1</v>
      </c>
      <c r="M155" s="5">
        <v>5767.1</v>
      </c>
      <c r="N155" s="5">
        <v>5767.1</v>
      </c>
      <c r="O155" s="3">
        <f>DATE(2025,8,25)</f>
        <v>45894</v>
      </c>
      <c r="P155" s="2"/>
      <c r="Q155" s="2"/>
      <c r="R155" s="2" t="s">
        <v>28</v>
      </c>
    </row>
    <row r="156">
      <c r="A156" s="2" t="s">
        <v>24</v>
      </c>
      <c r="B156" s="2" t="s">
        <v>356</v>
      </c>
      <c r="C156" s="2" t="s">
        <v>20</v>
      </c>
      <c r="D156" s="3">
        <f>DATE(2025,7,16)</f>
        <v>45854</v>
      </c>
      <c r="E156" s="4">
        <v>250700228</v>
      </c>
      <c r="F156" s="2" t="s">
        <v>359</v>
      </c>
      <c r="G156" s="2" t="s">
        <v>360</v>
      </c>
      <c r="H156" s="5">
        <v>3005.17</v>
      </c>
      <c r="I156" s="5">
        <v>3005.17</v>
      </c>
      <c r="J156" s="5">
        <v>3005.17</v>
      </c>
      <c r="K156" s="5">
        <v>3005.17</v>
      </c>
      <c r="L156" s="5">
        <v>0</v>
      </c>
      <c r="M156" s="5">
        <v>0</v>
      </c>
      <c r="N156" s="5">
        <v>0</v>
      </c>
      <c r="O156" s="3">
        <f>DATE(2025,8,30)</f>
        <v>45899</v>
      </c>
      <c r="P156" s="2"/>
      <c r="Q156" s="2"/>
      <c r="R156" s="2" t="s">
        <v>28</v>
      </c>
    </row>
    <row r="157">
      <c r="A157" s="2" t="s">
        <v>24</v>
      </c>
      <c r="B157" s="2" t="s">
        <v>356</v>
      </c>
      <c r="C157" s="2" t="s">
        <v>20</v>
      </c>
      <c r="D157" s="3">
        <f>DATE(2025,7,16)</f>
        <v>45854</v>
      </c>
      <c r="E157" s="4">
        <v>250700231</v>
      </c>
      <c r="F157" s="2" t="s">
        <v>361</v>
      </c>
      <c r="G157" s="2" t="s">
        <v>362</v>
      </c>
      <c r="H157" s="5">
        <v>2829.58</v>
      </c>
      <c r="I157" s="5">
        <v>2829.58</v>
      </c>
      <c r="J157" s="5">
        <v>2829.58</v>
      </c>
      <c r="K157" s="5">
        <v>2829.58</v>
      </c>
      <c r="L157" s="5">
        <v>0</v>
      </c>
      <c r="M157" s="5">
        <v>0</v>
      </c>
      <c r="N157" s="5">
        <v>0</v>
      </c>
      <c r="O157" s="3">
        <f>DATE(2025,8,30)</f>
        <v>45899</v>
      </c>
      <c r="P157" s="2"/>
      <c r="Q157" s="2"/>
      <c r="R157" s="2" t="s">
        <v>22</v>
      </c>
    </row>
    <row r="158">
      <c r="A158" s="2" t="s">
        <v>24</v>
      </c>
      <c r="B158" s="2" t="s">
        <v>363</v>
      </c>
      <c r="C158" s="2" t="s">
        <v>20</v>
      </c>
      <c r="D158" s="3">
        <f>DATE(2025,6,26)</f>
        <v>45834</v>
      </c>
      <c r="E158" s="4">
        <v>250600342</v>
      </c>
      <c r="F158" s="2" t="s">
        <v>364</v>
      </c>
      <c r="G158" s="2" t="s">
        <v>365</v>
      </c>
      <c r="H158" s="5">
        <v>-5950</v>
      </c>
      <c r="I158" s="5">
        <v>-5950</v>
      </c>
      <c r="J158" s="5">
        <v>-5950</v>
      </c>
      <c r="K158" s="5">
        <v>-5950</v>
      </c>
      <c r="L158" s="5">
        <v>0</v>
      </c>
      <c r="M158" s="5">
        <v>0</v>
      </c>
      <c r="N158" s="5">
        <v>0</v>
      </c>
      <c r="O158" s="3">
        <f>DATE(2025,9,24)</f>
        <v>45924</v>
      </c>
      <c r="P158" s="2"/>
      <c r="Q158" s="2"/>
      <c r="R158" s="2" t="s">
        <v>28</v>
      </c>
    </row>
    <row r="159">
      <c r="A159" s="2" t="s">
        <v>24</v>
      </c>
      <c r="B159" s="2" t="s">
        <v>363</v>
      </c>
      <c r="C159" s="2" t="s">
        <v>20</v>
      </c>
      <c r="D159" s="3">
        <f>DATE(2025,6,26)</f>
        <v>45834</v>
      </c>
      <c r="E159" s="4">
        <v>250600343</v>
      </c>
      <c r="F159" s="2" t="s">
        <v>366</v>
      </c>
      <c r="G159" s="2" t="s">
        <v>367</v>
      </c>
      <c r="H159" s="5">
        <v>3248.54</v>
      </c>
      <c r="I159" s="5">
        <v>3248.54</v>
      </c>
      <c r="J159" s="5">
        <v>3248.54</v>
      </c>
      <c r="K159" s="5">
        <v>3248.54</v>
      </c>
      <c r="L159" s="5">
        <v>0</v>
      </c>
      <c r="M159" s="5">
        <v>0</v>
      </c>
      <c r="N159" s="5">
        <v>0</v>
      </c>
      <c r="O159" s="3">
        <f>DATE(2025,6,26)</f>
        <v>45834</v>
      </c>
      <c r="P159" s="2"/>
      <c r="Q159" s="2"/>
      <c r="R159" s="2" t="s">
        <v>28</v>
      </c>
    </row>
    <row r="160">
      <c r="A160" s="2" t="s">
        <v>24</v>
      </c>
      <c r="B160" s="2" t="s">
        <v>363</v>
      </c>
      <c r="C160" s="2" t="s">
        <v>20</v>
      </c>
      <c r="D160" s="3">
        <f>DATE(2025,6,26)</f>
        <v>45834</v>
      </c>
      <c r="E160" s="4">
        <v>250600344</v>
      </c>
      <c r="F160" s="2" t="s">
        <v>368</v>
      </c>
      <c r="G160" s="2" t="s">
        <v>369</v>
      </c>
      <c r="H160" s="5">
        <v>12852</v>
      </c>
      <c r="I160" s="5">
        <v>12852</v>
      </c>
      <c r="J160" s="5">
        <v>2701.46</v>
      </c>
      <c r="K160" s="5">
        <v>2701.46</v>
      </c>
      <c r="L160" s="5">
        <v>10150.54</v>
      </c>
      <c r="M160" s="5">
        <v>10150.54</v>
      </c>
      <c r="N160" s="5">
        <v>0</v>
      </c>
      <c r="O160" s="3">
        <f>DATE(2025,6,26)</f>
        <v>45834</v>
      </c>
      <c r="P160" s="2"/>
      <c r="Q160" s="2"/>
      <c r="R160" s="2" t="s">
        <v>28</v>
      </c>
    </row>
    <row r="161">
      <c r="A161" s="2" t="s">
        <v>24</v>
      </c>
      <c r="B161" s="2" t="s">
        <v>370</v>
      </c>
      <c r="C161" s="2" t="s">
        <v>20</v>
      </c>
      <c r="D161" s="3">
        <f>DATE(2025,7,7)</f>
        <v>45845</v>
      </c>
      <c r="E161" s="4">
        <v>250700095</v>
      </c>
      <c r="F161" s="2" t="s">
        <v>371</v>
      </c>
      <c r="G161" s="2" t="s">
        <v>372</v>
      </c>
      <c r="H161" s="5">
        <v>156.56</v>
      </c>
      <c r="I161" s="5">
        <v>156.56</v>
      </c>
      <c r="J161" s="5">
        <v>156.56</v>
      </c>
      <c r="K161" s="5">
        <v>156.56</v>
      </c>
      <c r="L161" s="5">
        <v>0</v>
      </c>
      <c r="M161" s="5">
        <v>0</v>
      </c>
      <c r="N161" s="5">
        <v>0</v>
      </c>
      <c r="O161" s="3">
        <f>DATE(2025,7,31)</f>
        <v>45869</v>
      </c>
      <c r="P161" s="2"/>
      <c r="Q161" s="2"/>
      <c r="R161" s="2" t="s">
        <v>28</v>
      </c>
    </row>
    <row r="162">
      <c r="A162" s="2" t="s">
        <v>24</v>
      </c>
      <c r="B162" s="2" t="s">
        <v>373</v>
      </c>
      <c r="C162" s="2" t="s">
        <v>20</v>
      </c>
      <c r="D162" s="3">
        <f>DATE(2024,5,16)</f>
        <v>45428</v>
      </c>
      <c r="E162" s="4">
        <v>240500084</v>
      </c>
      <c r="F162" s="2" t="s">
        <v>374</v>
      </c>
      <c r="G162" s="2"/>
      <c r="H162" s="5">
        <v>400</v>
      </c>
      <c r="I162" s="5">
        <v>400</v>
      </c>
      <c r="J162" s="5">
        <v>400</v>
      </c>
      <c r="K162" s="5">
        <v>400</v>
      </c>
      <c r="L162" s="5">
        <v>0</v>
      </c>
      <c r="M162" s="5">
        <v>0</v>
      </c>
      <c r="N162" s="5">
        <v>0</v>
      </c>
      <c r="O162" s="3">
        <f>DATE(2024,6,15)</f>
        <v>45458</v>
      </c>
      <c r="P162" s="2"/>
      <c r="Q162" s="2"/>
      <c r="R162" s="2" t="s">
        <v>28</v>
      </c>
    </row>
    <row r="163">
      <c r="A163" s="2" t="s">
        <v>24</v>
      </c>
      <c r="B163" s="2" t="s">
        <v>375</v>
      </c>
      <c r="C163" s="2" t="s">
        <v>20</v>
      </c>
      <c r="D163" s="3">
        <f>DATE(2025,7,2)</f>
        <v>45840</v>
      </c>
      <c r="E163" s="4">
        <v>250700058</v>
      </c>
      <c r="F163" s="2" t="s">
        <v>376</v>
      </c>
      <c r="G163" s="2" t="s">
        <v>377</v>
      </c>
      <c r="H163" s="5">
        <v>6408.15</v>
      </c>
      <c r="I163" s="5">
        <v>6408.15</v>
      </c>
      <c r="J163" s="5">
        <v>6408.15</v>
      </c>
      <c r="K163" s="5">
        <v>6408.15</v>
      </c>
      <c r="L163" s="5">
        <v>0</v>
      </c>
      <c r="M163" s="5">
        <v>0</v>
      </c>
      <c r="N163" s="5">
        <v>0</v>
      </c>
      <c r="O163" s="3">
        <f>DATE(2025,7,2)</f>
        <v>45840</v>
      </c>
      <c r="P163" s="2"/>
      <c r="Q163" s="2"/>
      <c r="R163" s="2" t="s">
        <v>28</v>
      </c>
    </row>
    <row r="164">
      <c r="A164" s="2" t="s">
        <v>24</v>
      </c>
      <c r="B164" s="2" t="s">
        <v>378</v>
      </c>
      <c r="C164" s="2" t="s">
        <v>20</v>
      </c>
      <c r="D164" s="3">
        <f>DATE(2025,5,2)</f>
        <v>45779</v>
      </c>
      <c r="E164" s="4">
        <v>250500010</v>
      </c>
      <c r="F164" s="2" t="s">
        <v>379</v>
      </c>
      <c r="G164" s="2" t="s">
        <v>380</v>
      </c>
      <c r="H164" s="5">
        <v>6584.39</v>
      </c>
      <c r="I164" s="5">
        <v>6584.39</v>
      </c>
      <c r="J164" s="5">
        <v>6584.39</v>
      </c>
      <c r="K164" s="5">
        <v>6584.39</v>
      </c>
      <c r="L164" s="5">
        <v>0</v>
      </c>
      <c r="M164" s="5">
        <v>0</v>
      </c>
      <c r="N164" s="5">
        <v>0</v>
      </c>
      <c r="O164" s="3">
        <f>DATE(2025,7,1)</f>
        <v>45839</v>
      </c>
      <c r="P164" s="2"/>
      <c r="Q164" s="2"/>
      <c r="R164" s="2" t="s">
        <v>28</v>
      </c>
    </row>
    <row r="165">
      <c r="A165" s="2" t="s">
        <v>24</v>
      </c>
      <c r="B165" s="2" t="s">
        <v>381</v>
      </c>
      <c r="C165" s="2" t="s">
        <v>20</v>
      </c>
      <c r="D165" s="3">
        <f>DATE(2024,7,26)</f>
        <v>45499</v>
      </c>
      <c r="E165" s="4">
        <v>240700253</v>
      </c>
      <c r="F165" s="2" t="s">
        <v>382</v>
      </c>
      <c r="G165" s="2" t="s">
        <v>383</v>
      </c>
      <c r="H165" s="5">
        <v>104.13</v>
      </c>
      <c r="I165" s="5">
        <v>104.13</v>
      </c>
      <c r="J165" s="5">
        <v>104.13</v>
      </c>
      <c r="K165" s="5">
        <v>104.13</v>
      </c>
      <c r="L165" s="5">
        <v>0</v>
      </c>
      <c r="M165" s="5">
        <v>0</v>
      </c>
      <c r="N165" s="5">
        <v>0</v>
      </c>
      <c r="O165" s="3">
        <f>DATE(2024,8,25)</f>
        <v>45529</v>
      </c>
      <c r="P165" s="2"/>
      <c r="Q165" s="2"/>
      <c r="R165" s="2" t="s">
        <v>28</v>
      </c>
    </row>
    <row r="166">
      <c r="A166" s="2" t="s">
        <v>24</v>
      </c>
      <c r="B166" s="2" t="s">
        <v>381</v>
      </c>
      <c r="C166" s="2" t="s">
        <v>20</v>
      </c>
      <c r="D166" s="3">
        <f>DATE(2024,9,2)</f>
        <v>45537</v>
      </c>
      <c r="E166" s="4">
        <v>240900018</v>
      </c>
      <c r="F166" s="2" t="s">
        <v>384</v>
      </c>
      <c r="G166" s="2" t="s">
        <v>385</v>
      </c>
      <c r="H166" s="5">
        <v>753.63</v>
      </c>
      <c r="I166" s="5">
        <v>753.63</v>
      </c>
      <c r="J166" s="5">
        <v>753.63</v>
      </c>
      <c r="K166" s="5">
        <v>753.63</v>
      </c>
      <c r="L166" s="5">
        <v>0</v>
      </c>
      <c r="M166" s="5">
        <v>0</v>
      </c>
      <c r="N166" s="5">
        <v>0</v>
      </c>
      <c r="O166" s="3">
        <f>DATE(2024,9,4)</f>
        <v>45539</v>
      </c>
      <c r="P166" s="2"/>
      <c r="Q166" s="2"/>
      <c r="R166" s="2" t="s">
        <v>28</v>
      </c>
    </row>
    <row r="167">
      <c r="A167" s="2" t="s">
        <v>24</v>
      </c>
      <c r="B167" s="2" t="s">
        <v>386</v>
      </c>
      <c r="C167" s="2" t="s">
        <v>20</v>
      </c>
      <c r="D167" s="3">
        <f>DATE(2025,6,30)</f>
        <v>45838</v>
      </c>
      <c r="E167" s="4">
        <v>250700011</v>
      </c>
      <c r="F167" s="2" t="s">
        <v>387</v>
      </c>
      <c r="G167" s="2" t="s">
        <v>388</v>
      </c>
      <c r="H167" s="5">
        <v>597.88</v>
      </c>
      <c r="I167" s="5">
        <v>597.88</v>
      </c>
      <c r="J167" s="5">
        <v>597.88</v>
      </c>
      <c r="K167" s="5">
        <v>597.88</v>
      </c>
      <c r="L167" s="5">
        <v>0</v>
      </c>
      <c r="M167" s="5">
        <v>0</v>
      </c>
      <c r="N167" s="5">
        <v>0</v>
      </c>
      <c r="O167" s="3">
        <f>DATE(2025,7,14)</f>
        <v>45852</v>
      </c>
      <c r="P167" s="2"/>
      <c r="Q167" s="2"/>
      <c r="R167" s="2" t="s">
        <v>22</v>
      </c>
    </row>
    <row r="168">
      <c r="A168" s="2" t="s">
        <v>24</v>
      </c>
      <c r="B168" s="2" t="s">
        <v>389</v>
      </c>
      <c r="C168" s="2" t="s">
        <v>20</v>
      </c>
      <c r="D168" s="3">
        <f>DATE(2025,1,27)</f>
        <v>45684</v>
      </c>
      <c r="E168" s="4">
        <v>250100196</v>
      </c>
      <c r="F168" s="2" t="s">
        <v>390</v>
      </c>
      <c r="G168" s="2" t="s">
        <v>391</v>
      </c>
      <c r="H168" s="5">
        <v>6095.18</v>
      </c>
      <c r="I168" s="5">
        <v>6095.18</v>
      </c>
      <c r="J168" s="5">
        <v>4566.51</v>
      </c>
      <c r="K168" s="5">
        <v>4566.51</v>
      </c>
      <c r="L168" s="5">
        <v>1528.67</v>
      </c>
      <c r="M168" s="5">
        <v>1528.67</v>
      </c>
      <c r="N168" s="5">
        <v>0</v>
      </c>
      <c r="O168" s="3">
        <f>DATE(2025,3,28)</f>
        <v>45744</v>
      </c>
      <c r="P168" s="2"/>
      <c r="Q168" s="2"/>
      <c r="R168" s="2" t="s">
        <v>28</v>
      </c>
    </row>
    <row r="169">
      <c r="A169" s="2" t="s">
        <v>24</v>
      </c>
      <c r="B169" s="2" t="s">
        <v>389</v>
      </c>
      <c r="C169" s="2" t="s">
        <v>20</v>
      </c>
      <c r="D169" s="3">
        <f>DATE(2025,2,3)</f>
        <v>45691</v>
      </c>
      <c r="E169" s="4">
        <v>250200026</v>
      </c>
      <c r="F169" s="2" t="s">
        <v>392</v>
      </c>
      <c r="G169" s="2" t="s">
        <v>393</v>
      </c>
      <c r="H169" s="5">
        <v>7593.34</v>
      </c>
      <c r="I169" s="5">
        <v>7593.34</v>
      </c>
      <c r="J169" s="5">
        <v>6433.49</v>
      </c>
      <c r="K169" s="5">
        <v>6433.49</v>
      </c>
      <c r="L169" s="5">
        <v>1159.85</v>
      </c>
      <c r="M169" s="5">
        <v>1159.85</v>
      </c>
      <c r="N169" s="5">
        <v>0</v>
      </c>
      <c r="O169" s="3">
        <f>DATE(2025,4,4)</f>
        <v>45751</v>
      </c>
      <c r="P169" s="2"/>
      <c r="Q169" s="2"/>
      <c r="R169" s="2" t="s">
        <v>28</v>
      </c>
    </row>
    <row r="170">
      <c r="A170" s="2" t="s">
        <v>24</v>
      </c>
      <c r="B170" s="2" t="s">
        <v>389</v>
      </c>
      <c r="C170" s="2" t="s">
        <v>20</v>
      </c>
      <c r="D170" s="3">
        <f>DATE(2025,3,4)</f>
        <v>45720</v>
      </c>
      <c r="E170" s="4">
        <v>250300030</v>
      </c>
      <c r="F170" s="2" t="s">
        <v>394</v>
      </c>
      <c r="G170" s="2" t="s">
        <v>395</v>
      </c>
      <c r="H170" s="5">
        <v>452.2</v>
      </c>
      <c r="I170" s="5">
        <v>452.2</v>
      </c>
      <c r="J170" s="5">
        <v>452.2</v>
      </c>
      <c r="K170" s="5">
        <v>452.2</v>
      </c>
      <c r="L170" s="5">
        <v>0</v>
      </c>
      <c r="M170" s="5">
        <v>0</v>
      </c>
      <c r="N170" s="5">
        <v>0</v>
      </c>
      <c r="O170" s="3">
        <f>DATE(2025,6,2)</f>
        <v>45810</v>
      </c>
      <c r="P170" s="2"/>
      <c r="Q170" s="2"/>
      <c r="R170" s="2" t="s">
        <v>28</v>
      </c>
    </row>
    <row r="171">
      <c r="A171" s="2" t="s">
        <v>24</v>
      </c>
      <c r="B171" s="2" t="s">
        <v>389</v>
      </c>
      <c r="C171" s="2" t="s">
        <v>20</v>
      </c>
      <c r="D171" s="3">
        <f>DATE(2025,3,12)</f>
        <v>45728</v>
      </c>
      <c r="E171" s="4">
        <v>250300160</v>
      </c>
      <c r="F171" s="2" t="s">
        <v>396</v>
      </c>
      <c r="G171" s="2" t="s">
        <v>397</v>
      </c>
      <c r="H171" s="5">
        <v>348.08</v>
      </c>
      <c r="I171" s="5">
        <v>348.08</v>
      </c>
      <c r="J171" s="5">
        <v>348.08</v>
      </c>
      <c r="K171" s="5">
        <v>348.08</v>
      </c>
      <c r="L171" s="5">
        <v>0</v>
      </c>
      <c r="M171" s="5">
        <v>0</v>
      </c>
      <c r="N171" s="5">
        <v>0</v>
      </c>
      <c r="O171" s="3">
        <f>DATE(2025,6,10)</f>
        <v>45818</v>
      </c>
      <c r="P171" s="2"/>
      <c r="Q171" s="2"/>
      <c r="R171" s="2" t="s">
        <v>22</v>
      </c>
    </row>
    <row r="172">
      <c r="A172" s="2" t="s">
        <v>24</v>
      </c>
      <c r="B172" s="2" t="s">
        <v>389</v>
      </c>
      <c r="C172" s="2" t="s">
        <v>20</v>
      </c>
      <c r="D172" s="3">
        <f>DATE(2025,3,25)</f>
        <v>45741</v>
      </c>
      <c r="E172" s="4">
        <v>250300287</v>
      </c>
      <c r="F172" s="2" t="s">
        <v>398</v>
      </c>
      <c r="G172" s="2" t="s">
        <v>399</v>
      </c>
      <c r="H172" s="5">
        <v>1178.82</v>
      </c>
      <c r="I172" s="5">
        <v>1178.82</v>
      </c>
      <c r="J172" s="5">
        <v>1178.82</v>
      </c>
      <c r="K172" s="5">
        <v>1178.82</v>
      </c>
      <c r="L172" s="5">
        <v>0</v>
      </c>
      <c r="M172" s="5">
        <v>0</v>
      </c>
      <c r="N172" s="5">
        <v>0</v>
      </c>
      <c r="O172" s="3">
        <f>DATE(2025,6,23)</f>
        <v>45831</v>
      </c>
      <c r="P172" s="2"/>
      <c r="Q172" s="2"/>
      <c r="R172" s="2" t="s">
        <v>22</v>
      </c>
    </row>
    <row r="173">
      <c r="A173" s="2" t="s">
        <v>24</v>
      </c>
      <c r="B173" s="2" t="s">
        <v>389</v>
      </c>
      <c r="C173" s="2" t="s">
        <v>20</v>
      </c>
      <c r="D173" s="3">
        <f>DATE(2025,3,26)</f>
        <v>45742</v>
      </c>
      <c r="E173" s="4">
        <v>250300294</v>
      </c>
      <c r="F173" s="2" t="s">
        <v>400</v>
      </c>
      <c r="G173" s="2" t="s">
        <v>401</v>
      </c>
      <c r="H173" s="5">
        <v>2023.35</v>
      </c>
      <c r="I173" s="5">
        <v>2023.35</v>
      </c>
      <c r="J173" s="5">
        <v>2023.35</v>
      </c>
      <c r="K173" s="5">
        <v>2023.35</v>
      </c>
      <c r="L173" s="5">
        <v>0</v>
      </c>
      <c r="M173" s="5">
        <v>0</v>
      </c>
      <c r="N173" s="5">
        <v>0</v>
      </c>
      <c r="O173" s="3">
        <f>DATE(2025,6,24)</f>
        <v>45832</v>
      </c>
      <c r="P173" s="2"/>
      <c r="Q173" s="2"/>
      <c r="R173" s="2" t="s">
        <v>22</v>
      </c>
    </row>
    <row r="174">
      <c r="A174" s="2" t="s">
        <v>24</v>
      </c>
      <c r="B174" s="2" t="s">
        <v>389</v>
      </c>
      <c r="C174" s="2" t="s">
        <v>20</v>
      </c>
      <c r="D174" s="3">
        <f>DATE(2025,3,28)</f>
        <v>45744</v>
      </c>
      <c r="E174" s="4">
        <v>250300332</v>
      </c>
      <c r="F174" s="2" t="s">
        <v>402</v>
      </c>
      <c r="G174" s="2" t="s">
        <v>403</v>
      </c>
      <c r="H174" s="5">
        <v>1199.75</v>
      </c>
      <c r="I174" s="5">
        <v>1199.75</v>
      </c>
      <c r="J174" s="5">
        <v>1199.75</v>
      </c>
      <c r="K174" s="5">
        <v>1199.75</v>
      </c>
      <c r="L174" s="5">
        <v>0</v>
      </c>
      <c r="M174" s="5">
        <v>0</v>
      </c>
      <c r="N174" s="5">
        <v>0</v>
      </c>
      <c r="O174" s="3">
        <f>DATE(2025,6,26)</f>
        <v>45834</v>
      </c>
      <c r="P174" s="2"/>
      <c r="Q174" s="2"/>
      <c r="R174" s="2" t="s">
        <v>28</v>
      </c>
    </row>
    <row r="175">
      <c r="A175" s="2" t="s">
        <v>24</v>
      </c>
      <c r="B175" s="2" t="s">
        <v>389</v>
      </c>
      <c r="C175" s="2" t="s">
        <v>20</v>
      </c>
      <c r="D175" s="3">
        <f>DATE(2025,4,1)</f>
        <v>45748</v>
      </c>
      <c r="E175" s="4">
        <v>250400047</v>
      </c>
      <c r="F175" s="2" t="s">
        <v>404</v>
      </c>
      <c r="G175" s="2" t="s">
        <v>405</v>
      </c>
      <c r="H175" s="5">
        <v>7506.46</v>
      </c>
      <c r="I175" s="5">
        <v>7506.46</v>
      </c>
      <c r="J175" s="5">
        <v>7506.46</v>
      </c>
      <c r="K175" s="5">
        <v>7506.46</v>
      </c>
      <c r="L175" s="5">
        <v>0</v>
      </c>
      <c r="M175" s="5">
        <v>0</v>
      </c>
      <c r="N175" s="5">
        <v>0</v>
      </c>
      <c r="O175" s="3">
        <f>DATE(2025,6,30)</f>
        <v>45838</v>
      </c>
      <c r="P175" s="2"/>
      <c r="Q175" s="2"/>
      <c r="R175" s="2" t="s">
        <v>22</v>
      </c>
    </row>
    <row r="176">
      <c r="A176" s="2" t="s">
        <v>24</v>
      </c>
      <c r="B176" s="2" t="s">
        <v>389</v>
      </c>
      <c r="C176" s="2" t="s">
        <v>20</v>
      </c>
      <c r="D176" s="3">
        <f>DATE(2025,4,8)</f>
        <v>45755</v>
      </c>
      <c r="E176" s="4">
        <v>250400121</v>
      </c>
      <c r="F176" s="2" t="s">
        <v>406</v>
      </c>
      <c r="G176" s="2" t="s">
        <v>407</v>
      </c>
      <c r="H176" s="5">
        <v>1289.97</v>
      </c>
      <c r="I176" s="5">
        <v>1289.97</v>
      </c>
      <c r="J176" s="5">
        <v>1289.97</v>
      </c>
      <c r="K176" s="5">
        <v>1289.97</v>
      </c>
      <c r="L176" s="5">
        <v>0</v>
      </c>
      <c r="M176" s="5">
        <v>0</v>
      </c>
      <c r="N176" s="5">
        <v>0</v>
      </c>
      <c r="O176" s="3">
        <f>DATE(2025,7,7)</f>
        <v>45845</v>
      </c>
      <c r="P176" s="2"/>
      <c r="Q176" s="2"/>
      <c r="R176" s="2" t="s">
        <v>22</v>
      </c>
    </row>
    <row r="177">
      <c r="A177" s="2" t="s">
        <v>24</v>
      </c>
      <c r="B177" s="2" t="s">
        <v>389</v>
      </c>
      <c r="C177" s="2" t="s">
        <v>20</v>
      </c>
      <c r="D177" s="3">
        <f>DATE(2025,4,9)</f>
        <v>45756</v>
      </c>
      <c r="E177" s="4">
        <v>250400132</v>
      </c>
      <c r="F177" s="2" t="s">
        <v>408</v>
      </c>
      <c r="G177" s="2" t="s">
        <v>409</v>
      </c>
      <c r="H177" s="5">
        <v>2731.05</v>
      </c>
      <c r="I177" s="5">
        <v>2731.05</v>
      </c>
      <c r="J177" s="5">
        <v>2731.05</v>
      </c>
      <c r="K177" s="5">
        <v>2731.05</v>
      </c>
      <c r="L177" s="5">
        <v>0</v>
      </c>
      <c r="M177" s="5">
        <v>0</v>
      </c>
      <c r="N177" s="5">
        <v>0</v>
      </c>
      <c r="O177" s="3">
        <f>DATE(2025,7,8)</f>
        <v>45846</v>
      </c>
      <c r="P177" s="2"/>
      <c r="Q177" s="2"/>
      <c r="R177" s="2" t="s">
        <v>28</v>
      </c>
    </row>
    <row r="178">
      <c r="A178" s="2" t="s">
        <v>24</v>
      </c>
      <c r="B178" s="2" t="s">
        <v>389</v>
      </c>
      <c r="C178" s="2" t="s">
        <v>20</v>
      </c>
      <c r="D178" s="3">
        <f>DATE(2025,4,15)</f>
        <v>45762</v>
      </c>
      <c r="E178" s="4">
        <v>250400257</v>
      </c>
      <c r="F178" s="2" t="s">
        <v>410</v>
      </c>
      <c r="G178" s="2" t="s">
        <v>411</v>
      </c>
      <c r="H178" s="5">
        <v>9426.37</v>
      </c>
      <c r="I178" s="5">
        <v>9426.37</v>
      </c>
      <c r="J178" s="5">
        <v>9426.37</v>
      </c>
      <c r="K178" s="5">
        <v>9426.37</v>
      </c>
      <c r="L178" s="5">
        <v>0</v>
      </c>
      <c r="M178" s="5">
        <v>0</v>
      </c>
      <c r="N178" s="5">
        <v>0</v>
      </c>
      <c r="O178" s="3">
        <f>DATE(2025,7,14)</f>
        <v>45852</v>
      </c>
      <c r="P178" s="2"/>
      <c r="Q178" s="2"/>
      <c r="R178" s="2" t="s">
        <v>28</v>
      </c>
    </row>
    <row r="179">
      <c r="A179" s="2" t="s">
        <v>24</v>
      </c>
      <c r="B179" s="2" t="s">
        <v>389</v>
      </c>
      <c r="C179" s="2" t="s">
        <v>20</v>
      </c>
      <c r="D179" s="3">
        <f>DATE(2025,4,22)</f>
        <v>45769</v>
      </c>
      <c r="E179" s="4">
        <v>250400315</v>
      </c>
      <c r="F179" s="2" t="s">
        <v>412</v>
      </c>
      <c r="G179" s="2" t="s">
        <v>413</v>
      </c>
      <c r="H179" s="5">
        <v>4375.94</v>
      </c>
      <c r="I179" s="5">
        <v>4375.94</v>
      </c>
      <c r="J179" s="5">
        <v>761.11</v>
      </c>
      <c r="K179" s="5">
        <v>761.11</v>
      </c>
      <c r="L179" s="5">
        <v>3614.83</v>
      </c>
      <c r="M179" s="5">
        <v>3614.83</v>
      </c>
      <c r="N179" s="5">
        <v>0</v>
      </c>
      <c r="O179" s="3">
        <f>DATE(2025,6,1)</f>
        <v>45809</v>
      </c>
      <c r="P179" s="2"/>
      <c r="Q179" s="2"/>
      <c r="R179" s="2" t="s">
        <v>22</v>
      </c>
    </row>
    <row r="180">
      <c r="A180" s="2" t="s">
        <v>24</v>
      </c>
      <c r="B180" s="2" t="s">
        <v>389</v>
      </c>
      <c r="C180" s="2" t="s">
        <v>20</v>
      </c>
      <c r="D180" s="3">
        <f>DATE(2025,4,25)</f>
        <v>45772</v>
      </c>
      <c r="E180" s="4">
        <v>250400348</v>
      </c>
      <c r="F180" s="2" t="s">
        <v>414</v>
      </c>
      <c r="G180" s="2" t="s">
        <v>415</v>
      </c>
      <c r="H180" s="5">
        <v>145.6</v>
      </c>
      <c r="I180" s="5">
        <v>145.6</v>
      </c>
      <c r="J180" s="5">
        <v>145.6</v>
      </c>
      <c r="K180" s="5">
        <v>145.6</v>
      </c>
      <c r="L180" s="5">
        <v>0</v>
      </c>
      <c r="M180" s="5">
        <v>0</v>
      </c>
      <c r="N180" s="5">
        <v>0</v>
      </c>
      <c r="O180" s="3">
        <f>DATE(2025,6,4)</f>
        <v>45812</v>
      </c>
      <c r="P180" s="2"/>
      <c r="Q180" s="2"/>
      <c r="R180" s="2" t="s">
        <v>28</v>
      </c>
    </row>
    <row r="181">
      <c r="A181" s="2" t="s">
        <v>24</v>
      </c>
      <c r="B181" s="2" t="s">
        <v>389</v>
      </c>
      <c r="C181" s="2" t="s">
        <v>20</v>
      </c>
      <c r="D181" s="3">
        <f>DATE(2025,4,29)</f>
        <v>45776</v>
      </c>
      <c r="E181" s="4">
        <v>250400403</v>
      </c>
      <c r="F181" s="2" t="s">
        <v>416</v>
      </c>
      <c r="G181" s="2" t="s">
        <v>417</v>
      </c>
      <c r="H181" s="5">
        <v>2227.63</v>
      </c>
      <c r="I181" s="5">
        <v>2227.63</v>
      </c>
      <c r="J181" s="5">
        <v>2227.63</v>
      </c>
      <c r="K181" s="5">
        <v>2227.63</v>
      </c>
      <c r="L181" s="5">
        <v>0</v>
      </c>
      <c r="M181" s="5">
        <v>0</v>
      </c>
      <c r="N181" s="5">
        <v>0</v>
      </c>
      <c r="O181" s="3">
        <f>DATE(2025,7,28)</f>
        <v>45866</v>
      </c>
      <c r="P181" s="2"/>
      <c r="Q181" s="2"/>
      <c r="R181" s="2" t="s">
        <v>22</v>
      </c>
    </row>
    <row r="182">
      <c r="A182" s="2" t="s">
        <v>24</v>
      </c>
      <c r="B182" s="2" t="s">
        <v>389</v>
      </c>
      <c r="C182" s="2" t="s">
        <v>20</v>
      </c>
      <c r="D182" s="3">
        <f>DATE(2025,4,29)</f>
        <v>45776</v>
      </c>
      <c r="E182" s="4">
        <v>250400411</v>
      </c>
      <c r="F182" s="2" t="s">
        <v>418</v>
      </c>
      <c r="G182" s="2" t="s">
        <v>419</v>
      </c>
      <c r="H182" s="5">
        <v>2651.77</v>
      </c>
      <c r="I182" s="5">
        <v>2651.77</v>
      </c>
      <c r="J182" s="5">
        <v>2651.77</v>
      </c>
      <c r="K182" s="5">
        <v>2651.77</v>
      </c>
      <c r="L182" s="5">
        <v>0</v>
      </c>
      <c r="M182" s="5">
        <v>0</v>
      </c>
      <c r="N182" s="5">
        <v>0</v>
      </c>
      <c r="O182" s="3">
        <f>DATE(2025,6,28)</f>
        <v>45836</v>
      </c>
      <c r="P182" s="2"/>
      <c r="Q182" s="2"/>
      <c r="R182" s="2" t="s">
        <v>22</v>
      </c>
    </row>
    <row r="183">
      <c r="A183" s="2" t="s">
        <v>24</v>
      </c>
      <c r="B183" s="2" t="s">
        <v>389</v>
      </c>
      <c r="C183" s="2" t="s">
        <v>20</v>
      </c>
      <c r="D183" s="3">
        <f>DATE(2025,5,1)</f>
        <v>45778</v>
      </c>
      <c r="E183" s="4">
        <v>250500001</v>
      </c>
      <c r="F183" s="2" t="s">
        <v>420</v>
      </c>
      <c r="G183" s="2" t="s">
        <v>421</v>
      </c>
      <c r="H183" s="5">
        <v>347.15</v>
      </c>
      <c r="I183" s="5">
        <v>347.15</v>
      </c>
      <c r="J183" s="5">
        <v>347.15</v>
      </c>
      <c r="K183" s="5">
        <v>347.15</v>
      </c>
      <c r="L183" s="5">
        <v>0</v>
      </c>
      <c r="M183" s="5">
        <v>0</v>
      </c>
      <c r="N183" s="5">
        <v>0</v>
      </c>
      <c r="O183" s="3">
        <f>DATE(2025,6,30)</f>
        <v>45838</v>
      </c>
      <c r="P183" s="2"/>
      <c r="Q183" s="2"/>
      <c r="R183" s="2" t="s">
        <v>28</v>
      </c>
    </row>
    <row r="184">
      <c r="A184" s="2" t="s">
        <v>24</v>
      </c>
      <c r="B184" s="2" t="s">
        <v>389</v>
      </c>
      <c r="C184" s="2" t="s">
        <v>20</v>
      </c>
      <c r="D184" s="3">
        <f>DATE(2025,5,6)</f>
        <v>45783</v>
      </c>
      <c r="E184" s="4">
        <v>250500050</v>
      </c>
      <c r="F184" s="2" t="s">
        <v>422</v>
      </c>
      <c r="G184" s="2" t="s">
        <v>423</v>
      </c>
      <c r="H184" s="5">
        <v>922.01</v>
      </c>
      <c r="I184" s="5">
        <v>922.01</v>
      </c>
      <c r="J184" s="5">
        <v>922.01</v>
      </c>
      <c r="K184" s="5">
        <v>922.01</v>
      </c>
      <c r="L184" s="5">
        <v>0</v>
      </c>
      <c r="M184" s="5">
        <v>0</v>
      </c>
      <c r="N184" s="5">
        <v>0</v>
      </c>
      <c r="O184" s="3">
        <f>DATE(2025,7,5)</f>
        <v>45843</v>
      </c>
      <c r="P184" s="2"/>
      <c r="Q184" s="2"/>
      <c r="R184" s="2" t="s">
        <v>28</v>
      </c>
    </row>
    <row r="185">
      <c r="A185" s="2" t="s">
        <v>24</v>
      </c>
      <c r="B185" s="2" t="s">
        <v>389</v>
      </c>
      <c r="C185" s="2" t="s">
        <v>20</v>
      </c>
      <c r="D185" s="3">
        <f>DATE(2025,5,6)</f>
        <v>45783</v>
      </c>
      <c r="E185" s="4">
        <v>250500060</v>
      </c>
      <c r="F185" s="2" t="s">
        <v>424</v>
      </c>
      <c r="G185" s="2" t="s">
        <v>425</v>
      </c>
      <c r="H185" s="5">
        <v>678.3</v>
      </c>
      <c r="I185" s="5">
        <v>678.3</v>
      </c>
      <c r="J185" s="5">
        <v>678.3</v>
      </c>
      <c r="K185" s="5">
        <v>678.3</v>
      </c>
      <c r="L185" s="5">
        <v>0</v>
      </c>
      <c r="M185" s="5">
        <v>0</v>
      </c>
      <c r="N185" s="5">
        <v>0</v>
      </c>
      <c r="O185" s="3">
        <f>DATE(2025,7,5)</f>
        <v>45843</v>
      </c>
      <c r="P185" s="2"/>
      <c r="Q185" s="2"/>
      <c r="R185" s="2" t="s">
        <v>28</v>
      </c>
    </row>
    <row r="186">
      <c r="A186" s="2" t="s">
        <v>24</v>
      </c>
      <c r="B186" s="2" t="s">
        <v>389</v>
      </c>
      <c r="C186" s="2" t="s">
        <v>20</v>
      </c>
      <c r="D186" s="3">
        <f>DATE(2025,5,8)</f>
        <v>45785</v>
      </c>
      <c r="E186" s="4">
        <v>250500078</v>
      </c>
      <c r="F186" s="2" t="s">
        <v>426</v>
      </c>
      <c r="G186" s="2" t="s">
        <v>427</v>
      </c>
      <c r="H186" s="5">
        <v>4369.68</v>
      </c>
      <c r="I186" s="5">
        <v>4369.68</v>
      </c>
      <c r="J186" s="5">
        <v>4369.68</v>
      </c>
      <c r="K186" s="5">
        <v>4369.68</v>
      </c>
      <c r="L186" s="5">
        <v>0</v>
      </c>
      <c r="M186" s="5">
        <v>0</v>
      </c>
      <c r="N186" s="5">
        <v>0</v>
      </c>
      <c r="O186" s="3">
        <f>DATE(2025,7,7)</f>
        <v>45845</v>
      </c>
      <c r="P186" s="2"/>
      <c r="Q186" s="2"/>
      <c r="R186" s="2" t="s">
        <v>28</v>
      </c>
    </row>
    <row r="187">
      <c r="A187" s="2" t="s">
        <v>24</v>
      </c>
      <c r="B187" s="2" t="s">
        <v>389</v>
      </c>
      <c r="C187" s="2" t="s">
        <v>20</v>
      </c>
      <c r="D187" s="3">
        <f>DATE(2025,5,8)</f>
        <v>45785</v>
      </c>
      <c r="E187" s="4">
        <v>250500135</v>
      </c>
      <c r="F187" s="2" t="s">
        <v>428</v>
      </c>
      <c r="G187" s="2" t="s">
        <v>429</v>
      </c>
      <c r="H187" s="5">
        <v>347.15</v>
      </c>
      <c r="I187" s="5">
        <v>347.15</v>
      </c>
      <c r="J187" s="5">
        <v>347.15</v>
      </c>
      <c r="K187" s="5">
        <v>347.15</v>
      </c>
      <c r="L187" s="5">
        <v>0</v>
      </c>
      <c r="M187" s="5">
        <v>0</v>
      </c>
      <c r="N187" s="5">
        <v>0</v>
      </c>
      <c r="O187" s="3">
        <f>DATE(2025,7,7)</f>
        <v>45845</v>
      </c>
      <c r="P187" s="2"/>
      <c r="Q187" s="2"/>
      <c r="R187" s="2" t="s">
        <v>28</v>
      </c>
    </row>
    <row r="188">
      <c r="A188" s="2" t="s">
        <v>24</v>
      </c>
      <c r="B188" s="2" t="s">
        <v>389</v>
      </c>
      <c r="C188" s="2" t="s">
        <v>20</v>
      </c>
      <c r="D188" s="3">
        <f>DATE(2025,5,13)</f>
        <v>45790</v>
      </c>
      <c r="E188" s="4">
        <v>250500145</v>
      </c>
      <c r="F188" s="2" t="s">
        <v>430</v>
      </c>
      <c r="G188" s="2" t="s">
        <v>431</v>
      </c>
      <c r="H188" s="5">
        <v>5188.76</v>
      </c>
      <c r="I188" s="5">
        <v>5188.76</v>
      </c>
      <c r="J188" s="5">
        <v>5188.76</v>
      </c>
      <c r="K188" s="5">
        <v>5188.76</v>
      </c>
      <c r="L188" s="5">
        <v>0</v>
      </c>
      <c r="M188" s="5">
        <v>0</v>
      </c>
      <c r="N188" s="5">
        <v>0</v>
      </c>
      <c r="O188" s="3">
        <f>DATE(2025,8,11)</f>
        <v>45880</v>
      </c>
      <c r="P188" s="2"/>
      <c r="Q188" s="2"/>
      <c r="R188" s="2" t="s">
        <v>22</v>
      </c>
    </row>
    <row r="189">
      <c r="A189" s="2" t="s">
        <v>24</v>
      </c>
      <c r="B189" s="2" t="s">
        <v>389</v>
      </c>
      <c r="C189" s="2" t="s">
        <v>20</v>
      </c>
      <c r="D189" s="3">
        <f>DATE(2025,5,14)</f>
        <v>45791</v>
      </c>
      <c r="E189" s="4">
        <v>250500166</v>
      </c>
      <c r="F189" s="2" t="s">
        <v>432</v>
      </c>
      <c r="G189" s="2" t="s">
        <v>433</v>
      </c>
      <c r="H189" s="5">
        <v>2054.66</v>
      </c>
      <c r="I189" s="5">
        <v>2054.66</v>
      </c>
      <c r="J189" s="5">
        <v>2054.66</v>
      </c>
      <c r="K189" s="5">
        <v>2054.66</v>
      </c>
      <c r="L189" s="5">
        <v>0</v>
      </c>
      <c r="M189" s="5">
        <v>0</v>
      </c>
      <c r="N189" s="5">
        <v>0</v>
      </c>
      <c r="O189" s="3">
        <f>DATE(2025,8,12)</f>
        <v>45881</v>
      </c>
      <c r="P189" s="2"/>
      <c r="Q189" s="2"/>
      <c r="R189" s="2" t="s">
        <v>28</v>
      </c>
    </row>
    <row r="190">
      <c r="A190" s="2" t="s">
        <v>24</v>
      </c>
      <c r="B190" s="2" t="s">
        <v>389</v>
      </c>
      <c r="C190" s="2" t="s">
        <v>20</v>
      </c>
      <c r="D190" s="3">
        <f>DATE(2025,5,20)</f>
        <v>45797</v>
      </c>
      <c r="E190" s="4">
        <v>250500272</v>
      </c>
      <c r="F190" s="2" t="s">
        <v>434</v>
      </c>
      <c r="G190" s="2" t="s">
        <v>435</v>
      </c>
      <c r="H190" s="5">
        <v>2758.11</v>
      </c>
      <c r="I190" s="5">
        <v>2758.11</v>
      </c>
      <c r="J190" s="5">
        <v>2758.11</v>
      </c>
      <c r="K190" s="5">
        <v>2758.11</v>
      </c>
      <c r="L190" s="5">
        <v>0</v>
      </c>
      <c r="M190" s="5">
        <v>0</v>
      </c>
      <c r="N190" s="5">
        <v>0</v>
      </c>
      <c r="O190" s="3">
        <f>DATE(2025,6,29)</f>
        <v>45837</v>
      </c>
      <c r="P190" s="2"/>
      <c r="Q190" s="2"/>
      <c r="R190" s="2" t="s">
        <v>22</v>
      </c>
    </row>
    <row r="191">
      <c r="A191" s="2" t="s">
        <v>24</v>
      </c>
      <c r="B191" s="2" t="s">
        <v>389</v>
      </c>
      <c r="C191" s="2" t="s">
        <v>20</v>
      </c>
      <c r="D191" s="3">
        <f>DATE(2025,5,21)</f>
        <v>45798</v>
      </c>
      <c r="E191" s="4">
        <v>250500273</v>
      </c>
      <c r="F191" s="2" t="s">
        <v>436</v>
      </c>
      <c r="G191" s="2" t="s">
        <v>437</v>
      </c>
      <c r="H191" s="5">
        <v>6284.28</v>
      </c>
      <c r="I191" s="5">
        <v>6284.28</v>
      </c>
      <c r="J191" s="5">
        <v>6284.28</v>
      </c>
      <c r="K191" s="5">
        <v>6284.28</v>
      </c>
      <c r="L191" s="5">
        <v>0</v>
      </c>
      <c r="M191" s="5">
        <v>0</v>
      </c>
      <c r="N191" s="5">
        <v>0</v>
      </c>
      <c r="O191" s="3">
        <f>DATE(2025,7,20)</f>
        <v>45858</v>
      </c>
      <c r="P191" s="2"/>
      <c r="Q191" s="2"/>
      <c r="R191" s="2" t="s">
        <v>28</v>
      </c>
    </row>
    <row r="192">
      <c r="A192" s="2" t="s">
        <v>24</v>
      </c>
      <c r="B192" s="2" t="s">
        <v>389</v>
      </c>
      <c r="C192" s="2" t="s">
        <v>20</v>
      </c>
      <c r="D192" s="3">
        <f>DATE(2025,5,27)</f>
        <v>45804</v>
      </c>
      <c r="E192" s="4">
        <v>250500340</v>
      </c>
      <c r="F192" s="2" t="s">
        <v>438</v>
      </c>
      <c r="G192" s="2" t="s">
        <v>439</v>
      </c>
      <c r="H192" s="5">
        <v>822.18</v>
      </c>
      <c r="I192" s="5">
        <v>822.18</v>
      </c>
      <c r="J192" s="5">
        <v>822.18</v>
      </c>
      <c r="K192" s="5">
        <v>822.18</v>
      </c>
      <c r="L192" s="5">
        <v>0</v>
      </c>
      <c r="M192" s="5">
        <v>0</v>
      </c>
      <c r="N192" s="5">
        <v>0</v>
      </c>
      <c r="O192" s="3">
        <f>DATE(2025,8,25)</f>
        <v>45894</v>
      </c>
      <c r="P192" s="2"/>
      <c r="Q192" s="2"/>
      <c r="R192" s="2" t="s">
        <v>28</v>
      </c>
    </row>
    <row r="193">
      <c r="A193" s="2" t="s">
        <v>24</v>
      </c>
      <c r="B193" s="2" t="s">
        <v>389</v>
      </c>
      <c r="C193" s="2" t="s">
        <v>20</v>
      </c>
      <c r="D193" s="3">
        <f>DATE(2025,5,27)</f>
        <v>45804</v>
      </c>
      <c r="E193" s="4">
        <v>250500357</v>
      </c>
      <c r="F193" s="2" t="s">
        <v>440</v>
      </c>
      <c r="G193" s="2" t="s">
        <v>441</v>
      </c>
      <c r="H193" s="5">
        <v>6280.92</v>
      </c>
      <c r="I193" s="5">
        <v>6280.92</v>
      </c>
      <c r="J193" s="5">
        <v>6280.92</v>
      </c>
      <c r="K193" s="5">
        <v>6280.92</v>
      </c>
      <c r="L193" s="5">
        <v>0</v>
      </c>
      <c r="M193" s="5">
        <v>0</v>
      </c>
      <c r="N193" s="5">
        <v>0</v>
      </c>
      <c r="O193" s="3">
        <f>DATE(2025,8,25)</f>
        <v>45894</v>
      </c>
      <c r="P193" s="2"/>
      <c r="Q193" s="2"/>
      <c r="R193" s="2" t="s">
        <v>22</v>
      </c>
    </row>
    <row r="194">
      <c r="A194" s="2" t="s">
        <v>24</v>
      </c>
      <c r="B194" s="2" t="s">
        <v>389</v>
      </c>
      <c r="C194" s="2" t="s">
        <v>20</v>
      </c>
      <c r="D194" s="3">
        <f>DATE(2025,5,28)</f>
        <v>45805</v>
      </c>
      <c r="E194" s="4">
        <v>250500384</v>
      </c>
      <c r="F194" s="2" t="s">
        <v>442</v>
      </c>
      <c r="G194" s="2" t="s">
        <v>443</v>
      </c>
      <c r="H194" s="5">
        <v>14739.91</v>
      </c>
      <c r="I194" s="5">
        <v>14739.91</v>
      </c>
      <c r="J194" s="5">
        <v>14739.91</v>
      </c>
      <c r="K194" s="5">
        <v>14739.91</v>
      </c>
      <c r="L194" s="5">
        <v>0</v>
      </c>
      <c r="M194" s="5">
        <v>0</v>
      </c>
      <c r="N194" s="5">
        <v>0</v>
      </c>
      <c r="O194" s="3">
        <f>DATE(2025,7,27)</f>
        <v>45865</v>
      </c>
      <c r="P194" s="2"/>
      <c r="Q194" s="2"/>
      <c r="R194" s="2" t="s">
        <v>28</v>
      </c>
    </row>
    <row r="195">
      <c r="A195" s="2" t="s">
        <v>24</v>
      </c>
      <c r="B195" s="2" t="s">
        <v>389</v>
      </c>
      <c r="C195" s="2" t="s">
        <v>20</v>
      </c>
      <c r="D195" s="3">
        <f>DATE(2025,6,10)</f>
        <v>45818</v>
      </c>
      <c r="E195" s="4">
        <v>250600113</v>
      </c>
      <c r="F195" s="2" t="s">
        <v>444</v>
      </c>
      <c r="G195" s="2" t="s">
        <v>445</v>
      </c>
      <c r="H195" s="5">
        <v>3504.66</v>
      </c>
      <c r="I195" s="5">
        <v>3504.66</v>
      </c>
      <c r="J195" s="5">
        <v>3504.66</v>
      </c>
      <c r="K195" s="5">
        <v>3504.66</v>
      </c>
      <c r="L195" s="5">
        <v>0</v>
      </c>
      <c r="M195" s="5">
        <v>0</v>
      </c>
      <c r="N195" s="5">
        <v>0</v>
      </c>
      <c r="O195" s="3">
        <f>DATE(2025,9,8)</f>
        <v>45908</v>
      </c>
      <c r="P195" s="2"/>
      <c r="Q195" s="2"/>
      <c r="R195" s="2" t="s">
        <v>22</v>
      </c>
    </row>
    <row r="196">
      <c r="A196" s="2" t="s">
        <v>24</v>
      </c>
      <c r="B196" s="2" t="s">
        <v>389</v>
      </c>
      <c r="C196" s="2" t="s">
        <v>20</v>
      </c>
      <c r="D196" s="3">
        <f>DATE(2025,6,11)</f>
        <v>45819</v>
      </c>
      <c r="E196" s="4">
        <v>250600136</v>
      </c>
      <c r="F196" s="2" t="s">
        <v>446</v>
      </c>
      <c r="G196" s="2" t="s">
        <v>447</v>
      </c>
      <c r="H196" s="5">
        <v>5050.3</v>
      </c>
      <c r="I196" s="5">
        <v>5050.3</v>
      </c>
      <c r="J196" s="5">
        <v>5050.3</v>
      </c>
      <c r="K196" s="5">
        <v>5050.3</v>
      </c>
      <c r="L196" s="5">
        <v>0</v>
      </c>
      <c r="M196" s="5">
        <v>0</v>
      </c>
      <c r="N196" s="5">
        <v>0</v>
      </c>
      <c r="O196" s="3">
        <f>DATE(2025,7,21)</f>
        <v>45859</v>
      </c>
      <c r="P196" s="2"/>
      <c r="Q196" s="2"/>
      <c r="R196" s="2" t="s">
        <v>28</v>
      </c>
    </row>
    <row r="197">
      <c r="A197" s="2" t="s">
        <v>24</v>
      </c>
      <c r="B197" s="2" t="s">
        <v>389</v>
      </c>
      <c r="C197" s="2" t="s">
        <v>20</v>
      </c>
      <c r="D197" s="3">
        <f>DATE(2025,6,12)</f>
        <v>45820</v>
      </c>
      <c r="E197" s="4">
        <v>250600138</v>
      </c>
      <c r="F197" s="2" t="s">
        <v>448</v>
      </c>
      <c r="G197" s="2" t="s">
        <v>449</v>
      </c>
      <c r="H197" s="5">
        <v>702</v>
      </c>
      <c r="I197" s="5">
        <v>702</v>
      </c>
      <c r="J197" s="5">
        <v>702</v>
      </c>
      <c r="K197" s="5">
        <v>702</v>
      </c>
      <c r="L197" s="5">
        <v>0</v>
      </c>
      <c r="M197" s="5">
        <v>0</v>
      </c>
      <c r="N197" s="5">
        <v>0</v>
      </c>
      <c r="O197" s="3">
        <f>DATE(2025,8,11)</f>
        <v>45880</v>
      </c>
      <c r="P197" s="2"/>
      <c r="Q197" s="2"/>
      <c r="R197" s="2" t="s">
        <v>28</v>
      </c>
    </row>
    <row r="198">
      <c r="A198" s="2" t="s">
        <v>24</v>
      </c>
      <c r="B198" s="2" t="s">
        <v>389</v>
      </c>
      <c r="C198" s="2" t="s">
        <v>20</v>
      </c>
      <c r="D198" s="3">
        <f>DATE(2025,6,16)</f>
        <v>45824</v>
      </c>
      <c r="E198" s="4">
        <v>250600170</v>
      </c>
      <c r="F198" s="2" t="s">
        <v>450</v>
      </c>
      <c r="G198" s="2" t="s">
        <v>451</v>
      </c>
      <c r="H198" s="5">
        <v>9675.06</v>
      </c>
      <c r="I198" s="5">
        <v>9675.06</v>
      </c>
      <c r="J198" s="5">
        <v>9675.06</v>
      </c>
      <c r="K198" s="5">
        <v>9675.06</v>
      </c>
      <c r="L198" s="5">
        <v>0</v>
      </c>
      <c r="M198" s="5">
        <v>0</v>
      </c>
      <c r="N198" s="5">
        <v>0</v>
      </c>
      <c r="O198" s="3">
        <f>DATE(2025,9,14)</f>
        <v>45914</v>
      </c>
      <c r="P198" s="2"/>
      <c r="Q198" s="2"/>
      <c r="R198" s="2" t="s">
        <v>28</v>
      </c>
    </row>
    <row r="199">
      <c r="A199" s="2" t="s">
        <v>24</v>
      </c>
      <c r="B199" s="2" t="s">
        <v>389</v>
      </c>
      <c r="C199" s="2" t="s">
        <v>20</v>
      </c>
      <c r="D199" s="3">
        <f>DATE(2025,6,16)</f>
        <v>45824</v>
      </c>
      <c r="E199" s="4">
        <v>250600201</v>
      </c>
      <c r="F199" s="2" t="s">
        <v>452</v>
      </c>
      <c r="G199" s="2" t="s">
        <v>453</v>
      </c>
      <c r="H199" s="5">
        <v>11836.1</v>
      </c>
      <c r="I199" s="5">
        <v>11836.1</v>
      </c>
      <c r="J199" s="5">
        <v>11836.1</v>
      </c>
      <c r="K199" s="5">
        <v>11836.1</v>
      </c>
      <c r="L199" s="5">
        <v>0</v>
      </c>
      <c r="M199" s="5">
        <v>0</v>
      </c>
      <c r="N199" s="5">
        <v>0</v>
      </c>
      <c r="O199" s="3">
        <f>DATE(2025,7,26)</f>
        <v>45864</v>
      </c>
      <c r="P199" s="2"/>
      <c r="Q199" s="2"/>
      <c r="R199" s="2" t="s">
        <v>22</v>
      </c>
    </row>
    <row r="200">
      <c r="A200" s="2" t="s">
        <v>24</v>
      </c>
      <c r="B200" s="2" t="s">
        <v>389</v>
      </c>
      <c r="C200" s="2" t="s">
        <v>20</v>
      </c>
      <c r="D200" s="3">
        <f>DATE(2025,6,18)</f>
        <v>45826</v>
      </c>
      <c r="E200" s="4">
        <v>250600200</v>
      </c>
      <c r="F200" s="2" t="s">
        <v>454</v>
      </c>
      <c r="G200" s="2" t="s">
        <v>455</v>
      </c>
      <c r="H200" s="5">
        <v>891.8</v>
      </c>
      <c r="I200" s="5">
        <v>891.8</v>
      </c>
      <c r="J200" s="5">
        <v>891.8</v>
      </c>
      <c r="K200" s="5">
        <v>891.8</v>
      </c>
      <c r="L200" s="5">
        <v>0</v>
      </c>
      <c r="M200" s="5">
        <v>0</v>
      </c>
      <c r="N200" s="5">
        <v>0</v>
      </c>
      <c r="O200" s="3">
        <f>DATE(2025,8,17)</f>
        <v>45886</v>
      </c>
      <c r="P200" s="2"/>
      <c r="Q200" s="2"/>
      <c r="R200" s="2" t="s">
        <v>28</v>
      </c>
    </row>
    <row r="201">
      <c r="A201" s="2" t="s">
        <v>24</v>
      </c>
      <c r="B201" s="2" t="s">
        <v>389</v>
      </c>
      <c r="C201" s="2" t="s">
        <v>20</v>
      </c>
      <c r="D201" s="3">
        <f>DATE(2025,6,19)</f>
        <v>45827</v>
      </c>
      <c r="E201" s="4">
        <v>250600237</v>
      </c>
      <c r="F201" s="2" t="s">
        <v>456</v>
      </c>
      <c r="G201" s="2" t="s">
        <v>457</v>
      </c>
      <c r="H201" s="5">
        <v>267.27</v>
      </c>
      <c r="I201" s="5">
        <v>267.27</v>
      </c>
      <c r="J201" s="5">
        <v>267.27</v>
      </c>
      <c r="K201" s="5">
        <v>267.27</v>
      </c>
      <c r="L201" s="5">
        <v>0</v>
      </c>
      <c r="M201" s="5">
        <v>0</v>
      </c>
      <c r="N201" s="5">
        <v>0</v>
      </c>
      <c r="O201" s="3">
        <f>DATE(2025,8,18)</f>
        <v>45887</v>
      </c>
      <c r="P201" s="2"/>
      <c r="Q201" s="2"/>
      <c r="R201" s="2" t="s">
        <v>28</v>
      </c>
    </row>
    <row r="202">
      <c r="A202" s="2" t="s">
        <v>24</v>
      </c>
      <c r="B202" s="2" t="s">
        <v>389</v>
      </c>
      <c r="C202" s="2" t="s">
        <v>20</v>
      </c>
      <c r="D202" s="3">
        <f>DATE(2025,6,24)</f>
        <v>45832</v>
      </c>
      <c r="E202" s="4">
        <v>250600309</v>
      </c>
      <c r="F202" s="2" t="s">
        <v>458</v>
      </c>
      <c r="G202" s="2" t="s">
        <v>459</v>
      </c>
      <c r="H202" s="5">
        <v>3238.6</v>
      </c>
      <c r="I202" s="5">
        <v>3238.6</v>
      </c>
      <c r="J202" s="5">
        <v>3238.6</v>
      </c>
      <c r="K202" s="5">
        <v>3238.6</v>
      </c>
      <c r="L202" s="5">
        <v>0</v>
      </c>
      <c r="M202" s="5">
        <v>0</v>
      </c>
      <c r="N202" s="5">
        <v>0</v>
      </c>
      <c r="O202" s="3">
        <f>DATE(2025,8,23)</f>
        <v>45892</v>
      </c>
      <c r="P202" s="2"/>
      <c r="Q202" s="2"/>
      <c r="R202" s="2" t="s">
        <v>22</v>
      </c>
    </row>
    <row r="203">
      <c r="A203" s="2" t="s">
        <v>24</v>
      </c>
      <c r="B203" s="2" t="s">
        <v>389</v>
      </c>
      <c r="C203" s="2" t="s">
        <v>20</v>
      </c>
      <c r="D203" s="3">
        <f>DATE(2025,7,1)</f>
        <v>45839</v>
      </c>
      <c r="E203" s="4">
        <v>250700034</v>
      </c>
      <c r="F203" s="2" t="s">
        <v>460</v>
      </c>
      <c r="G203" s="2" t="s">
        <v>461</v>
      </c>
      <c r="H203" s="5">
        <v>4518.28</v>
      </c>
      <c r="I203" s="5">
        <v>4518.28</v>
      </c>
      <c r="J203" s="5">
        <v>4518.28</v>
      </c>
      <c r="K203" s="5">
        <v>4518.28</v>
      </c>
      <c r="L203" s="5">
        <v>0</v>
      </c>
      <c r="M203" s="5">
        <v>0</v>
      </c>
      <c r="N203" s="5">
        <v>0</v>
      </c>
      <c r="O203" s="3">
        <f>DATE(2025,8,30)</f>
        <v>45899</v>
      </c>
      <c r="P203" s="2"/>
      <c r="Q203" s="2"/>
      <c r="R203" s="2" t="s">
        <v>22</v>
      </c>
    </row>
    <row r="204">
      <c r="A204" s="2" t="s">
        <v>24</v>
      </c>
      <c r="B204" s="2" t="s">
        <v>462</v>
      </c>
      <c r="C204" s="2" t="s">
        <v>20</v>
      </c>
      <c r="D204" s="3">
        <f>DATE(2025,3,18)</f>
        <v>45734</v>
      </c>
      <c r="E204" s="4">
        <v>250300206</v>
      </c>
      <c r="F204" s="2" t="s">
        <v>463</v>
      </c>
      <c r="G204" s="2" t="s">
        <v>464</v>
      </c>
      <c r="H204" s="5">
        <v>2177.99</v>
      </c>
      <c r="I204" s="5">
        <v>2177.99</v>
      </c>
      <c r="J204" s="5">
        <v>2177.99</v>
      </c>
      <c r="K204" s="5">
        <v>2177.99</v>
      </c>
      <c r="L204" s="5">
        <v>0</v>
      </c>
      <c r="M204" s="5">
        <v>0</v>
      </c>
      <c r="N204" s="5">
        <v>0</v>
      </c>
      <c r="O204" s="3">
        <f>DATE(2025,3,20)</f>
        <v>45736</v>
      </c>
      <c r="P204" s="2"/>
      <c r="Q204" s="2"/>
      <c r="R204" s="2" t="s">
        <v>28</v>
      </c>
    </row>
    <row r="205">
      <c r="A205" s="2" t="s">
        <v>24</v>
      </c>
      <c r="B205" s="2" t="s">
        <v>465</v>
      </c>
      <c r="C205" s="2" t="s">
        <v>20</v>
      </c>
      <c r="D205" s="3">
        <f>DATE(2022,5,20)</f>
        <v>44701</v>
      </c>
      <c r="E205" s="4">
        <v>240500629</v>
      </c>
      <c r="F205" s="2" t="s">
        <v>466</v>
      </c>
      <c r="G205" s="2"/>
      <c r="H205" s="5">
        <v>-714</v>
      </c>
      <c r="I205" s="5">
        <v>-714</v>
      </c>
      <c r="J205" s="5">
        <v>-714</v>
      </c>
      <c r="K205" s="5">
        <v>-714</v>
      </c>
      <c r="L205" s="5">
        <v>0</v>
      </c>
      <c r="M205" s="5">
        <v>0</v>
      </c>
      <c r="N205" s="5">
        <v>0</v>
      </c>
      <c r="O205" s="3">
        <f>DATE(2022,5,27)</f>
        <v>44708</v>
      </c>
      <c r="P205" s="2"/>
      <c r="Q205" s="2"/>
      <c r="R205" s="2" t="s">
        <v>28</v>
      </c>
    </row>
    <row r="206">
      <c r="A206" s="2" t="s">
        <v>24</v>
      </c>
      <c r="B206" s="2" t="s">
        <v>467</v>
      </c>
      <c r="C206" s="2" t="s">
        <v>20</v>
      </c>
      <c r="D206" s="3">
        <f>DATE(2021,10,26)</f>
        <v>44495</v>
      </c>
      <c r="E206" s="4">
        <v>240500630</v>
      </c>
      <c r="F206" s="2" t="s">
        <v>468</v>
      </c>
      <c r="G206" s="2"/>
      <c r="H206" s="5">
        <v>-3</v>
      </c>
      <c r="I206" s="5">
        <v>-3</v>
      </c>
      <c r="J206" s="5">
        <v>-3</v>
      </c>
      <c r="K206" s="5">
        <v>-3</v>
      </c>
      <c r="L206" s="5">
        <v>0</v>
      </c>
      <c r="M206" s="5">
        <v>0</v>
      </c>
      <c r="N206" s="5">
        <v>0</v>
      </c>
      <c r="O206" s="3">
        <f>DATE(2021,10,26)</f>
        <v>44495</v>
      </c>
      <c r="P206" s="2"/>
      <c r="Q206" s="2"/>
      <c r="R206" s="2" t="s">
        <v>28</v>
      </c>
    </row>
    <row r="207">
      <c r="A207" s="2" t="s">
        <v>24</v>
      </c>
      <c r="B207" s="2" t="s">
        <v>469</v>
      </c>
      <c r="C207" s="2" t="s">
        <v>20</v>
      </c>
      <c r="D207" s="3">
        <f>DATE(2025,7,8)</f>
        <v>45846</v>
      </c>
      <c r="E207" s="4">
        <v>250700128</v>
      </c>
      <c r="F207" s="2" t="s">
        <v>470</v>
      </c>
      <c r="G207" s="2" t="s">
        <v>471</v>
      </c>
      <c r="H207" s="5">
        <v>1303.76</v>
      </c>
      <c r="I207" s="5">
        <v>1303.76</v>
      </c>
      <c r="J207" s="5">
        <v>1303.76</v>
      </c>
      <c r="K207" s="5">
        <v>1303.76</v>
      </c>
      <c r="L207" s="5">
        <v>0</v>
      </c>
      <c r="M207" s="5">
        <v>0</v>
      </c>
      <c r="N207" s="5">
        <v>0</v>
      </c>
      <c r="O207" s="3">
        <f>DATE(2025,10,6)</f>
        <v>45936</v>
      </c>
      <c r="P207" s="2"/>
      <c r="Q207" s="2"/>
      <c r="R207" s="2" t="s">
        <v>28</v>
      </c>
    </row>
    <row r="208">
      <c r="A208" s="2" t="s">
        <v>24</v>
      </c>
      <c r="B208" s="2" t="s">
        <v>469</v>
      </c>
      <c r="C208" s="2" t="s">
        <v>20</v>
      </c>
      <c r="D208" s="3">
        <f>DATE(2025,7,8)</f>
        <v>45846</v>
      </c>
      <c r="E208" s="4">
        <v>250700129</v>
      </c>
      <c r="F208" s="2" t="s">
        <v>472</v>
      </c>
      <c r="G208" s="2" t="s">
        <v>473</v>
      </c>
      <c r="H208" s="5">
        <v>3205.81</v>
      </c>
      <c r="I208" s="5">
        <v>3205.81</v>
      </c>
      <c r="J208" s="5">
        <v>3205.81</v>
      </c>
      <c r="K208" s="5">
        <v>3205.81</v>
      </c>
      <c r="L208" s="5">
        <v>0</v>
      </c>
      <c r="M208" s="5">
        <v>0</v>
      </c>
      <c r="N208" s="5">
        <v>0</v>
      </c>
      <c r="O208" s="3">
        <f>DATE(2025,10,6)</f>
        <v>45936</v>
      </c>
      <c r="P208" s="2"/>
      <c r="Q208" s="2"/>
      <c r="R208" s="2" t="s">
        <v>28</v>
      </c>
    </row>
    <row r="209">
      <c r="A209" s="2" t="s">
        <v>24</v>
      </c>
      <c r="B209" s="2" t="s">
        <v>474</v>
      </c>
      <c r="C209" s="2" t="s">
        <v>20</v>
      </c>
      <c r="D209" s="3">
        <f>DATE(2025,6,23)</f>
        <v>45831</v>
      </c>
      <c r="E209" s="4">
        <v>250600265</v>
      </c>
      <c r="F209" s="2" t="s">
        <v>475</v>
      </c>
      <c r="G209" s="2" t="s">
        <v>476</v>
      </c>
      <c r="H209" s="5">
        <v>2681.4</v>
      </c>
      <c r="I209" s="5">
        <v>2681.4</v>
      </c>
      <c r="J209" s="5">
        <v>1.02</v>
      </c>
      <c r="K209" s="5">
        <v>1.02</v>
      </c>
      <c r="L209" s="5">
        <v>2680.38</v>
      </c>
      <c r="M209" s="5">
        <v>2680.38</v>
      </c>
      <c r="N209" s="5">
        <v>2680.38</v>
      </c>
      <c r="O209" s="3">
        <f>DATE(2025,9,21)</f>
        <v>45921</v>
      </c>
      <c r="P209" s="2"/>
      <c r="Q209" s="2"/>
      <c r="R209" s="2" t="s">
        <v>22</v>
      </c>
    </row>
    <row r="210">
      <c r="A210" s="2" t="s">
        <v>24</v>
      </c>
      <c r="B210" s="2" t="s">
        <v>474</v>
      </c>
      <c r="C210" s="2" t="s">
        <v>20</v>
      </c>
      <c r="D210" s="3">
        <f>DATE(2025,7,4)</f>
        <v>45842</v>
      </c>
      <c r="E210" s="4">
        <v>250700098</v>
      </c>
      <c r="F210" s="2" t="s">
        <v>477</v>
      </c>
      <c r="G210" s="2" t="s">
        <v>478</v>
      </c>
      <c r="H210" s="5">
        <v>5080.29</v>
      </c>
      <c r="I210" s="5">
        <v>5080.29</v>
      </c>
      <c r="J210" s="5">
        <v>5080.29</v>
      </c>
      <c r="K210" s="5">
        <v>5080.29</v>
      </c>
      <c r="L210" s="5">
        <v>0</v>
      </c>
      <c r="M210" s="5">
        <v>0</v>
      </c>
      <c r="N210" s="5">
        <v>0</v>
      </c>
      <c r="O210" s="3">
        <f>DATE(2025,10,2)</f>
        <v>45932</v>
      </c>
      <c r="P210" s="2"/>
      <c r="Q210" s="2"/>
      <c r="R210" s="2" t="s">
        <v>22</v>
      </c>
    </row>
    <row r="211">
      <c r="A211" s="2" t="s">
        <v>24</v>
      </c>
      <c r="B211" s="2" t="s">
        <v>474</v>
      </c>
      <c r="C211" s="2" t="s">
        <v>20</v>
      </c>
      <c r="D211" s="3">
        <f>DATE(2025,7,9)</f>
        <v>45847</v>
      </c>
      <c r="E211" s="4">
        <v>250700161</v>
      </c>
      <c r="F211" s="2" t="s">
        <v>479</v>
      </c>
      <c r="G211" s="2" t="s">
        <v>480</v>
      </c>
      <c r="H211" s="5">
        <v>3388.73</v>
      </c>
      <c r="I211" s="5">
        <v>3388.73</v>
      </c>
      <c r="J211" s="5">
        <v>3388.73</v>
      </c>
      <c r="K211" s="5">
        <v>3388.73</v>
      </c>
      <c r="L211" s="5">
        <v>0</v>
      </c>
      <c r="M211" s="5">
        <v>0</v>
      </c>
      <c r="N211" s="5">
        <v>0</v>
      </c>
      <c r="O211" s="3">
        <f>DATE(2025,10,7)</f>
        <v>45937</v>
      </c>
      <c r="P211" s="2"/>
      <c r="Q211" s="2"/>
      <c r="R211" s="2" t="s">
        <v>22</v>
      </c>
    </row>
    <row r="212">
      <c r="A212" s="2" t="s">
        <v>24</v>
      </c>
      <c r="B212" s="2" t="s">
        <v>474</v>
      </c>
      <c r="C212" s="2" t="s">
        <v>20</v>
      </c>
      <c r="D212" s="3">
        <f>DATE(2025,7,9)</f>
        <v>45847</v>
      </c>
      <c r="E212" s="4">
        <v>250700163</v>
      </c>
      <c r="F212" s="2" t="s">
        <v>481</v>
      </c>
      <c r="G212" s="2" t="s">
        <v>482</v>
      </c>
      <c r="H212" s="5">
        <v>3546.24</v>
      </c>
      <c r="I212" s="5">
        <v>3546.24</v>
      </c>
      <c r="J212" s="5">
        <v>3546.24</v>
      </c>
      <c r="K212" s="5">
        <v>3546.24</v>
      </c>
      <c r="L212" s="5">
        <v>0</v>
      </c>
      <c r="M212" s="5">
        <v>0</v>
      </c>
      <c r="N212" s="5">
        <v>0</v>
      </c>
      <c r="O212" s="3">
        <f>DATE(2025,10,7)</f>
        <v>45937</v>
      </c>
      <c r="P212" s="2"/>
      <c r="Q212" s="2"/>
      <c r="R212" s="2" t="s">
        <v>22</v>
      </c>
    </row>
    <row r="213">
      <c r="A213" s="2" t="s">
        <v>24</v>
      </c>
      <c r="B213" s="2" t="s">
        <v>474</v>
      </c>
      <c r="C213" s="2" t="s">
        <v>20</v>
      </c>
      <c r="D213" s="3">
        <f>DATE(2025,7,9)</f>
        <v>45847</v>
      </c>
      <c r="E213" s="4">
        <v>250700164</v>
      </c>
      <c r="F213" s="2" t="s">
        <v>483</v>
      </c>
      <c r="G213" s="2" t="s">
        <v>484</v>
      </c>
      <c r="H213" s="5">
        <v>459.17</v>
      </c>
      <c r="I213" s="5">
        <v>459.17</v>
      </c>
      <c r="J213" s="5">
        <v>459.17</v>
      </c>
      <c r="K213" s="5">
        <v>459.17</v>
      </c>
      <c r="L213" s="5">
        <v>0</v>
      </c>
      <c r="M213" s="5">
        <v>0</v>
      </c>
      <c r="N213" s="5">
        <v>0</v>
      </c>
      <c r="O213" s="3">
        <f>DATE(2025,10,7)</f>
        <v>45937</v>
      </c>
      <c r="P213" s="2"/>
      <c r="Q213" s="2"/>
      <c r="R213" s="2" t="s">
        <v>22</v>
      </c>
    </row>
    <row r="214">
      <c r="A214" s="2" t="s">
        <v>24</v>
      </c>
      <c r="B214" s="2" t="s">
        <v>474</v>
      </c>
      <c r="C214" s="2" t="s">
        <v>20</v>
      </c>
      <c r="D214" s="3">
        <f>DATE(2025,7,9)</f>
        <v>45847</v>
      </c>
      <c r="E214" s="4">
        <v>250700166</v>
      </c>
      <c r="F214" s="2" t="s">
        <v>485</v>
      </c>
      <c r="G214" s="2" t="s">
        <v>486</v>
      </c>
      <c r="H214" s="5">
        <v>1703.69</v>
      </c>
      <c r="I214" s="5">
        <v>1703.69</v>
      </c>
      <c r="J214" s="5">
        <v>1703.69</v>
      </c>
      <c r="K214" s="5">
        <v>1703.69</v>
      </c>
      <c r="L214" s="5">
        <v>0</v>
      </c>
      <c r="M214" s="5">
        <v>0</v>
      </c>
      <c r="N214" s="5">
        <v>0</v>
      </c>
      <c r="O214" s="3">
        <f>DATE(2025,10,7)</f>
        <v>45937</v>
      </c>
      <c r="P214" s="2"/>
      <c r="Q214" s="2"/>
      <c r="R214" s="2" t="s">
        <v>22</v>
      </c>
    </row>
    <row r="215">
      <c r="A215" s="2" t="s">
        <v>24</v>
      </c>
      <c r="B215" s="2" t="s">
        <v>474</v>
      </c>
      <c r="C215" s="2" t="s">
        <v>20</v>
      </c>
      <c r="D215" s="3">
        <f>DATE(2025,7,10)</f>
        <v>45848</v>
      </c>
      <c r="E215" s="4">
        <v>250700165</v>
      </c>
      <c r="F215" s="2" t="s">
        <v>487</v>
      </c>
      <c r="G215" s="2" t="s">
        <v>488</v>
      </c>
      <c r="H215" s="5">
        <v>2374.43</v>
      </c>
      <c r="I215" s="5">
        <v>2374.43</v>
      </c>
      <c r="J215" s="5">
        <v>2374.43</v>
      </c>
      <c r="K215" s="5">
        <v>2374.43</v>
      </c>
      <c r="L215" s="5">
        <v>0</v>
      </c>
      <c r="M215" s="5">
        <v>0</v>
      </c>
      <c r="N215" s="5">
        <v>0</v>
      </c>
      <c r="O215" s="3">
        <f>DATE(2025,10,8)</f>
        <v>45938</v>
      </c>
      <c r="P215" s="2"/>
      <c r="Q215" s="2"/>
      <c r="R215" s="2" t="s">
        <v>22</v>
      </c>
    </row>
    <row r="216">
      <c r="A216" s="2" t="s">
        <v>24</v>
      </c>
      <c r="B216" s="2" t="s">
        <v>474</v>
      </c>
      <c r="C216" s="2" t="s">
        <v>20</v>
      </c>
      <c r="D216" s="3">
        <f>DATE(2025,7,17)</f>
        <v>45855</v>
      </c>
      <c r="E216" s="4">
        <v>250700260</v>
      </c>
      <c r="F216" s="2" t="s">
        <v>489</v>
      </c>
      <c r="G216" s="2" t="s">
        <v>490</v>
      </c>
      <c r="H216" s="5">
        <v>2400.03</v>
      </c>
      <c r="I216" s="5">
        <v>2400.03</v>
      </c>
      <c r="J216" s="5">
        <v>2400.03</v>
      </c>
      <c r="K216" s="5">
        <v>2400.03</v>
      </c>
      <c r="L216" s="5">
        <v>0</v>
      </c>
      <c r="M216" s="5">
        <v>0</v>
      </c>
      <c r="N216" s="5">
        <v>0</v>
      </c>
      <c r="O216" s="3">
        <f>DATE(2025,10,15)</f>
        <v>45945</v>
      </c>
      <c r="P216" s="2"/>
      <c r="Q216" s="2"/>
      <c r="R216" s="2" t="s">
        <v>22</v>
      </c>
    </row>
    <row r="217">
      <c r="A217" s="2" t="s">
        <v>24</v>
      </c>
      <c r="B217" s="2" t="s">
        <v>474</v>
      </c>
      <c r="C217" s="2" t="s">
        <v>20</v>
      </c>
      <c r="D217" s="3">
        <f>DATE(2025,7,17)</f>
        <v>45855</v>
      </c>
      <c r="E217" s="4">
        <v>250700261</v>
      </c>
      <c r="F217" s="2" t="s">
        <v>491</v>
      </c>
      <c r="G217" s="2" t="s">
        <v>492</v>
      </c>
      <c r="H217" s="5">
        <v>1605.7</v>
      </c>
      <c r="I217" s="5">
        <v>1605.7</v>
      </c>
      <c r="J217" s="5">
        <v>1605.7</v>
      </c>
      <c r="K217" s="5">
        <v>1605.7</v>
      </c>
      <c r="L217" s="5">
        <v>0</v>
      </c>
      <c r="M217" s="5">
        <v>0</v>
      </c>
      <c r="N217" s="5">
        <v>0</v>
      </c>
      <c r="O217" s="3">
        <f>DATE(2025,10,15)</f>
        <v>45945</v>
      </c>
      <c r="P217" s="2"/>
      <c r="Q217" s="2"/>
      <c r="R217" s="2" t="s">
        <v>22</v>
      </c>
    </row>
    <row r="218">
      <c r="A218" s="2" t="s">
        <v>24</v>
      </c>
      <c r="B218" s="2" t="s">
        <v>474</v>
      </c>
      <c r="C218" s="2" t="s">
        <v>20</v>
      </c>
      <c r="D218" s="3">
        <f>DATE(2025,7,17)</f>
        <v>45855</v>
      </c>
      <c r="E218" s="4">
        <v>250700269</v>
      </c>
      <c r="F218" s="2" t="s">
        <v>493</v>
      </c>
      <c r="G218" s="2" t="s">
        <v>494</v>
      </c>
      <c r="H218" s="5">
        <v>1289.37</v>
      </c>
      <c r="I218" s="5">
        <v>1289.37</v>
      </c>
      <c r="J218" s="5">
        <v>1289.37</v>
      </c>
      <c r="K218" s="5">
        <v>1289.37</v>
      </c>
      <c r="L218" s="5">
        <v>0</v>
      </c>
      <c r="M218" s="5">
        <v>0</v>
      </c>
      <c r="N218" s="5">
        <v>0</v>
      </c>
      <c r="O218" s="3">
        <f>DATE(2025,10,15)</f>
        <v>45945</v>
      </c>
      <c r="P218" s="2"/>
      <c r="Q218" s="2"/>
      <c r="R218" s="2" t="s">
        <v>22</v>
      </c>
    </row>
    <row r="219">
      <c r="A219" s="2" t="s">
        <v>24</v>
      </c>
      <c r="B219" s="2" t="s">
        <v>495</v>
      </c>
      <c r="C219" s="2" t="s">
        <v>20</v>
      </c>
      <c r="D219" s="3">
        <f>DATE(2025,4,7)</f>
        <v>45754</v>
      </c>
      <c r="E219" s="4">
        <v>250400125</v>
      </c>
      <c r="F219" s="2" t="s">
        <v>496</v>
      </c>
      <c r="G219" s="2" t="s">
        <v>497</v>
      </c>
      <c r="H219" s="5">
        <v>975.8</v>
      </c>
      <c r="I219" s="5">
        <v>975.8</v>
      </c>
      <c r="J219" s="5">
        <v>975.8</v>
      </c>
      <c r="K219" s="5">
        <v>975.8</v>
      </c>
      <c r="L219" s="5">
        <v>0</v>
      </c>
      <c r="M219" s="5">
        <v>0</v>
      </c>
      <c r="N219" s="5">
        <v>0</v>
      </c>
      <c r="O219" s="3">
        <f>DATE(2025,6,6)</f>
        <v>45814</v>
      </c>
      <c r="P219" s="2"/>
      <c r="Q219" s="2"/>
      <c r="R219" s="2" t="s">
        <v>22</v>
      </c>
    </row>
    <row r="220">
      <c r="A220" s="2" t="s">
        <v>24</v>
      </c>
      <c r="B220" s="2" t="s">
        <v>495</v>
      </c>
      <c r="C220" s="2" t="s">
        <v>20</v>
      </c>
      <c r="D220" s="3">
        <f>DATE(2025,4,29)</f>
        <v>45776</v>
      </c>
      <c r="E220" s="4">
        <v>250500009</v>
      </c>
      <c r="F220" s="2" t="s">
        <v>498</v>
      </c>
      <c r="G220" s="2" t="s">
        <v>499</v>
      </c>
      <c r="H220" s="5">
        <v>610.89</v>
      </c>
      <c r="I220" s="5">
        <v>610.89</v>
      </c>
      <c r="J220" s="5">
        <v>610.89</v>
      </c>
      <c r="K220" s="5">
        <v>610.89</v>
      </c>
      <c r="L220" s="5">
        <v>0</v>
      </c>
      <c r="M220" s="5">
        <v>0</v>
      </c>
      <c r="N220" s="5">
        <v>0</v>
      </c>
      <c r="O220" s="3">
        <f>DATE(2025,6,28)</f>
        <v>45836</v>
      </c>
      <c r="P220" s="2"/>
      <c r="Q220" s="2"/>
      <c r="R220" s="2" t="s">
        <v>22</v>
      </c>
    </row>
    <row r="221">
      <c r="A221" s="2" t="s">
        <v>24</v>
      </c>
      <c r="B221" s="2" t="s">
        <v>500</v>
      </c>
      <c r="C221" s="2" t="s">
        <v>20</v>
      </c>
      <c r="D221" s="3">
        <f>DATE(2025,7,2)</f>
        <v>45840</v>
      </c>
      <c r="E221" s="4">
        <v>250700069</v>
      </c>
      <c r="F221" s="2" t="s">
        <v>501</v>
      </c>
      <c r="G221" s="2" t="s">
        <v>502</v>
      </c>
      <c r="H221" s="5">
        <v>2852.43</v>
      </c>
      <c r="I221" s="5">
        <v>2852.43</v>
      </c>
      <c r="J221" s="5">
        <v>2852.43</v>
      </c>
      <c r="K221" s="5">
        <v>2852.43</v>
      </c>
      <c r="L221" s="5">
        <v>0</v>
      </c>
      <c r="M221" s="5">
        <v>0</v>
      </c>
      <c r="N221" s="5">
        <v>0</v>
      </c>
      <c r="O221" s="3">
        <f>DATE(2025,8,1)</f>
        <v>45870</v>
      </c>
      <c r="P221" s="2"/>
      <c r="Q221" s="2"/>
      <c r="R221" s="2" t="s">
        <v>28</v>
      </c>
    </row>
    <row r="222">
      <c r="A222" s="2" t="s">
        <v>24</v>
      </c>
      <c r="B222" s="2" t="s">
        <v>503</v>
      </c>
      <c r="C222" s="2" t="s">
        <v>20</v>
      </c>
      <c r="D222" s="3">
        <f>DATE(2025,6,26)</f>
        <v>45834</v>
      </c>
      <c r="E222" s="4">
        <v>250600363</v>
      </c>
      <c r="F222" s="2" t="s">
        <v>504</v>
      </c>
      <c r="G222" s="2" t="s">
        <v>505</v>
      </c>
      <c r="H222" s="5">
        <v>20308.96</v>
      </c>
      <c r="I222" s="5">
        <v>20308.96</v>
      </c>
      <c r="J222" s="5">
        <v>20308.96</v>
      </c>
      <c r="K222" s="5">
        <v>20308.96</v>
      </c>
      <c r="L222" s="5">
        <v>0</v>
      </c>
      <c r="M222" s="5">
        <v>0</v>
      </c>
      <c r="N222" s="5">
        <v>0</v>
      </c>
      <c r="O222" s="3">
        <f>DATE(2025,7,26)</f>
        <v>45864</v>
      </c>
      <c r="P222" s="2"/>
      <c r="Q222" s="2"/>
      <c r="R222" s="2" t="s">
        <v>22</v>
      </c>
    </row>
    <row r="223">
      <c r="A223" s="2" t="s">
        <v>24</v>
      </c>
      <c r="B223" s="2" t="s">
        <v>503</v>
      </c>
      <c r="C223" s="2" t="s">
        <v>20</v>
      </c>
      <c r="D223" s="3">
        <f>DATE(2025,7,15)</f>
        <v>45853</v>
      </c>
      <c r="E223" s="4">
        <v>250700221</v>
      </c>
      <c r="F223" s="2" t="s">
        <v>506</v>
      </c>
      <c r="G223" s="2" t="s">
        <v>507</v>
      </c>
      <c r="H223" s="5">
        <v>5812.85</v>
      </c>
      <c r="I223" s="5">
        <v>5812.85</v>
      </c>
      <c r="J223" s="5">
        <v>5812.85</v>
      </c>
      <c r="K223" s="5">
        <v>5812.85</v>
      </c>
      <c r="L223" s="5">
        <v>0</v>
      </c>
      <c r="M223" s="5">
        <v>0</v>
      </c>
      <c r="N223" s="5">
        <v>0</v>
      </c>
      <c r="O223" s="3">
        <f>DATE(2025,8,14)</f>
        <v>45883</v>
      </c>
      <c r="P223" s="2"/>
      <c r="Q223" s="2"/>
      <c r="R223" s="2" t="s">
        <v>22</v>
      </c>
    </row>
    <row r="224">
      <c r="A224" s="2" t="s">
        <v>24</v>
      </c>
      <c r="B224" s="2" t="s">
        <v>508</v>
      </c>
      <c r="C224" s="2" t="s">
        <v>20</v>
      </c>
      <c r="D224" s="3">
        <f>DATE(2025,3,17)</f>
        <v>45733</v>
      </c>
      <c r="E224" s="4">
        <v>250300224</v>
      </c>
      <c r="F224" s="2" t="s">
        <v>509</v>
      </c>
      <c r="G224" s="2" t="s">
        <v>510</v>
      </c>
      <c r="H224" s="5">
        <v>15630.65</v>
      </c>
      <c r="I224" s="5">
        <v>15630.65</v>
      </c>
      <c r="J224" s="5">
        <v>5200</v>
      </c>
      <c r="K224" s="5">
        <v>5200</v>
      </c>
      <c r="L224" s="5">
        <v>10430.65</v>
      </c>
      <c r="M224" s="5">
        <v>10430.65</v>
      </c>
      <c r="N224" s="5">
        <v>0</v>
      </c>
      <c r="O224" s="3">
        <f>DATE(2025,4,16)</f>
        <v>45763</v>
      </c>
      <c r="P224" s="2"/>
      <c r="Q224" s="2"/>
      <c r="R224" s="2" t="s">
        <v>28</v>
      </c>
    </row>
    <row r="225">
      <c r="A225" s="2" t="s">
        <v>24</v>
      </c>
      <c r="B225" s="2" t="s">
        <v>508</v>
      </c>
      <c r="C225" s="2" t="s">
        <v>20</v>
      </c>
      <c r="D225" s="3">
        <f>DATE(2025,6,16)</f>
        <v>45824</v>
      </c>
      <c r="E225" s="4">
        <v>250600184</v>
      </c>
      <c r="F225" s="2" t="s">
        <v>511</v>
      </c>
      <c r="G225" s="2" t="s">
        <v>512</v>
      </c>
      <c r="H225" s="5">
        <v>4511.83</v>
      </c>
      <c r="I225" s="5">
        <v>4511.83</v>
      </c>
      <c r="J225" s="5">
        <v>4511.83</v>
      </c>
      <c r="K225" s="5">
        <v>4511.83</v>
      </c>
      <c r="L225" s="5">
        <v>0</v>
      </c>
      <c r="M225" s="5">
        <v>0</v>
      </c>
      <c r="N225" s="5">
        <v>0</v>
      </c>
      <c r="O225" s="3">
        <f>DATE(2025,7,16)</f>
        <v>45854</v>
      </c>
      <c r="P225" s="2"/>
      <c r="Q225" s="2"/>
      <c r="R225" s="2" t="s">
        <v>28</v>
      </c>
    </row>
    <row r="226">
      <c r="A226" s="2" t="s">
        <v>24</v>
      </c>
      <c r="B226" s="2" t="s">
        <v>508</v>
      </c>
      <c r="C226" s="2" t="s">
        <v>20</v>
      </c>
      <c r="D226" s="3">
        <f>DATE(2025,7,15)</f>
        <v>45853</v>
      </c>
      <c r="E226" s="4">
        <v>250700237</v>
      </c>
      <c r="F226" s="2" t="s">
        <v>513</v>
      </c>
      <c r="G226" s="2" t="s">
        <v>514</v>
      </c>
      <c r="H226" s="5">
        <v>41.83</v>
      </c>
      <c r="I226" s="5">
        <v>41.83</v>
      </c>
      <c r="J226" s="5">
        <v>41.83</v>
      </c>
      <c r="K226" s="5">
        <v>41.83</v>
      </c>
      <c r="L226" s="5">
        <v>0</v>
      </c>
      <c r="M226" s="5">
        <v>0</v>
      </c>
      <c r="N226" s="5">
        <v>0</v>
      </c>
      <c r="O226" s="3">
        <f>DATE(2025,8,14)</f>
        <v>45883</v>
      </c>
      <c r="P226" s="2"/>
      <c r="Q226" s="2"/>
      <c r="R226" s="2" t="s">
        <v>28</v>
      </c>
    </row>
    <row r="227">
      <c r="A227" s="2" t="s">
        <v>24</v>
      </c>
      <c r="B227" s="2" t="s">
        <v>515</v>
      </c>
      <c r="C227" s="2" t="s">
        <v>20</v>
      </c>
      <c r="D227" s="3">
        <f>DATE(2025,4,4)</f>
        <v>45751</v>
      </c>
      <c r="E227" s="4">
        <v>250400171</v>
      </c>
      <c r="F227" s="2" t="s">
        <v>516</v>
      </c>
      <c r="G227" s="2" t="s">
        <v>517</v>
      </c>
      <c r="H227" s="5">
        <v>903.66</v>
      </c>
      <c r="I227" s="5">
        <v>903.66</v>
      </c>
      <c r="J227" s="5">
        <v>903.66</v>
      </c>
      <c r="K227" s="5">
        <v>903.66</v>
      </c>
      <c r="L227" s="5">
        <v>0</v>
      </c>
      <c r="M227" s="5">
        <v>0</v>
      </c>
      <c r="N227" s="5">
        <v>0</v>
      </c>
      <c r="O227" s="3">
        <f>DATE(2025,6,3)</f>
        <v>45811</v>
      </c>
      <c r="P227" s="2"/>
      <c r="Q227" s="2"/>
      <c r="R227" s="2" t="s">
        <v>28</v>
      </c>
    </row>
    <row r="228">
      <c r="A228" s="2" t="s">
        <v>24</v>
      </c>
      <c r="B228" s="2" t="s">
        <v>518</v>
      </c>
      <c r="C228" s="2" t="s">
        <v>20</v>
      </c>
      <c r="D228" s="3">
        <f>DATE(2024,6,19)</f>
        <v>45462</v>
      </c>
      <c r="E228" s="4">
        <v>240600208</v>
      </c>
      <c r="F228" s="2" t="s">
        <v>519</v>
      </c>
      <c r="G228" s="2" t="s">
        <v>520</v>
      </c>
      <c r="H228" s="5">
        <v>224.78</v>
      </c>
      <c r="I228" s="5">
        <v>224.78</v>
      </c>
      <c r="J228" s="5">
        <v>224.78</v>
      </c>
      <c r="K228" s="5">
        <v>224.78</v>
      </c>
      <c r="L228" s="5">
        <v>0</v>
      </c>
      <c r="M228" s="5">
        <v>0</v>
      </c>
      <c r="N228" s="5">
        <v>0</v>
      </c>
      <c r="O228" s="3">
        <f>DATE(2024,6,19)</f>
        <v>45462</v>
      </c>
      <c r="P228" s="2"/>
      <c r="Q228" s="2"/>
      <c r="R228" s="2" t="s">
        <v>28</v>
      </c>
    </row>
    <row r="229">
      <c r="A229" s="2" t="s">
        <v>24</v>
      </c>
      <c r="B229" s="2" t="s">
        <v>521</v>
      </c>
      <c r="C229" s="2" t="s">
        <v>20</v>
      </c>
      <c r="D229" s="3">
        <f>DATE(2025,4,16)</f>
        <v>45763</v>
      </c>
      <c r="E229" s="4">
        <v>250400280</v>
      </c>
      <c r="F229" s="2" t="s">
        <v>522</v>
      </c>
      <c r="G229" s="2" t="s">
        <v>523</v>
      </c>
      <c r="H229" s="5">
        <v>3399.44</v>
      </c>
      <c r="I229" s="5">
        <v>3399.44</v>
      </c>
      <c r="J229" s="5">
        <v>0.3</v>
      </c>
      <c r="K229" s="5">
        <v>0.3</v>
      </c>
      <c r="L229" s="5">
        <v>3399.14</v>
      </c>
      <c r="M229" s="5">
        <v>3399.14</v>
      </c>
      <c r="N229" s="5">
        <v>0</v>
      </c>
      <c r="O229" s="3">
        <f>DATE(2025,6,15)</f>
        <v>45823</v>
      </c>
      <c r="P229" s="2"/>
      <c r="Q229" s="2"/>
      <c r="R229" s="2" t="s">
        <v>22</v>
      </c>
    </row>
    <row r="230">
      <c r="A230" s="2" t="s">
        <v>24</v>
      </c>
      <c r="B230" s="2" t="s">
        <v>521</v>
      </c>
      <c r="C230" s="2" t="s">
        <v>20</v>
      </c>
      <c r="D230" s="3">
        <f>DATE(2025,6,18)</f>
        <v>45826</v>
      </c>
      <c r="E230" s="4">
        <v>250600272</v>
      </c>
      <c r="F230" s="2" t="s">
        <v>524</v>
      </c>
      <c r="G230" s="2" t="s">
        <v>525</v>
      </c>
      <c r="H230" s="5">
        <v>14400</v>
      </c>
      <c r="I230" s="5">
        <v>14400</v>
      </c>
      <c r="J230" s="5">
        <v>14400</v>
      </c>
      <c r="K230" s="5">
        <v>14400</v>
      </c>
      <c r="L230" s="5">
        <v>0</v>
      </c>
      <c r="M230" s="5">
        <v>0</v>
      </c>
      <c r="N230" s="5">
        <v>0</v>
      </c>
      <c r="O230" s="3">
        <f>DATE(2025,8,17)</f>
        <v>45886</v>
      </c>
      <c r="P230" s="2"/>
      <c r="Q230" s="2"/>
      <c r="R230" s="2" t="s">
        <v>22</v>
      </c>
    </row>
    <row r="231">
      <c r="A231" s="2" t="s">
        <v>24</v>
      </c>
      <c r="B231" s="2" t="s">
        <v>526</v>
      </c>
      <c r="C231" s="2" t="s">
        <v>20</v>
      </c>
      <c r="D231" s="3">
        <f>DATE(2025,3,19)</f>
        <v>45735</v>
      </c>
      <c r="E231" s="4">
        <v>250300231</v>
      </c>
      <c r="F231" s="2" t="s">
        <v>527</v>
      </c>
      <c r="G231" s="2" t="s">
        <v>528</v>
      </c>
      <c r="H231" s="5">
        <v>750.76</v>
      </c>
      <c r="I231" s="5">
        <v>750.76</v>
      </c>
      <c r="J231" s="5">
        <v>750.76</v>
      </c>
      <c r="K231" s="5">
        <v>750.76</v>
      </c>
      <c r="L231" s="5">
        <v>0</v>
      </c>
      <c r="M231" s="5">
        <v>0</v>
      </c>
      <c r="N231" s="5">
        <v>0</v>
      </c>
      <c r="O231" s="3">
        <f>DATE(2025,4,18)</f>
        <v>45765</v>
      </c>
      <c r="P231" s="2"/>
      <c r="Q231" s="2"/>
      <c r="R231" s="2" t="s">
        <v>28</v>
      </c>
    </row>
    <row r="232">
      <c r="A232" s="2" t="s">
        <v>24</v>
      </c>
      <c r="B232" s="2" t="s">
        <v>529</v>
      </c>
      <c r="C232" s="2" t="s">
        <v>20</v>
      </c>
      <c r="D232" s="3">
        <f>DATE(2025,6,19)</f>
        <v>45827</v>
      </c>
      <c r="E232" s="4">
        <v>250600244</v>
      </c>
      <c r="F232" s="2" t="s">
        <v>530</v>
      </c>
      <c r="G232" s="2" t="s">
        <v>531</v>
      </c>
      <c r="H232" s="5">
        <v>1739.05</v>
      </c>
      <c r="I232" s="5">
        <v>1739.05</v>
      </c>
      <c r="J232" s="5">
        <v>1739.05</v>
      </c>
      <c r="K232" s="5">
        <v>1739.05</v>
      </c>
      <c r="L232" s="5">
        <v>0</v>
      </c>
      <c r="M232" s="5">
        <v>0</v>
      </c>
      <c r="N232" s="5">
        <v>0</v>
      </c>
      <c r="O232" s="3">
        <f>DATE(2025,7,10)</f>
        <v>45848</v>
      </c>
      <c r="P232" s="2"/>
      <c r="Q232" s="2"/>
      <c r="R232" s="2" t="s">
        <v>22</v>
      </c>
    </row>
    <row r="233">
      <c r="A233" s="2" t="s">
        <v>24</v>
      </c>
      <c r="B233" s="2" t="s">
        <v>532</v>
      </c>
      <c r="C233" s="2" t="s">
        <v>20</v>
      </c>
      <c r="D233" s="3">
        <f>DATE(2025,6,3)</f>
        <v>45811</v>
      </c>
      <c r="E233" s="4">
        <v>250600034</v>
      </c>
      <c r="F233" s="2" t="s">
        <v>533</v>
      </c>
      <c r="G233" s="2" t="s">
        <v>534</v>
      </c>
      <c r="H233" s="5">
        <v>1995.63</v>
      </c>
      <c r="I233" s="5">
        <v>1995.63</v>
      </c>
      <c r="J233" s="5">
        <v>1995.63</v>
      </c>
      <c r="K233" s="5">
        <v>1995.63</v>
      </c>
      <c r="L233" s="5">
        <v>0</v>
      </c>
      <c r="M233" s="5">
        <v>0</v>
      </c>
      <c r="N233" s="5">
        <v>0</v>
      </c>
      <c r="O233" s="3">
        <f>DATE(2025,9,1)</f>
        <v>45901</v>
      </c>
      <c r="P233" s="2"/>
      <c r="Q233" s="2"/>
      <c r="R233" s="2" t="s">
        <v>22</v>
      </c>
    </row>
    <row r="234">
      <c r="A234" s="2" t="s">
        <v>24</v>
      </c>
      <c r="B234" s="2" t="s">
        <v>532</v>
      </c>
      <c r="C234" s="2" t="s">
        <v>20</v>
      </c>
      <c r="D234" s="3">
        <f>DATE(2025,6,19)</f>
        <v>45827</v>
      </c>
      <c r="E234" s="4">
        <v>250600227</v>
      </c>
      <c r="F234" s="2" t="s">
        <v>535</v>
      </c>
      <c r="G234" s="2" t="s">
        <v>536</v>
      </c>
      <c r="H234" s="5">
        <v>2347.85</v>
      </c>
      <c r="I234" s="5">
        <v>2347.85</v>
      </c>
      <c r="J234" s="5">
        <v>2347.85</v>
      </c>
      <c r="K234" s="5">
        <v>2347.85</v>
      </c>
      <c r="L234" s="5">
        <v>0</v>
      </c>
      <c r="M234" s="5">
        <v>0</v>
      </c>
      <c r="N234" s="5">
        <v>0</v>
      </c>
      <c r="O234" s="3">
        <f>DATE(2025,9,17)</f>
        <v>45917</v>
      </c>
      <c r="P234" s="2"/>
      <c r="Q234" s="2"/>
      <c r="R234" s="2" t="s">
        <v>22</v>
      </c>
    </row>
    <row r="235">
      <c r="A235" s="2" t="s">
        <v>24</v>
      </c>
      <c r="B235" s="2" t="s">
        <v>532</v>
      </c>
      <c r="C235" s="2" t="s">
        <v>20</v>
      </c>
      <c r="D235" s="3">
        <f>DATE(2025,6,19)</f>
        <v>45827</v>
      </c>
      <c r="E235" s="4">
        <v>250600236</v>
      </c>
      <c r="F235" s="2" t="s">
        <v>537</v>
      </c>
      <c r="G235" s="2" t="s">
        <v>538</v>
      </c>
      <c r="H235" s="5">
        <v>8707.23</v>
      </c>
      <c r="I235" s="5">
        <v>8707.23</v>
      </c>
      <c r="J235" s="5">
        <v>8707.23</v>
      </c>
      <c r="K235" s="5">
        <v>8707.23</v>
      </c>
      <c r="L235" s="5">
        <v>0</v>
      </c>
      <c r="M235" s="5">
        <v>0</v>
      </c>
      <c r="N235" s="5">
        <v>0</v>
      </c>
      <c r="O235" s="3">
        <f>DATE(2025,9,17)</f>
        <v>45917</v>
      </c>
      <c r="P235" s="2"/>
      <c r="Q235" s="2"/>
      <c r="R235" s="2" t="s">
        <v>22</v>
      </c>
    </row>
    <row r="236">
      <c r="A236" s="2" t="s">
        <v>24</v>
      </c>
      <c r="B236" s="2" t="s">
        <v>532</v>
      </c>
      <c r="C236" s="2" t="s">
        <v>20</v>
      </c>
      <c r="D236" s="3">
        <f>DATE(2025,6,30)</f>
        <v>45838</v>
      </c>
      <c r="E236" s="4">
        <v>250700007</v>
      </c>
      <c r="F236" s="2" t="s">
        <v>539</v>
      </c>
      <c r="G236" s="2" t="s">
        <v>540</v>
      </c>
      <c r="H236" s="5">
        <v>548.29</v>
      </c>
      <c r="I236" s="5">
        <v>548.29</v>
      </c>
      <c r="J236" s="5">
        <v>548.29</v>
      </c>
      <c r="K236" s="5">
        <v>548.29</v>
      </c>
      <c r="L236" s="5">
        <v>0</v>
      </c>
      <c r="M236" s="5">
        <v>0</v>
      </c>
      <c r="N236" s="5">
        <v>0</v>
      </c>
      <c r="O236" s="3">
        <f>DATE(2025,9,28)</f>
        <v>45928</v>
      </c>
      <c r="P236" s="2"/>
      <c r="Q236" s="2"/>
      <c r="R236" s="2" t="s">
        <v>22</v>
      </c>
    </row>
    <row r="237">
      <c r="A237" s="2" t="s">
        <v>24</v>
      </c>
      <c r="B237" s="2" t="s">
        <v>532</v>
      </c>
      <c r="C237" s="2" t="s">
        <v>20</v>
      </c>
      <c r="D237" s="3">
        <f>DATE(2025,7,7)</f>
        <v>45845</v>
      </c>
      <c r="E237" s="4">
        <v>250700121</v>
      </c>
      <c r="F237" s="2" t="s">
        <v>541</v>
      </c>
      <c r="G237" s="2" t="s">
        <v>542</v>
      </c>
      <c r="H237" s="5">
        <v>4189.4</v>
      </c>
      <c r="I237" s="5">
        <v>4189.4</v>
      </c>
      <c r="J237" s="5">
        <v>4189.4</v>
      </c>
      <c r="K237" s="5">
        <v>4189.4</v>
      </c>
      <c r="L237" s="5">
        <v>0</v>
      </c>
      <c r="M237" s="5">
        <v>0</v>
      </c>
      <c r="N237" s="5">
        <v>0</v>
      </c>
      <c r="O237" s="3">
        <f>DATE(2025,10,5)</f>
        <v>45935</v>
      </c>
      <c r="P237" s="2"/>
      <c r="Q237" s="2"/>
      <c r="R237" s="2" t="s">
        <v>22</v>
      </c>
    </row>
    <row r="238">
      <c r="A238" s="2" t="s">
        <v>24</v>
      </c>
      <c r="B238" s="2" t="s">
        <v>532</v>
      </c>
      <c r="C238" s="2" t="s">
        <v>20</v>
      </c>
      <c r="D238" s="3">
        <f>DATE(2025,7,16)</f>
        <v>45854</v>
      </c>
      <c r="E238" s="4">
        <v>250700236</v>
      </c>
      <c r="F238" s="2" t="s">
        <v>543</v>
      </c>
      <c r="G238" s="2" t="s">
        <v>544</v>
      </c>
      <c r="H238" s="5">
        <v>1554.47</v>
      </c>
      <c r="I238" s="5">
        <v>1554.47</v>
      </c>
      <c r="J238" s="5">
        <v>1554.47</v>
      </c>
      <c r="K238" s="5">
        <v>1554.47</v>
      </c>
      <c r="L238" s="5">
        <v>0</v>
      </c>
      <c r="M238" s="5">
        <v>0</v>
      </c>
      <c r="N238" s="5">
        <v>0</v>
      </c>
      <c r="O238" s="3">
        <f>DATE(2025,10,14)</f>
        <v>45944</v>
      </c>
      <c r="P238" s="2"/>
      <c r="Q238" s="2"/>
      <c r="R238" s="2" t="s">
        <v>22</v>
      </c>
    </row>
    <row r="239">
      <c r="A239" s="2" t="s">
        <v>24</v>
      </c>
      <c r="B239" s="2" t="s">
        <v>532</v>
      </c>
      <c r="C239" s="2" t="s">
        <v>20</v>
      </c>
      <c r="D239" s="3">
        <f>DATE(2025,7,16)</f>
        <v>45854</v>
      </c>
      <c r="E239" s="4">
        <v>250700240</v>
      </c>
      <c r="F239" s="2" t="s">
        <v>545</v>
      </c>
      <c r="G239" s="2" t="s">
        <v>546</v>
      </c>
      <c r="H239" s="5">
        <v>952</v>
      </c>
      <c r="I239" s="5">
        <v>952</v>
      </c>
      <c r="J239" s="5">
        <v>952</v>
      </c>
      <c r="K239" s="5">
        <v>952</v>
      </c>
      <c r="L239" s="5">
        <v>0</v>
      </c>
      <c r="M239" s="5">
        <v>0</v>
      </c>
      <c r="N239" s="5">
        <v>0</v>
      </c>
      <c r="O239" s="3">
        <f>DATE(2025,10,14)</f>
        <v>45944</v>
      </c>
      <c r="P239" s="2"/>
      <c r="Q239" s="2"/>
      <c r="R239" s="2" t="s">
        <v>22</v>
      </c>
    </row>
    <row r="240">
      <c r="A240" s="2" t="s">
        <v>24</v>
      </c>
      <c r="B240" s="2" t="s">
        <v>532</v>
      </c>
      <c r="C240" s="2" t="s">
        <v>20</v>
      </c>
      <c r="D240" s="3">
        <f>DATE(2025,7,16)</f>
        <v>45854</v>
      </c>
      <c r="E240" s="4">
        <v>250700241</v>
      </c>
      <c r="F240" s="2" t="s">
        <v>547</v>
      </c>
      <c r="G240" s="2" t="s">
        <v>548</v>
      </c>
      <c r="H240" s="5">
        <v>1118.6</v>
      </c>
      <c r="I240" s="5">
        <v>1118.6</v>
      </c>
      <c r="J240" s="5">
        <v>1118.6</v>
      </c>
      <c r="K240" s="5">
        <v>1118.6</v>
      </c>
      <c r="L240" s="5">
        <v>0</v>
      </c>
      <c r="M240" s="5">
        <v>0</v>
      </c>
      <c r="N240" s="5">
        <v>0</v>
      </c>
      <c r="O240" s="3">
        <f>DATE(2025,10,14)</f>
        <v>45944</v>
      </c>
      <c r="P240" s="2"/>
      <c r="Q240" s="2"/>
      <c r="R240" s="2" t="s">
        <v>22</v>
      </c>
    </row>
    <row r="241">
      <c r="A241" s="2" t="s">
        <v>24</v>
      </c>
      <c r="B241" s="2" t="s">
        <v>549</v>
      </c>
      <c r="C241" s="2" t="s">
        <v>20</v>
      </c>
      <c r="D241" s="3">
        <f>DATE(2025,6,10)</f>
        <v>45818</v>
      </c>
      <c r="E241" s="4">
        <v>250600107</v>
      </c>
      <c r="F241" s="2" t="s">
        <v>550</v>
      </c>
      <c r="G241" s="2" t="s">
        <v>551</v>
      </c>
      <c r="H241" s="5">
        <v>36001.31</v>
      </c>
      <c r="I241" s="5">
        <v>36001.31</v>
      </c>
      <c r="J241" s="5">
        <v>36001.31</v>
      </c>
      <c r="K241" s="5">
        <v>36001.31</v>
      </c>
      <c r="L241" s="5">
        <v>0</v>
      </c>
      <c r="M241" s="5">
        <v>0</v>
      </c>
      <c r="N241" s="5">
        <v>0</v>
      </c>
      <c r="O241" s="3">
        <f>DATE(2025,9,25)</f>
        <v>45925</v>
      </c>
      <c r="P241" s="2"/>
      <c r="Q241" s="2"/>
      <c r="R241" s="2" t="s">
        <v>28</v>
      </c>
    </row>
    <row r="242">
      <c r="A242" s="2" t="s">
        <v>24</v>
      </c>
      <c r="B242" s="2" t="s">
        <v>552</v>
      </c>
      <c r="C242" s="2" t="s">
        <v>20</v>
      </c>
      <c r="D242" s="3">
        <f>DATE(2024,5,13)</f>
        <v>45425</v>
      </c>
      <c r="E242" s="4">
        <v>240500081</v>
      </c>
      <c r="F242" s="2" t="s">
        <v>553</v>
      </c>
      <c r="G242" s="2"/>
      <c r="H242" s="5">
        <v>178</v>
      </c>
      <c r="I242" s="5">
        <v>178</v>
      </c>
      <c r="J242" s="5">
        <v>178</v>
      </c>
      <c r="K242" s="5">
        <v>178</v>
      </c>
      <c r="L242" s="5">
        <v>0</v>
      </c>
      <c r="M242" s="5">
        <v>0</v>
      </c>
      <c r="N242" s="5">
        <v>0</v>
      </c>
      <c r="O242" s="3">
        <f>DATE(2024,5,13)</f>
        <v>45425</v>
      </c>
      <c r="P242" s="2"/>
      <c r="Q242" s="2"/>
      <c r="R242" s="2" t="s">
        <v>22</v>
      </c>
    </row>
    <row r="243">
      <c r="A243" s="2" t="s">
        <v>24</v>
      </c>
      <c r="B243" s="2" t="s">
        <v>552</v>
      </c>
      <c r="C243" s="2" t="s">
        <v>20</v>
      </c>
      <c r="D243" s="3">
        <f>DATE(2024,5,14)</f>
        <v>45426</v>
      </c>
      <c r="E243" s="4">
        <v>240500082</v>
      </c>
      <c r="F243" s="2" t="s">
        <v>554</v>
      </c>
      <c r="G243" s="2"/>
      <c r="H243" s="5">
        <v>178.5</v>
      </c>
      <c r="I243" s="5">
        <v>178.5</v>
      </c>
      <c r="J243" s="5">
        <v>178.5</v>
      </c>
      <c r="K243" s="5">
        <v>178.5</v>
      </c>
      <c r="L243" s="5">
        <v>0</v>
      </c>
      <c r="M243" s="5">
        <v>0</v>
      </c>
      <c r="N243" s="5">
        <v>0</v>
      </c>
      <c r="O243" s="3">
        <f>DATE(2024,5,14)</f>
        <v>45426</v>
      </c>
      <c r="P243" s="2"/>
      <c r="Q243" s="2"/>
      <c r="R243" s="2" t="s">
        <v>22</v>
      </c>
    </row>
    <row r="244">
      <c r="A244" s="2" t="s">
        <v>24</v>
      </c>
      <c r="B244" s="2" t="s">
        <v>555</v>
      </c>
      <c r="C244" s="2" t="s">
        <v>20</v>
      </c>
      <c r="D244" s="3">
        <f>DATE(2023,9,18)</f>
        <v>45187</v>
      </c>
      <c r="E244" s="4">
        <v>240500785</v>
      </c>
      <c r="F244" s="2" t="s">
        <v>556</v>
      </c>
      <c r="G244" s="2"/>
      <c r="H244" s="5">
        <v>2980.21</v>
      </c>
      <c r="I244" s="5">
        <v>2980.21</v>
      </c>
      <c r="J244" s="5">
        <v>2980.21</v>
      </c>
      <c r="K244" s="5">
        <v>2980.21</v>
      </c>
      <c r="L244" s="5">
        <v>0</v>
      </c>
      <c r="M244" s="5">
        <v>0</v>
      </c>
      <c r="N244" s="5">
        <v>0</v>
      </c>
      <c r="O244" s="3">
        <f>DATE(2023,11,2)</f>
        <v>45232</v>
      </c>
      <c r="P244" s="2"/>
      <c r="Q244" s="2"/>
      <c r="R244" s="2" t="s">
        <v>28</v>
      </c>
    </row>
    <row r="245">
      <c r="A245" s="2" t="s">
        <v>24</v>
      </c>
      <c r="B245" s="2" t="s">
        <v>557</v>
      </c>
      <c r="C245" s="2" t="s">
        <v>20</v>
      </c>
      <c r="D245" s="3">
        <f>DATE(2025,6,23)</f>
        <v>45831</v>
      </c>
      <c r="E245" s="4">
        <v>250600310</v>
      </c>
      <c r="F245" s="2" t="s">
        <v>558</v>
      </c>
      <c r="G245" s="2" t="s">
        <v>559</v>
      </c>
      <c r="H245" s="5">
        <v>-0.3</v>
      </c>
      <c r="I245" s="5">
        <v>-0.3</v>
      </c>
      <c r="J245" s="5">
        <v>-0.3</v>
      </c>
      <c r="K245" s="5">
        <v>-0.3</v>
      </c>
      <c r="L245" s="5">
        <v>0</v>
      </c>
      <c r="M245" s="5">
        <v>0</v>
      </c>
      <c r="N245" s="5">
        <v>0</v>
      </c>
      <c r="O245" s="3">
        <f>DATE(2025,8,22)</f>
        <v>45891</v>
      </c>
      <c r="P245" s="2"/>
      <c r="Q245" s="2"/>
      <c r="R245" s="2" t="s">
        <v>22</v>
      </c>
    </row>
    <row r="246">
      <c r="A246" s="2" t="s">
        <v>24</v>
      </c>
      <c r="B246" s="2" t="s">
        <v>557</v>
      </c>
      <c r="C246" s="2" t="s">
        <v>20</v>
      </c>
      <c r="D246" s="3">
        <f>DATE(2025,7,3)</f>
        <v>45841</v>
      </c>
      <c r="E246" s="4">
        <v>250700077</v>
      </c>
      <c r="F246" s="2" t="s">
        <v>560</v>
      </c>
      <c r="G246" s="2" t="s">
        <v>561</v>
      </c>
      <c r="H246" s="5">
        <v>18007.93</v>
      </c>
      <c r="I246" s="5">
        <v>18007.93</v>
      </c>
      <c r="J246" s="5">
        <v>0.3</v>
      </c>
      <c r="K246" s="5">
        <v>0.3</v>
      </c>
      <c r="L246" s="5">
        <v>18007.63</v>
      </c>
      <c r="M246" s="5">
        <v>18007.63</v>
      </c>
      <c r="N246" s="5">
        <v>18007.63</v>
      </c>
      <c r="O246" s="3">
        <f>DATE(2025,9,1)</f>
        <v>45901</v>
      </c>
      <c r="P246" s="2"/>
      <c r="Q246" s="2"/>
      <c r="R246" s="2" t="s">
        <v>22</v>
      </c>
    </row>
    <row r="247">
      <c r="A247" s="2" t="s">
        <v>24</v>
      </c>
      <c r="B247" s="2" t="s">
        <v>557</v>
      </c>
      <c r="C247" s="2" t="s">
        <v>20</v>
      </c>
      <c r="D247" s="3">
        <f>DATE(2025,7,8)</f>
        <v>45846</v>
      </c>
      <c r="E247" s="4">
        <v>250700120</v>
      </c>
      <c r="F247" s="2" t="s">
        <v>562</v>
      </c>
      <c r="G247" s="2" t="s">
        <v>563</v>
      </c>
      <c r="H247" s="5">
        <v>1913.52</v>
      </c>
      <c r="I247" s="5">
        <v>1913.52</v>
      </c>
      <c r="J247" s="5">
        <v>1913.52</v>
      </c>
      <c r="K247" s="5">
        <v>1913.52</v>
      </c>
      <c r="L247" s="5">
        <v>0</v>
      </c>
      <c r="M247" s="5">
        <v>0</v>
      </c>
      <c r="N247" s="5">
        <v>0</v>
      </c>
      <c r="O247" s="3">
        <f>DATE(2025,8,7)</f>
        <v>45876</v>
      </c>
      <c r="P247" s="2"/>
      <c r="Q247" s="2"/>
      <c r="R247" s="2" t="s">
        <v>28</v>
      </c>
    </row>
    <row r="248">
      <c r="A248" s="2" t="s">
        <v>24</v>
      </c>
      <c r="B248" s="2" t="s">
        <v>557</v>
      </c>
      <c r="C248" s="2" t="s">
        <v>20</v>
      </c>
      <c r="D248" s="3">
        <f>DATE(2025,7,16)</f>
        <v>45854</v>
      </c>
      <c r="E248" s="4">
        <v>250700225</v>
      </c>
      <c r="F248" s="2" t="s">
        <v>564</v>
      </c>
      <c r="G248" s="2" t="s">
        <v>565</v>
      </c>
      <c r="H248" s="5">
        <v>285.6</v>
      </c>
      <c r="I248" s="5">
        <v>285.6</v>
      </c>
      <c r="J248" s="5">
        <v>285.6</v>
      </c>
      <c r="K248" s="5">
        <v>285.6</v>
      </c>
      <c r="L248" s="5">
        <v>0</v>
      </c>
      <c r="M248" s="5">
        <v>0</v>
      </c>
      <c r="N248" s="5">
        <v>0</v>
      </c>
      <c r="O248" s="3">
        <f>DATE(2025,8,15)</f>
        <v>45884</v>
      </c>
      <c r="P248" s="2"/>
      <c r="Q248" s="2"/>
      <c r="R248" s="2" t="s">
        <v>28</v>
      </c>
    </row>
    <row r="249">
      <c r="A249" s="2" t="s">
        <v>24</v>
      </c>
      <c r="B249" s="2" t="s">
        <v>566</v>
      </c>
      <c r="C249" s="2" t="s">
        <v>20</v>
      </c>
      <c r="D249" s="3">
        <f>DATE(2025,1,1)</f>
        <v>45658</v>
      </c>
      <c r="E249" s="4">
        <v>250100017</v>
      </c>
      <c r="F249" s="2" t="s">
        <v>567</v>
      </c>
      <c r="G249" s="2" t="s">
        <v>568</v>
      </c>
      <c r="H249" s="5">
        <v>178.5</v>
      </c>
      <c r="I249" s="5">
        <v>178.5</v>
      </c>
      <c r="J249" s="5">
        <v>178.5</v>
      </c>
      <c r="K249" s="5">
        <v>178.5</v>
      </c>
      <c r="L249" s="5">
        <v>0</v>
      </c>
      <c r="M249" s="5">
        <v>0</v>
      </c>
      <c r="N249" s="5">
        <v>0</v>
      </c>
      <c r="O249" s="3">
        <f>DATE(2025,1,8)</f>
        <v>45665</v>
      </c>
      <c r="P249" s="2"/>
      <c r="Q249" s="2"/>
      <c r="R249" s="2" t="s">
        <v>28</v>
      </c>
    </row>
    <row r="250">
      <c r="A250" s="2" t="s">
        <v>24</v>
      </c>
      <c r="B250" s="2" t="s">
        <v>566</v>
      </c>
      <c r="C250" s="2" t="s">
        <v>20</v>
      </c>
      <c r="D250" s="3">
        <f>DATE(2025,2,1)</f>
        <v>45689</v>
      </c>
      <c r="E250" s="4">
        <v>250200016</v>
      </c>
      <c r="F250" s="2" t="s">
        <v>569</v>
      </c>
      <c r="G250" s="2" t="s">
        <v>570</v>
      </c>
      <c r="H250" s="5">
        <v>178.5</v>
      </c>
      <c r="I250" s="5">
        <v>178.5</v>
      </c>
      <c r="J250" s="5">
        <v>178.5</v>
      </c>
      <c r="K250" s="5">
        <v>178.5</v>
      </c>
      <c r="L250" s="5">
        <v>0</v>
      </c>
      <c r="M250" s="5">
        <v>0</v>
      </c>
      <c r="N250" s="5">
        <v>0</v>
      </c>
      <c r="O250" s="3">
        <f>DATE(2025,2,8)</f>
        <v>45696</v>
      </c>
      <c r="P250" s="2"/>
      <c r="Q250" s="2"/>
      <c r="R250" s="2" t="s">
        <v>28</v>
      </c>
    </row>
    <row r="251">
      <c r="A251" s="2" t="s">
        <v>24</v>
      </c>
      <c r="B251" s="2" t="s">
        <v>566</v>
      </c>
      <c r="C251" s="2" t="s">
        <v>20</v>
      </c>
      <c r="D251" s="3">
        <f>DATE(2025,3,1)</f>
        <v>45717</v>
      </c>
      <c r="E251" s="4">
        <v>250300015</v>
      </c>
      <c r="F251" s="2" t="s">
        <v>571</v>
      </c>
      <c r="G251" s="2" t="s">
        <v>572</v>
      </c>
      <c r="H251" s="5">
        <v>178.5</v>
      </c>
      <c r="I251" s="5">
        <v>178.5</v>
      </c>
      <c r="J251" s="5">
        <v>178.5</v>
      </c>
      <c r="K251" s="5">
        <v>178.5</v>
      </c>
      <c r="L251" s="5">
        <v>0</v>
      </c>
      <c r="M251" s="5">
        <v>0</v>
      </c>
      <c r="N251" s="5">
        <v>0</v>
      </c>
      <c r="O251" s="3">
        <f>DATE(2025,3,8)</f>
        <v>45724</v>
      </c>
      <c r="P251" s="2"/>
      <c r="Q251" s="2"/>
      <c r="R251" s="2" t="s">
        <v>28</v>
      </c>
    </row>
    <row r="252">
      <c r="A252" s="2" t="s">
        <v>24</v>
      </c>
      <c r="B252" s="2" t="s">
        <v>566</v>
      </c>
      <c r="C252" s="2" t="s">
        <v>20</v>
      </c>
      <c r="D252" s="3">
        <f>DATE(2025,4,1)</f>
        <v>45748</v>
      </c>
      <c r="E252" s="4">
        <v>250400022</v>
      </c>
      <c r="F252" s="2" t="s">
        <v>573</v>
      </c>
      <c r="G252" s="2" t="s">
        <v>574</v>
      </c>
      <c r="H252" s="5">
        <v>178.5</v>
      </c>
      <c r="I252" s="5">
        <v>178.5</v>
      </c>
      <c r="J252" s="5">
        <v>178.5</v>
      </c>
      <c r="K252" s="5">
        <v>178.5</v>
      </c>
      <c r="L252" s="5">
        <v>0</v>
      </c>
      <c r="M252" s="5">
        <v>0</v>
      </c>
      <c r="N252" s="5">
        <v>0</v>
      </c>
      <c r="O252" s="3">
        <f>DATE(2025,4,8)</f>
        <v>45755</v>
      </c>
      <c r="P252" s="2"/>
      <c r="Q252" s="2"/>
      <c r="R252" s="2" t="s">
        <v>28</v>
      </c>
    </row>
    <row r="253">
      <c r="A253" s="2" t="s">
        <v>24</v>
      </c>
      <c r="B253" s="2" t="s">
        <v>566</v>
      </c>
      <c r="C253" s="2" t="s">
        <v>20</v>
      </c>
      <c r="D253" s="3">
        <f>DATE(2025,5,1)</f>
        <v>45778</v>
      </c>
      <c r="E253" s="4">
        <v>250500004</v>
      </c>
      <c r="F253" s="2" t="s">
        <v>575</v>
      </c>
      <c r="G253" s="2" t="s">
        <v>576</v>
      </c>
      <c r="H253" s="5">
        <v>178.5</v>
      </c>
      <c r="I253" s="5">
        <v>178.5</v>
      </c>
      <c r="J253" s="5">
        <v>178.5</v>
      </c>
      <c r="K253" s="5">
        <v>178.5</v>
      </c>
      <c r="L253" s="5">
        <v>0</v>
      </c>
      <c r="M253" s="5">
        <v>0</v>
      </c>
      <c r="N253" s="5">
        <v>0</v>
      </c>
      <c r="O253" s="3">
        <f>DATE(2025,5,8)</f>
        <v>45785</v>
      </c>
      <c r="P253" s="2"/>
      <c r="Q253" s="2"/>
      <c r="R253" s="2" t="s">
        <v>28</v>
      </c>
    </row>
    <row r="254">
      <c r="A254" s="2" t="s">
        <v>24</v>
      </c>
      <c r="B254" s="2" t="s">
        <v>566</v>
      </c>
      <c r="C254" s="2" t="s">
        <v>20</v>
      </c>
      <c r="D254" s="3">
        <f>DATE(2025,6,1)</f>
        <v>45809</v>
      </c>
      <c r="E254" s="4">
        <v>250600005</v>
      </c>
      <c r="F254" s="2" t="s">
        <v>577</v>
      </c>
      <c r="G254" s="2" t="s">
        <v>578</v>
      </c>
      <c r="H254" s="5">
        <v>178.5</v>
      </c>
      <c r="I254" s="5">
        <v>178.5</v>
      </c>
      <c r="J254" s="5">
        <v>178.5</v>
      </c>
      <c r="K254" s="5">
        <v>178.5</v>
      </c>
      <c r="L254" s="5">
        <v>0</v>
      </c>
      <c r="M254" s="5">
        <v>0</v>
      </c>
      <c r="N254" s="5">
        <v>0</v>
      </c>
      <c r="O254" s="3">
        <f>DATE(2025,6,8)</f>
        <v>45816</v>
      </c>
      <c r="P254" s="2"/>
      <c r="Q254" s="2"/>
      <c r="R254" s="2" t="s">
        <v>28</v>
      </c>
    </row>
    <row r="255">
      <c r="A255" s="2" t="s">
        <v>24</v>
      </c>
      <c r="B255" s="2" t="s">
        <v>566</v>
      </c>
      <c r="C255" s="2" t="s">
        <v>20</v>
      </c>
      <c r="D255" s="3">
        <f>DATE(2025,7,1)</f>
        <v>45839</v>
      </c>
      <c r="E255" s="4">
        <v>250700021</v>
      </c>
      <c r="F255" s="2" t="s">
        <v>579</v>
      </c>
      <c r="G255" s="2" t="s">
        <v>580</v>
      </c>
      <c r="H255" s="5">
        <v>178.5</v>
      </c>
      <c r="I255" s="5">
        <v>178.5</v>
      </c>
      <c r="J255" s="5">
        <v>178.5</v>
      </c>
      <c r="K255" s="5">
        <v>178.5</v>
      </c>
      <c r="L255" s="5">
        <v>0</v>
      </c>
      <c r="M255" s="5">
        <v>0</v>
      </c>
      <c r="N255" s="5">
        <v>0</v>
      </c>
      <c r="O255" s="3">
        <f>DATE(2025,7,8)</f>
        <v>45846</v>
      </c>
      <c r="P255" s="2"/>
      <c r="Q255" s="2"/>
      <c r="R255" s="2" t="s">
        <v>28</v>
      </c>
    </row>
    <row r="256">
      <c r="A256" s="2" t="s">
        <v>24</v>
      </c>
      <c r="B256" s="2" t="s">
        <v>581</v>
      </c>
      <c r="C256" s="2" t="s">
        <v>20</v>
      </c>
      <c r="D256" s="3">
        <f>DATE(2024,4,11)</f>
        <v>45393</v>
      </c>
      <c r="E256" s="4">
        <v>240500825</v>
      </c>
      <c r="F256" s="2" t="s">
        <v>582</v>
      </c>
      <c r="G256" s="2"/>
      <c r="H256" s="5">
        <v>7193.01</v>
      </c>
      <c r="I256" s="5">
        <v>7193.01</v>
      </c>
      <c r="J256" s="5">
        <v>647.17</v>
      </c>
      <c r="K256" s="5">
        <v>647.17</v>
      </c>
      <c r="L256" s="5">
        <v>6545.84</v>
      </c>
      <c r="M256" s="5">
        <v>6545.84</v>
      </c>
      <c r="N256" s="5">
        <v>0</v>
      </c>
      <c r="O256" s="3">
        <f>DATE(2024,5,11)</f>
        <v>45423</v>
      </c>
      <c r="P256" s="2"/>
      <c r="Q256" s="2"/>
      <c r="R256" s="2" t="s">
        <v>28</v>
      </c>
    </row>
    <row r="257">
      <c r="A257" s="2" t="s">
        <v>24</v>
      </c>
      <c r="B257" s="2" t="s">
        <v>583</v>
      </c>
      <c r="C257" s="2" t="s">
        <v>20</v>
      </c>
      <c r="D257" s="3">
        <f>DATE(2024,10,7)</f>
        <v>45572</v>
      </c>
      <c r="E257" s="4">
        <v>241000122</v>
      </c>
      <c r="F257" s="2" t="s">
        <v>584</v>
      </c>
      <c r="G257" s="2" t="s">
        <v>585</v>
      </c>
      <c r="H257" s="5">
        <v>4062.58</v>
      </c>
      <c r="I257" s="5">
        <v>4062.58</v>
      </c>
      <c r="J257" s="5">
        <v>2842.18</v>
      </c>
      <c r="K257" s="5">
        <v>2842.18</v>
      </c>
      <c r="L257" s="5">
        <v>1220.4</v>
      </c>
      <c r="M257" s="5">
        <v>1220.4</v>
      </c>
      <c r="N257" s="5">
        <v>0</v>
      </c>
      <c r="O257" s="3">
        <f>DATE(2024,10,14)</f>
        <v>45579</v>
      </c>
      <c r="P257" s="2"/>
      <c r="Q257" s="2"/>
      <c r="R257" s="2" t="s">
        <v>28</v>
      </c>
    </row>
    <row r="258">
      <c r="A258" s="2" t="s">
        <v>24</v>
      </c>
      <c r="B258" s="2" t="s">
        <v>583</v>
      </c>
      <c r="C258" s="2" t="s">
        <v>20</v>
      </c>
      <c r="D258" s="3">
        <f>DATE(2024,12,5)</f>
        <v>45631</v>
      </c>
      <c r="E258" s="4">
        <v>241200080</v>
      </c>
      <c r="F258" s="2" t="s">
        <v>586</v>
      </c>
      <c r="G258" s="2" t="s">
        <v>587</v>
      </c>
      <c r="H258" s="5">
        <v>4062.92</v>
      </c>
      <c r="I258" s="5">
        <v>4062.92</v>
      </c>
      <c r="J258" s="5">
        <v>4062.92</v>
      </c>
      <c r="K258" s="5">
        <v>4062.92</v>
      </c>
      <c r="L258" s="5">
        <v>0</v>
      </c>
      <c r="M258" s="5">
        <v>0</v>
      </c>
      <c r="N258" s="5">
        <v>0</v>
      </c>
      <c r="O258" s="3">
        <f>DATE(2024,12,12)</f>
        <v>45638</v>
      </c>
      <c r="P258" s="2"/>
      <c r="Q258" s="2"/>
      <c r="R258" s="2" t="s">
        <v>28</v>
      </c>
    </row>
    <row r="259">
      <c r="A259" s="2" t="s">
        <v>24</v>
      </c>
      <c r="B259" s="2" t="s">
        <v>583</v>
      </c>
      <c r="C259" s="2" t="s">
        <v>20</v>
      </c>
      <c r="D259" s="3">
        <f>DATE(2025,1,8)</f>
        <v>45665</v>
      </c>
      <c r="E259" s="4">
        <v>250100060</v>
      </c>
      <c r="F259" s="2" t="s">
        <v>588</v>
      </c>
      <c r="G259" s="2" t="s">
        <v>589</v>
      </c>
      <c r="H259" s="5">
        <v>4061.22</v>
      </c>
      <c r="I259" s="5">
        <v>4061.22</v>
      </c>
      <c r="J259" s="5">
        <v>4061.22</v>
      </c>
      <c r="K259" s="5">
        <v>4061.22</v>
      </c>
      <c r="L259" s="5">
        <v>0</v>
      </c>
      <c r="M259" s="5">
        <v>0</v>
      </c>
      <c r="N259" s="5">
        <v>0</v>
      </c>
      <c r="O259" s="3">
        <f>DATE(2025,1,15)</f>
        <v>45672</v>
      </c>
      <c r="P259" s="2"/>
      <c r="Q259" s="2"/>
      <c r="R259" s="2" t="s">
        <v>28</v>
      </c>
    </row>
    <row r="260">
      <c r="A260" s="2" t="s">
        <v>24</v>
      </c>
      <c r="B260" s="2" t="s">
        <v>583</v>
      </c>
      <c r="C260" s="2" t="s">
        <v>20</v>
      </c>
      <c r="D260" s="3">
        <f>DATE(2025,2,5)</f>
        <v>45693</v>
      </c>
      <c r="E260" s="4">
        <v>250200062</v>
      </c>
      <c r="F260" s="2" t="s">
        <v>590</v>
      </c>
      <c r="G260" s="2" t="s">
        <v>591</v>
      </c>
      <c r="H260" s="5">
        <v>4062.84</v>
      </c>
      <c r="I260" s="5">
        <v>4062.84</v>
      </c>
      <c r="J260" s="5">
        <v>4062.84</v>
      </c>
      <c r="K260" s="5">
        <v>4062.84</v>
      </c>
      <c r="L260" s="5">
        <v>0</v>
      </c>
      <c r="M260" s="5">
        <v>0</v>
      </c>
      <c r="N260" s="5">
        <v>0</v>
      </c>
      <c r="O260" s="3">
        <f>DATE(2025,2,12)</f>
        <v>45700</v>
      </c>
      <c r="P260" s="2"/>
      <c r="Q260" s="2"/>
      <c r="R260" s="2" t="s">
        <v>28</v>
      </c>
    </row>
    <row r="261">
      <c r="A261" s="2" t="s">
        <v>24</v>
      </c>
      <c r="B261" s="2" t="s">
        <v>583</v>
      </c>
      <c r="C261" s="2" t="s">
        <v>20</v>
      </c>
      <c r="D261" s="3">
        <f>DATE(2025,3,5)</f>
        <v>45721</v>
      </c>
      <c r="E261" s="4">
        <v>250300077</v>
      </c>
      <c r="F261" s="2" t="s">
        <v>592</v>
      </c>
      <c r="G261" s="2" t="s">
        <v>593</v>
      </c>
      <c r="H261" s="5">
        <v>4062.84</v>
      </c>
      <c r="I261" s="5">
        <v>4062.84</v>
      </c>
      <c r="J261" s="5">
        <v>4062.84</v>
      </c>
      <c r="K261" s="5">
        <v>4062.84</v>
      </c>
      <c r="L261" s="5">
        <v>0</v>
      </c>
      <c r="M261" s="5">
        <v>0</v>
      </c>
      <c r="N261" s="5">
        <v>0</v>
      </c>
      <c r="O261" s="3">
        <f>DATE(2025,3,12)</f>
        <v>45728</v>
      </c>
      <c r="P261" s="2"/>
      <c r="Q261" s="2"/>
      <c r="R261" s="2" t="s">
        <v>28</v>
      </c>
    </row>
    <row r="262">
      <c r="A262" s="2" t="s">
        <v>24</v>
      </c>
      <c r="B262" s="2" t="s">
        <v>583</v>
      </c>
      <c r="C262" s="2" t="s">
        <v>20</v>
      </c>
      <c r="D262" s="3">
        <f>DATE(2025,4,7)</f>
        <v>45754</v>
      </c>
      <c r="E262" s="4">
        <v>250400174</v>
      </c>
      <c r="F262" s="2" t="s">
        <v>594</v>
      </c>
      <c r="G262" s="2" t="s">
        <v>595</v>
      </c>
      <c r="H262" s="5">
        <v>4062.92</v>
      </c>
      <c r="I262" s="5">
        <v>4062.92</v>
      </c>
      <c r="J262" s="5">
        <v>4062.92</v>
      </c>
      <c r="K262" s="5">
        <v>4062.92</v>
      </c>
      <c r="L262" s="5">
        <v>0</v>
      </c>
      <c r="M262" s="5">
        <v>0</v>
      </c>
      <c r="N262" s="5">
        <v>0</v>
      </c>
      <c r="O262" s="3">
        <f>DATE(2025,4,14)</f>
        <v>45761</v>
      </c>
      <c r="P262" s="2"/>
      <c r="Q262" s="2"/>
      <c r="R262" s="2" t="s">
        <v>28</v>
      </c>
    </row>
    <row r="263">
      <c r="A263" s="2" t="s">
        <v>24</v>
      </c>
      <c r="B263" s="2" t="s">
        <v>583</v>
      </c>
      <c r="C263" s="2" t="s">
        <v>20</v>
      </c>
      <c r="D263" s="3">
        <f>DATE(2025,5,6)</f>
        <v>45783</v>
      </c>
      <c r="E263" s="4">
        <v>250500092</v>
      </c>
      <c r="F263" s="2" t="s">
        <v>596</v>
      </c>
      <c r="G263" s="2" t="s">
        <v>597</v>
      </c>
      <c r="H263" s="5">
        <v>4063.34</v>
      </c>
      <c r="I263" s="5">
        <v>4063.34</v>
      </c>
      <c r="J263" s="5">
        <v>4063.34</v>
      </c>
      <c r="K263" s="5">
        <v>4063.34</v>
      </c>
      <c r="L263" s="5">
        <v>0</v>
      </c>
      <c r="M263" s="5">
        <v>0</v>
      </c>
      <c r="N263" s="5">
        <v>0</v>
      </c>
      <c r="O263" s="3">
        <f>DATE(2025,5,13)</f>
        <v>45790</v>
      </c>
      <c r="P263" s="2"/>
      <c r="Q263" s="2"/>
      <c r="R263" s="2" t="s">
        <v>28</v>
      </c>
    </row>
    <row r="264">
      <c r="A264" s="2" t="s">
        <v>24</v>
      </c>
      <c r="B264" s="2" t="s">
        <v>583</v>
      </c>
      <c r="C264" s="2" t="s">
        <v>20</v>
      </c>
      <c r="D264" s="3">
        <f>DATE(2025,6,5)</f>
        <v>45813</v>
      </c>
      <c r="E264" s="4">
        <v>250600067</v>
      </c>
      <c r="F264" s="2" t="s">
        <v>598</v>
      </c>
      <c r="G264" s="2" t="s">
        <v>599</v>
      </c>
      <c r="H264" s="5">
        <v>4127.24</v>
      </c>
      <c r="I264" s="5">
        <v>4127.24</v>
      </c>
      <c r="J264" s="5">
        <v>4127.24</v>
      </c>
      <c r="K264" s="5">
        <v>4127.24</v>
      </c>
      <c r="L264" s="5">
        <v>0</v>
      </c>
      <c r="M264" s="5">
        <v>0</v>
      </c>
      <c r="N264" s="5">
        <v>0</v>
      </c>
      <c r="O264" s="3">
        <f>DATE(2025,6,12)</f>
        <v>45820</v>
      </c>
      <c r="P264" s="2"/>
      <c r="Q264" s="2"/>
      <c r="R264" s="2" t="s">
        <v>28</v>
      </c>
    </row>
    <row r="265">
      <c r="A265" s="2" t="s">
        <v>24</v>
      </c>
      <c r="B265" s="2" t="s">
        <v>583</v>
      </c>
      <c r="C265" s="2" t="s">
        <v>20</v>
      </c>
      <c r="D265" s="3">
        <f>DATE(2025,7,7)</f>
        <v>45845</v>
      </c>
      <c r="E265" s="4">
        <v>250700117</v>
      </c>
      <c r="F265" s="2" t="s">
        <v>600</v>
      </c>
      <c r="G265" s="2" t="s">
        <v>601</v>
      </c>
      <c r="H265" s="5">
        <v>4130.68</v>
      </c>
      <c r="I265" s="5">
        <v>4130.68</v>
      </c>
      <c r="J265" s="5">
        <v>4130.68</v>
      </c>
      <c r="K265" s="5">
        <v>4130.68</v>
      </c>
      <c r="L265" s="5">
        <v>0</v>
      </c>
      <c r="M265" s="5">
        <v>0</v>
      </c>
      <c r="N265" s="5">
        <v>0</v>
      </c>
      <c r="O265" s="3">
        <f>DATE(2025,7,14)</f>
        <v>45852</v>
      </c>
      <c r="P265" s="2"/>
      <c r="Q265" s="2"/>
      <c r="R265" s="2" t="s">
        <v>28</v>
      </c>
    </row>
    <row r="266">
      <c r="A266" s="2" t="s">
        <v>24</v>
      </c>
      <c r="B266" s="2" t="s">
        <v>602</v>
      </c>
      <c r="C266" s="2" t="s">
        <v>20</v>
      </c>
      <c r="D266" s="3">
        <f>DATE(2022,9,22)</f>
        <v>44826</v>
      </c>
      <c r="E266" s="4">
        <v>240501178</v>
      </c>
      <c r="F266" s="2" t="s">
        <v>603</v>
      </c>
      <c r="G266" s="2"/>
      <c r="H266" s="5">
        <v>1</v>
      </c>
      <c r="I266" s="5">
        <v>1</v>
      </c>
      <c r="J266" s="5">
        <v>1</v>
      </c>
      <c r="K266" s="5">
        <v>1</v>
      </c>
      <c r="L266" s="5">
        <v>0</v>
      </c>
      <c r="M266" s="5">
        <v>0</v>
      </c>
      <c r="N266" s="5">
        <v>0</v>
      </c>
      <c r="O266" s="3">
        <f>DATE(2022,11,21)</f>
        <v>44886</v>
      </c>
      <c r="P266" s="2"/>
      <c r="Q266" s="2"/>
      <c r="R266" s="2" t="s">
        <v>28</v>
      </c>
    </row>
    <row r="267">
      <c r="A267" s="2" t="s">
        <v>24</v>
      </c>
      <c r="B267" s="2" t="s">
        <v>604</v>
      </c>
      <c r="C267" s="2" t="s">
        <v>20</v>
      </c>
      <c r="D267" s="3">
        <f>DATE(2024,10,3)</f>
        <v>45568</v>
      </c>
      <c r="E267" s="4">
        <v>241000040</v>
      </c>
      <c r="F267" s="2" t="s">
        <v>605</v>
      </c>
      <c r="G267" s="2" t="s">
        <v>606</v>
      </c>
      <c r="H267" s="5">
        <v>3587.64</v>
      </c>
      <c r="I267" s="5">
        <v>3587.64</v>
      </c>
      <c r="J267" s="5">
        <v>2902.28</v>
      </c>
      <c r="K267" s="5">
        <v>2902.28</v>
      </c>
      <c r="L267" s="5">
        <v>685.36</v>
      </c>
      <c r="M267" s="5">
        <v>685.36</v>
      </c>
      <c r="N267" s="5">
        <v>0</v>
      </c>
      <c r="O267" s="3">
        <f>DATE(2024,11,2)</f>
        <v>45598</v>
      </c>
      <c r="P267" s="2"/>
      <c r="Q267" s="2"/>
      <c r="R267" s="2" t="s">
        <v>28</v>
      </c>
    </row>
    <row r="268">
      <c r="A268" s="2" t="s">
        <v>24</v>
      </c>
      <c r="B268" s="2" t="s">
        <v>604</v>
      </c>
      <c r="C268" s="2" t="s">
        <v>20</v>
      </c>
      <c r="D268" s="3">
        <f>DATE(2024,10,3)</f>
        <v>45568</v>
      </c>
      <c r="E268" s="4">
        <v>241000051</v>
      </c>
      <c r="F268" s="2" t="s">
        <v>607</v>
      </c>
      <c r="G268" s="2" t="s">
        <v>608</v>
      </c>
      <c r="H268" s="5">
        <v>141.25</v>
      </c>
      <c r="I268" s="5">
        <v>141.25</v>
      </c>
      <c r="J268" s="5">
        <v>141.25</v>
      </c>
      <c r="K268" s="5">
        <v>141.25</v>
      </c>
      <c r="L268" s="5">
        <v>0</v>
      </c>
      <c r="M268" s="5">
        <v>0</v>
      </c>
      <c r="N268" s="5">
        <v>0</v>
      </c>
      <c r="O268" s="3">
        <f>DATE(2024,11,2)</f>
        <v>45598</v>
      </c>
      <c r="P268" s="2"/>
      <c r="Q268" s="2"/>
      <c r="R268" s="2" t="s">
        <v>28</v>
      </c>
    </row>
    <row r="269">
      <c r="A269" s="2" t="s">
        <v>24</v>
      </c>
      <c r="B269" s="2" t="s">
        <v>604</v>
      </c>
      <c r="C269" s="2" t="s">
        <v>20</v>
      </c>
      <c r="D269" s="3">
        <f>DATE(2024,10,11)</f>
        <v>45576</v>
      </c>
      <c r="E269" s="4">
        <v>241000142</v>
      </c>
      <c r="F269" s="2" t="s">
        <v>609</v>
      </c>
      <c r="G269" s="2" t="s">
        <v>610</v>
      </c>
      <c r="H269" s="5">
        <v>1116.28</v>
      </c>
      <c r="I269" s="5">
        <v>1116.28</v>
      </c>
      <c r="J269" s="5">
        <v>1116.28</v>
      </c>
      <c r="K269" s="5">
        <v>1116.28</v>
      </c>
      <c r="L269" s="5">
        <v>0</v>
      </c>
      <c r="M269" s="5">
        <v>0</v>
      </c>
      <c r="N269" s="5">
        <v>0</v>
      </c>
      <c r="O269" s="3">
        <f>DATE(2024,11,10)</f>
        <v>45606</v>
      </c>
      <c r="P269" s="2"/>
      <c r="Q269" s="2"/>
      <c r="R269" s="2" t="s">
        <v>28</v>
      </c>
    </row>
    <row r="270">
      <c r="A270" s="2" t="s">
        <v>24</v>
      </c>
      <c r="B270" s="2" t="s">
        <v>604</v>
      </c>
      <c r="C270" s="2" t="s">
        <v>20</v>
      </c>
      <c r="D270" s="3">
        <f>DATE(2024,10,31)</f>
        <v>45596</v>
      </c>
      <c r="E270" s="4">
        <v>241000329</v>
      </c>
      <c r="F270" s="2" t="s">
        <v>611</v>
      </c>
      <c r="G270" s="2" t="s">
        <v>612</v>
      </c>
      <c r="H270" s="5">
        <v>597.94</v>
      </c>
      <c r="I270" s="5">
        <v>597.94</v>
      </c>
      <c r="J270" s="5">
        <v>597.94</v>
      </c>
      <c r="K270" s="5">
        <v>597.94</v>
      </c>
      <c r="L270" s="5">
        <v>0</v>
      </c>
      <c r="M270" s="5">
        <v>0</v>
      </c>
      <c r="N270" s="5">
        <v>0</v>
      </c>
      <c r="O270" s="3">
        <f>DATE(2024,11,30)</f>
        <v>45626</v>
      </c>
      <c r="P270" s="2"/>
      <c r="Q270" s="2"/>
      <c r="R270" s="2" t="s">
        <v>28</v>
      </c>
    </row>
    <row r="271">
      <c r="A271" s="2" t="s">
        <v>24</v>
      </c>
      <c r="B271" s="2" t="s">
        <v>604</v>
      </c>
      <c r="C271" s="2" t="s">
        <v>20</v>
      </c>
      <c r="D271" s="3">
        <f>DATE(2024,11,5)</f>
        <v>45601</v>
      </c>
      <c r="E271" s="4">
        <v>241100056</v>
      </c>
      <c r="F271" s="2" t="s">
        <v>613</v>
      </c>
      <c r="G271" s="2" t="s">
        <v>614</v>
      </c>
      <c r="H271" s="5">
        <v>927.03</v>
      </c>
      <c r="I271" s="5">
        <v>927.03</v>
      </c>
      <c r="J271" s="5">
        <v>927.03</v>
      </c>
      <c r="K271" s="5">
        <v>927.03</v>
      </c>
      <c r="L271" s="5">
        <v>0</v>
      </c>
      <c r="M271" s="5">
        <v>0</v>
      </c>
      <c r="N271" s="5">
        <v>0</v>
      </c>
      <c r="O271" s="3">
        <f>DATE(2024,12,5)</f>
        <v>45631</v>
      </c>
      <c r="P271" s="2"/>
      <c r="Q271" s="2"/>
      <c r="R271" s="2" t="s">
        <v>28</v>
      </c>
    </row>
    <row r="272">
      <c r="A272" s="2" t="s">
        <v>24</v>
      </c>
      <c r="B272" s="2" t="s">
        <v>604</v>
      </c>
      <c r="C272" s="2" t="s">
        <v>20</v>
      </c>
      <c r="D272" s="3">
        <f>DATE(2024,12,19)</f>
        <v>45645</v>
      </c>
      <c r="E272" s="4">
        <v>241200221</v>
      </c>
      <c r="F272" s="2" t="s">
        <v>615</v>
      </c>
      <c r="G272" s="2" t="s">
        <v>616</v>
      </c>
      <c r="H272" s="5">
        <v>5350.19</v>
      </c>
      <c r="I272" s="5">
        <v>5350.19</v>
      </c>
      <c r="J272" s="5">
        <v>5350.19</v>
      </c>
      <c r="K272" s="5">
        <v>5350.19</v>
      </c>
      <c r="L272" s="5">
        <v>0</v>
      </c>
      <c r="M272" s="5">
        <v>0</v>
      </c>
      <c r="N272" s="5">
        <v>0</v>
      </c>
      <c r="O272" s="3">
        <f>DATE(2025,1,18)</f>
        <v>45675</v>
      </c>
      <c r="P272" s="2"/>
      <c r="Q272" s="2"/>
      <c r="R272" s="2" t="s">
        <v>28</v>
      </c>
    </row>
    <row r="273">
      <c r="A273" s="2" t="s">
        <v>24</v>
      </c>
      <c r="B273" s="2" t="s">
        <v>604</v>
      </c>
      <c r="C273" s="2" t="s">
        <v>20</v>
      </c>
      <c r="D273" s="3">
        <f>DATE(2025,1,16)</f>
        <v>45673</v>
      </c>
      <c r="E273" s="4">
        <v>250100107</v>
      </c>
      <c r="F273" s="2" t="s">
        <v>617</v>
      </c>
      <c r="G273" s="2" t="s">
        <v>618</v>
      </c>
      <c r="H273" s="5">
        <v>70.83</v>
      </c>
      <c r="I273" s="5">
        <v>70.83</v>
      </c>
      <c r="J273" s="5">
        <v>70.83</v>
      </c>
      <c r="K273" s="5">
        <v>70.83</v>
      </c>
      <c r="L273" s="5">
        <v>0</v>
      </c>
      <c r="M273" s="5">
        <v>0</v>
      </c>
      <c r="N273" s="5">
        <v>0</v>
      </c>
      <c r="O273" s="3">
        <f>DATE(2025,2,15)</f>
        <v>45703</v>
      </c>
      <c r="P273" s="2"/>
      <c r="Q273" s="2"/>
      <c r="R273" s="2" t="s">
        <v>28</v>
      </c>
    </row>
    <row r="274">
      <c r="A274" s="2" t="s">
        <v>24</v>
      </c>
      <c r="B274" s="2" t="s">
        <v>604</v>
      </c>
      <c r="C274" s="2" t="s">
        <v>20</v>
      </c>
      <c r="D274" s="3">
        <f>DATE(2025,1,29)</f>
        <v>45686</v>
      </c>
      <c r="E274" s="4">
        <v>250100222</v>
      </c>
      <c r="F274" s="2" t="s">
        <v>619</v>
      </c>
      <c r="G274" s="2" t="s">
        <v>620</v>
      </c>
      <c r="H274" s="5">
        <v>422.21</v>
      </c>
      <c r="I274" s="5">
        <v>422.21</v>
      </c>
      <c r="J274" s="5">
        <v>422.21</v>
      </c>
      <c r="K274" s="5">
        <v>422.21</v>
      </c>
      <c r="L274" s="5">
        <v>0</v>
      </c>
      <c r="M274" s="5">
        <v>0</v>
      </c>
      <c r="N274" s="5">
        <v>0</v>
      </c>
      <c r="O274" s="3">
        <f>DATE(2025,2,28)</f>
        <v>45716</v>
      </c>
      <c r="P274" s="2"/>
      <c r="Q274" s="2"/>
      <c r="R274" s="2" t="s">
        <v>28</v>
      </c>
    </row>
    <row r="275">
      <c r="A275" s="2" t="s">
        <v>24</v>
      </c>
      <c r="B275" s="2" t="s">
        <v>604</v>
      </c>
      <c r="C275" s="2" t="s">
        <v>20</v>
      </c>
      <c r="D275" s="3">
        <f>DATE(2025,4,23)</f>
        <v>45770</v>
      </c>
      <c r="E275" s="4">
        <v>250400319</v>
      </c>
      <c r="F275" s="2" t="s">
        <v>621</v>
      </c>
      <c r="G275" s="2" t="s">
        <v>622</v>
      </c>
      <c r="H275" s="5">
        <v>390.08</v>
      </c>
      <c r="I275" s="5">
        <v>390.08</v>
      </c>
      <c r="J275" s="5">
        <v>390.08</v>
      </c>
      <c r="K275" s="5">
        <v>390.08</v>
      </c>
      <c r="L275" s="5">
        <v>0</v>
      </c>
      <c r="M275" s="5">
        <v>0</v>
      </c>
      <c r="N275" s="5">
        <v>0</v>
      </c>
      <c r="O275" s="3">
        <f>DATE(2025,5,23)</f>
        <v>45800</v>
      </c>
      <c r="P275" s="2"/>
      <c r="Q275" s="2"/>
      <c r="R275" s="2" t="s">
        <v>28</v>
      </c>
    </row>
    <row r="276">
      <c r="A276" s="2" t="s">
        <v>24</v>
      </c>
      <c r="B276" s="2" t="s">
        <v>604</v>
      </c>
      <c r="C276" s="2" t="s">
        <v>20</v>
      </c>
      <c r="D276" s="3">
        <f>DATE(2025,5,21)</f>
        <v>45798</v>
      </c>
      <c r="E276" s="4">
        <v>250500278</v>
      </c>
      <c r="F276" s="2" t="s">
        <v>623</v>
      </c>
      <c r="G276" s="2" t="s">
        <v>624</v>
      </c>
      <c r="H276" s="5">
        <v>1677.64</v>
      </c>
      <c r="I276" s="5">
        <v>1677.64</v>
      </c>
      <c r="J276" s="5">
        <v>1677.64</v>
      </c>
      <c r="K276" s="5">
        <v>1677.64</v>
      </c>
      <c r="L276" s="5">
        <v>0</v>
      </c>
      <c r="M276" s="5">
        <v>0</v>
      </c>
      <c r="N276" s="5">
        <v>0</v>
      </c>
      <c r="O276" s="3">
        <f>DATE(2025,6,20)</f>
        <v>45828</v>
      </c>
      <c r="P276" s="2"/>
      <c r="Q276" s="2"/>
      <c r="R276" s="2" t="s">
        <v>28</v>
      </c>
    </row>
    <row r="277">
      <c r="A277" s="2" t="s">
        <v>24</v>
      </c>
      <c r="B277" s="2" t="s">
        <v>604</v>
      </c>
      <c r="C277" s="2" t="s">
        <v>20</v>
      </c>
      <c r="D277" s="3">
        <f>DATE(2025,6,17)</f>
        <v>45825</v>
      </c>
      <c r="E277" s="4">
        <v>250600196</v>
      </c>
      <c r="F277" s="2" t="s">
        <v>625</v>
      </c>
      <c r="G277" s="2" t="s">
        <v>626</v>
      </c>
      <c r="H277" s="5">
        <v>4755.85</v>
      </c>
      <c r="I277" s="5">
        <v>4755.85</v>
      </c>
      <c r="J277" s="5">
        <v>4755.85</v>
      </c>
      <c r="K277" s="5">
        <v>4755.85</v>
      </c>
      <c r="L277" s="5">
        <v>0</v>
      </c>
      <c r="M277" s="5">
        <v>0</v>
      </c>
      <c r="N277" s="5">
        <v>0</v>
      </c>
      <c r="O277" s="3">
        <f>DATE(2025,7,16)</f>
        <v>45854</v>
      </c>
      <c r="P277" s="2"/>
      <c r="Q277" s="2"/>
      <c r="R277" s="2" t="s">
        <v>28</v>
      </c>
    </row>
    <row r="278">
      <c r="A278" s="2" t="s">
        <v>24</v>
      </c>
      <c r="B278" s="2" t="s">
        <v>604</v>
      </c>
      <c r="C278" s="2" t="s">
        <v>20</v>
      </c>
      <c r="D278" s="3">
        <f>DATE(2025,7,9)</f>
        <v>45847</v>
      </c>
      <c r="E278" s="4">
        <v>250700174</v>
      </c>
      <c r="F278" s="2" t="s">
        <v>627</v>
      </c>
      <c r="G278" s="2" t="s">
        <v>628</v>
      </c>
      <c r="H278" s="5">
        <v>597.94</v>
      </c>
      <c r="I278" s="5">
        <v>597.94</v>
      </c>
      <c r="J278" s="5">
        <v>597.94</v>
      </c>
      <c r="K278" s="5">
        <v>597.94</v>
      </c>
      <c r="L278" s="5">
        <v>0</v>
      </c>
      <c r="M278" s="5">
        <v>0</v>
      </c>
      <c r="N278" s="5">
        <v>0</v>
      </c>
      <c r="O278" s="3">
        <f>DATE(2025,8,8)</f>
        <v>45877</v>
      </c>
      <c r="P278" s="2"/>
      <c r="Q278" s="2"/>
      <c r="R278" s="2" t="s">
        <v>28</v>
      </c>
    </row>
    <row r="279">
      <c r="A279" s="2" t="s">
        <v>24</v>
      </c>
      <c r="B279" s="2" t="s">
        <v>629</v>
      </c>
      <c r="C279" s="2" t="s">
        <v>20</v>
      </c>
      <c r="D279" s="3">
        <f>DATE(2025,7,9)</f>
        <v>45847</v>
      </c>
      <c r="E279" s="4">
        <v>250700196</v>
      </c>
      <c r="F279" s="2" t="s">
        <v>630</v>
      </c>
      <c r="G279" s="2" t="s">
        <v>631</v>
      </c>
      <c r="H279" s="5">
        <v>7114.08</v>
      </c>
      <c r="I279" s="5">
        <v>7114.08</v>
      </c>
      <c r="J279" s="5">
        <v>7114.08</v>
      </c>
      <c r="K279" s="5">
        <v>7114.08</v>
      </c>
      <c r="L279" s="5">
        <v>0</v>
      </c>
      <c r="M279" s="5">
        <v>0</v>
      </c>
      <c r="N279" s="5">
        <v>0</v>
      </c>
      <c r="O279" s="3">
        <f>DATE(2025,9,7)</f>
        <v>45907</v>
      </c>
      <c r="P279" s="2"/>
      <c r="Q279" s="2"/>
      <c r="R279" s="2" t="s">
        <v>22</v>
      </c>
    </row>
    <row r="280">
      <c r="A280" s="2" t="s">
        <v>24</v>
      </c>
      <c r="B280" s="2" t="s">
        <v>632</v>
      </c>
      <c r="C280" s="2" t="s">
        <v>20</v>
      </c>
      <c r="D280" s="3">
        <f>DATE(2024,10,4)</f>
        <v>45569</v>
      </c>
      <c r="E280" s="4">
        <v>241000092</v>
      </c>
      <c r="F280" s="2" t="s">
        <v>633</v>
      </c>
      <c r="G280" s="2" t="s">
        <v>634</v>
      </c>
      <c r="H280" s="5">
        <v>28020.16</v>
      </c>
      <c r="I280" s="5">
        <v>28020.16</v>
      </c>
      <c r="J280" s="5">
        <v>14020.16</v>
      </c>
      <c r="K280" s="5">
        <v>14020.16</v>
      </c>
      <c r="L280" s="5">
        <v>14000</v>
      </c>
      <c r="M280" s="5">
        <v>14000</v>
      </c>
      <c r="N280" s="5">
        <v>0</v>
      </c>
      <c r="O280" s="3">
        <f>DATE(2025,4,2)</f>
        <v>45749</v>
      </c>
      <c r="P280" s="2"/>
      <c r="Q280" s="2"/>
      <c r="R280" s="2" t="s">
        <v>28</v>
      </c>
    </row>
    <row r="281">
      <c r="A281" s="2" t="s">
        <v>24</v>
      </c>
      <c r="B281" s="2" t="s">
        <v>632</v>
      </c>
      <c r="C281" s="2" t="s">
        <v>20</v>
      </c>
      <c r="D281" s="3">
        <f>DATE(2024,11,7)</f>
        <v>45603</v>
      </c>
      <c r="E281" s="4">
        <v>241100083</v>
      </c>
      <c r="F281" s="2" t="s">
        <v>635</v>
      </c>
      <c r="G281" s="2" t="s">
        <v>636</v>
      </c>
      <c r="H281" s="5">
        <v>13397.05</v>
      </c>
      <c r="I281" s="5">
        <v>13397.05</v>
      </c>
      <c r="J281" s="5">
        <v>3267.13</v>
      </c>
      <c r="K281" s="5">
        <v>3267.13</v>
      </c>
      <c r="L281" s="5">
        <v>10129.92</v>
      </c>
      <c r="M281" s="5">
        <v>10129.92</v>
      </c>
      <c r="N281" s="5">
        <v>0</v>
      </c>
      <c r="O281" s="3">
        <f>DATE(2025,5,6)</f>
        <v>45783</v>
      </c>
      <c r="P281" s="2"/>
      <c r="Q281" s="2"/>
      <c r="R281" s="2" t="s">
        <v>22</v>
      </c>
    </row>
    <row r="282">
      <c r="A282" s="2" t="s">
        <v>24</v>
      </c>
      <c r="B282" s="2" t="s">
        <v>632</v>
      </c>
      <c r="C282" s="2" t="s">
        <v>20</v>
      </c>
      <c r="D282" s="3">
        <f>DATE(2024,12,2)</f>
        <v>45628</v>
      </c>
      <c r="E282" s="4">
        <v>241200034</v>
      </c>
      <c r="F282" s="2" t="s">
        <v>637</v>
      </c>
      <c r="G282" s="2" t="s">
        <v>638</v>
      </c>
      <c r="H282" s="5">
        <v>8871.49</v>
      </c>
      <c r="I282" s="5">
        <v>8871.49</v>
      </c>
      <c r="J282" s="5">
        <v>8871.49</v>
      </c>
      <c r="K282" s="5">
        <v>8871.49</v>
      </c>
      <c r="L282" s="5">
        <v>0</v>
      </c>
      <c r="M282" s="5">
        <v>0</v>
      </c>
      <c r="N282" s="5">
        <v>0</v>
      </c>
      <c r="O282" s="3">
        <f>DATE(2025,5,31)</f>
        <v>45808</v>
      </c>
      <c r="P282" s="2"/>
      <c r="Q282" s="2"/>
      <c r="R282" s="2" t="s">
        <v>22</v>
      </c>
    </row>
    <row r="283">
      <c r="A283" s="2" t="s">
        <v>24</v>
      </c>
      <c r="B283" s="2" t="s">
        <v>632</v>
      </c>
      <c r="C283" s="2" t="s">
        <v>20</v>
      </c>
      <c r="D283" s="3">
        <f>DATE(2025,6,6)</f>
        <v>45814</v>
      </c>
      <c r="E283" s="4">
        <v>250600169</v>
      </c>
      <c r="F283" s="2" t="s">
        <v>639</v>
      </c>
      <c r="G283" s="2" t="s">
        <v>640</v>
      </c>
      <c r="H283" s="5">
        <v>383.83</v>
      </c>
      <c r="I283" s="5">
        <v>383.83</v>
      </c>
      <c r="J283" s="5">
        <v>383.83</v>
      </c>
      <c r="K283" s="5">
        <v>383.83</v>
      </c>
      <c r="L283" s="5">
        <v>0</v>
      </c>
      <c r="M283" s="5">
        <v>0</v>
      </c>
      <c r="N283" s="5">
        <v>0</v>
      </c>
      <c r="O283" s="3">
        <f>DATE(2025,6,9)</f>
        <v>45817</v>
      </c>
      <c r="P283" s="2"/>
      <c r="Q283" s="2"/>
      <c r="R283" s="2" t="s">
        <v>22</v>
      </c>
    </row>
    <row r="284">
      <c r="A284" s="2" t="s">
        <v>24</v>
      </c>
      <c r="B284" s="2" t="s">
        <v>641</v>
      </c>
      <c r="C284" s="2" t="s">
        <v>20</v>
      </c>
      <c r="D284" s="3">
        <f>DATE(2025,5,26)</f>
        <v>45803</v>
      </c>
      <c r="E284" s="4">
        <v>250500337</v>
      </c>
      <c r="F284" s="2" t="s">
        <v>642</v>
      </c>
      <c r="G284" s="2" t="s">
        <v>643</v>
      </c>
      <c r="H284" s="5">
        <v>103</v>
      </c>
      <c r="I284" s="5">
        <v>103</v>
      </c>
      <c r="J284" s="5">
        <v>103</v>
      </c>
      <c r="K284" s="5">
        <v>103</v>
      </c>
      <c r="L284" s="5">
        <v>0</v>
      </c>
      <c r="M284" s="5">
        <v>0</v>
      </c>
      <c r="N284" s="5">
        <v>0</v>
      </c>
      <c r="O284" s="3">
        <f>DATE(2025,6,26)</f>
        <v>45834</v>
      </c>
      <c r="P284" s="2"/>
      <c r="Q284" s="2"/>
      <c r="R284" s="2" t="s">
        <v>28</v>
      </c>
    </row>
    <row r="285">
      <c r="A285" s="2" t="s">
        <v>24</v>
      </c>
      <c r="B285" s="2" t="s">
        <v>641</v>
      </c>
      <c r="C285" s="2" t="s">
        <v>20</v>
      </c>
      <c r="D285" s="3">
        <f>DATE(2025,6,10)</f>
        <v>45818</v>
      </c>
      <c r="E285" s="4">
        <v>250600100</v>
      </c>
      <c r="F285" s="2" t="s">
        <v>644</v>
      </c>
      <c r="G285" s="2" t="s">
        <v>645</v>
      </c>
      <c r="H285" s="5">
        <v>528.53</v>
      </c>
      <c r="I285" s="5">
        <v>528.53</v>
      </c>
      <c r="J285" s="5">
        <v>528.53</v>
      </c>
      <c r="K285" s="5">
        <v>528.53</v>
      </c>
      <c r="L285" s="5">
        <v>0</v>
      </c>
      <c r="M285" s="5">
        <v>0</v>
      </c>
      <c r="N285" s="5">
        <v>0</v>
      </c>
      <c r="O285" s="3">
        <f>DATE(2025,7,10)</f>
        <v>45848</v>
      </c>
      <c r="P285" s="2"/>
      <c r="Q285" s="2"/>
      <c r="R285" s="2" t="s">
        <v>28</v>
      </c>
    </row>
    <row r="286">
      <c r="A286" s="2" t="s">
        <v>24</v>
      </c>
      <c r="B286" s="2" t="s">
        <v>641</v>
      </c>
      <c r="C286" s="2" t="s">
        <v>20</v>
      </c>
      <c r="D286" s="3">
        <f>DATE(2025,6,10)</f>
        <v>45818</v>
      </c>
      <c r="E286" s="4">
        <v>250600110</v>
      </c>
      <c r="F286" s="2" t="s">
        <v>646</v>
      </c>
      <c r="G286" s="2" t="s">
        <v>647</v>
      </c>
      <c r="H286" s="5">
        <v>1350</v>
      </c>
      <c r="I286" s="5">
        <v>1350</v>
      </c>
      <c r="J286" s="5">
        <v>1350</v>
      </c>
      <c r="K286" s="5">
        <v>1350</v>
      </c>
      <c r="L286" s="5">
        <v>0</v>
      </c>
      <c r="M286" s="5">
        <v>0</v>
      </c>
      <c r="N286" s="5">
        <v>0</v>
      </c>
      <c r="O286" s="3">
        <f>DATE(2025,7,9)</f>
        <v>45847</v>
      </c>
      <c r="P286" s="2"/>
      <c r="Q286" s="2"/>
      <c r="R286" s="2" t="s">
        <v>22</v>
      </c>
    </row>
    <row r="287">
      <c r="A287" s="2" t="s">
        <v>24</v>
      </c>
      <c r="B287" s="2" t="s">
        <v>641</v>
      </c>
      <c r="C287" s="2" t="s">
        <v>20</v>
      </c>
      <c r="D287" s="3">
        <f>DATE(2025,6,11)</f>
        <v>45819</v>
      </c>
      <c r="E287" s="4">
        <v>250600155</v>
      </c>
      <c r="F287" s="2" t="s">
        <v>648</v>
      </c>
      <c r="G287" s="2" t="s">
        <v>649</v>
      </c>
      <c r="H287" s="5">
        <v>0.47</v>
      </c>
      <c r="I287" s="5">
        <v>0.47</v>
      </c>
      <c r="J287" s="5">
        <v>0.47</v>
      </c>
      <c r="K287" s="5">
        <v>0.47</v>
      </c>
      <c r="L287" s="5">
        <v>0</v>
      </c>
      <c r="M287" s="5">
        <v>0</v>
      </c>
      <c r="N287" s="5">
        <v>0</v>
      </c>
      <c r="O287" s="3">
        <f>DATE(2025,6,13)</f>
        <v>45821</v>
      </c>
      <c r="P287" s="2"/>
      <c r="Q287" s="2"/>
      <c r="R287" s="2" t="s">
        <v>28</v>
      </c>
    </row>
    <row r="288">
      <c r="A288" s="2" t="s">
        <v>24</v>
      </c>
      <c r="B288" s="2" t="s">
        <v>650</v>
      </c>
      <c r="C288" s="2" t="s">
        <v>20</v>
      </c>
      <c r="D288" s="3">
        <f>DATE(2025,5,7)</f>
        <v>45784</v>
      </c>
      <c r="E288" s="4">
        <v>250500113</v>
      </c>
      <c r="F288" s="2" t="s">
        <v>651</v>
      </c>
      <c r="G288" s="2" t="s">
        <v>652</v>
      </c>
      <c r="H288" s="5">
        <v>5739.38</v>
      </c>
      <c r="I288" s="5">
        <v>5739.38</v>
      </c>
      <c r="J288" s="5">
        <v>1681.41</v>
      </c>
      <c r="K288" s="5">
        <v>1681.41</v>
      </c>
      <c r="L288" s="5">
        <v>4057.97</v>
      </c>
      <c r="M288" s="5">
        <v>4057.97</v>
      </c>
      <c r="N288" s="5">
        <v>0</v>
      </c>
      <c r="O288" s="3">
        <f>DATE(2025,7,6)</f>
        <v>45844</v>
      </c>
      <c r="P288" s="2"/>
      <c r="Q288" s="2"/>
      <c r="R288" s="2" t="s">
        <v>22</v>
      </c>
    </row>
    <row r="289">
      <c r="A289" s="2" t="s">
        <v>24</v>
      </c>
      <c r="B289" s="2" t="s">
        <v>653</v>
      </c>
      <c r="C289" s="2" t="s">
        <v>20</v>
      </c>
      <c r="D289" s="3">
        <f>DATE(2025,3,14)</f>
        <v>45730</v>
      </c>
      <c r="E289" s="4">
        <v>250300212</v>
      </c>
      <c r="F289" s="2" t="s">
        <v>654</v>
      </c>
      <c r="G289" s="2" t="s">
        <v>655</v>
      </c>
      <c r="H289" s="5">
        <v>2380</v>
      </c>
      <c r="I289" s="5">
        <v>2380</v>
      </c>
      <c r="J289" s="5">
        <v>2380</v>
      </c>
      <c r="K289" s="5">
        <v>2380</v>
      </c>
      <c r="L289" s="5">
        <v>0</v>
      </c>
      <c r="M289" s="5">
        <v>0</v>
      </c>
      <c r="N289" s="5">
        <v>0</v>
      </c>
      <c r="O289" s="3">
        <f>DATE(2025,3,14)</f>
        <v>45730</v>
      </c>
      <c r="P289" s="2"/>
      <c r="Q289" s="2"/>
      <c r="R289" s="2" t="s">
        <v>28</v>
      </c>
    </row>
    <row r="290">
      <c r="A290" s="2" t="s">
        <v>24</v>
      </c>
      <c r="B290" s="2" t="s">
        <v>656</v>
      </c>
      <c r="C290" s="2" t="s">
        <v>20</v>
      </c>
      <c r="D290" s="3">
        <f>DATE(2024,11,19)</f>
        <v>45615</v>
      </c>
      <c r="E290" s="4">
        <v>241100233</v>
      </c>
      <c r="F290" s="2" t="s">
        <v>657</v>
      </c>
      <c r="G290" s="2" t="s">
        <v>658</v>
      </c>
      <c r="H290" s="5">
        <v>1428</v>
      </c>
      <c r="I290" s="5">
        <v>1428</v>
      </c>
      <c r="J290" s="5">
        <v>1428</v>
      </c>
      <c r="K290" s="5">
        <v>1428</v>
      </c>
      <c r="L290" s="5">
        <v>0</v>
      </c>
      <c r="M290" s="5">
        <v>0</v>
      </c>
      <c r="N290" s="5">
        <v>0</v>
      </c>
      <c r="O290" s="3">
        <f>DATE(2024,12,19)</f>
        <v>45645</v>
      </c>
      <c r="P290" s="2"/>
      <c r="Q290" s="2"/>
      <c r="R290" s="2" t="s">
        <v>28</v>
      </c>
    </row>
    <row r="291">
      <c r="A291" s="2" t="s">
        <v>24</v>
      </c>
      <c r="B291" s="2" t="s">
        <v>656</v>
      </c>
      <c r="C291" s="2" t="s">
        <v>20</v>
      </c>
      <c r="D291" s="3">
        <f>DATE(2025,2,21)</f>
        <v>45709</v>
      </c>
      <c r="E291" s="4">
        <v>250200263</v>
      </c>
      <c r="F291" s="2" t="s">
        <v>659</v>
      </c>
      <c r="G291" s="2" t="s">
        <v>660</v>
      </c>
      <c r="H291" s="5">
        <v>1428</v>
      </c>
      <c r="I291" s="5">
        <v>1428</v>
      </c>
      <c r="J291" s="5">
        <v>1428</v>
      </c>
      <c r="K291" s="5">
        <v>1428</v>
      </c>
      <c r="L291" s="5">
        <v>0</v>
      </c>
      <c r="M291" s="5">
        <v>0</v>
      </c>
      <c r="N291" s="5">
        <v>0</v>
      </c>
      <c r="O291" s="3">
        <f>DATE(2025,3,23)</f>
        <v>45739</v>
      </c>
      <c r="P291" s="2"/>
      <c r="Q291" s="2"/>
      <c r="R291" s="2" t="s">
        <v>28</v>
      </c>
    </row>
    <row r="292">
      <c r="A292" s="2" t="s">
        <v>24</v>
      </c>
      <c r="B292" s="2" t="s">
        <v>656</v>
      </c>
      <c r="C292" s="2" t="s">
        <v>20</v>
      </c>
      <c r="D292" s="3">
        <f>DATE(2025,5,11)</f>
        <v>45788</v>
      </c>
      <c r="E292" s="4">
        <v>250500126</v>
      </c>
      <c r="F292" s="2" t="s">
        <v>661</v>
      </c>
      <c r="G292" s="2" t="s">
        <v>662</v>
      </c>
      <c r="H292" s="5">
        <v>1428</v>
      </c>
      <c r="I292" s="5">
        <v>1428</v>
      </c>
      <c r="J292" s="5">
        <v>1428</v>
      </c>
      <c r="K292" s="5">
        <v>1428</v>
      </c>
      <c r="L292" s="5">
        <v>0</v>
      </c>
      <c r="M292" s="5">
        <v>0</v>
      </c>
      <c r="N292" s="5">
        <v>0</v>
      </c>
      <c r="O292" s="3">
        <f>DATE(2025,6,10)</f>
        <v>45818</v>
      </c>
      <c r="P292" s="2"/>
      <c r="Q292" s="2"/>
      <c r="R292" s="2" t="s">
        <v>28</v>
      </c>
    </row>
    <row r="293">
      <c r="A293" s="2" t="s">
        <v>24</v>
      </c>
      <c r="B293" s="2" t="s">
        <v>663</v>
      </c>
      <c r="C293" s="2" t="s">
        <v>20</v>
      </c>
      <c r="D293" s="3">
        <f>DATE(2023,10,16)</f>
        <v>45215</v>
      </c>
      <c r="E293" s="4">
        <v>240500869</v>
      </c>
      <c r="F293" s="2" t="s">
        <v>664</v>
      </c>
      <c r="G293" s="2"/>
      <c r="H293" s="5">
        <v>-26.18</v>
      </c>
      <c r="I293" s="5">
        <v>-26.18</v>
      </c>
      <c r="J293" s="5">
        <v>-26.18</v>
      </c>
      <c r="K293" s="5">
        <v>-26.18</v>
      </c>
      <c r="L293" s="5">
        <v>0</v>
      </c>
      <c r="M293" s="5">
        <v>0</v>
      </c>
      <c r="N293" s="5">
        <v>0</v>
      </c>
      <c r="O293" s="3">
        <f>DATE(2023,10,23)</f>
        <v>45222</v>
      </c>
      <c r="P293" s="2"/>
      <c r="Q293" s="2"/>
      <c r="R293" s="2" t="s">
        <v>28</v>
      </c>
    </row>
    <row r="294">
      <c r="A294" s="2" t="s">
        <v>24</v>
      </c>
      <c r="B294" s="2" t="s">
        <v>665</v>
      </c>
      <c r="C294" s="2" t="s">
        <v>20</v>
      </c>
      <c r="D294" s="3">
        <f>DATE(2025,2,27)</f>
        <v>45715</v>
      </c>
      <c r="E294" s="4">
        <v>250300018</v>
      </c>
      <c r="F294" s="2" t="s">
        <v>666</v>
      </c>
      <c r="G294" s="2" t="s">
        <v>667</v>
      </c>
      <c r="H294" s="5">
        <v>105</v>
      </c>
      <c r="I294" s="5">
        <v>105</v>
      </c>
      <c r="J294" s="5">
        <v>105</v>
      </c>
      <c r="K294" s="5">
        <v>105</v>
      </c>
      <c r="L294" s="5">
        <v>0</v>
      </c>
      <c r="M294" s="5">
        <v>0</v>
      </c>
      <c r="N294" s="5">
        <v>0</v>
      </c>
      <c r="O294" s="3">
        <f>DATE(2025,3,27)</f>
        <v>45743</v>
      </c>
      <c r="P294" s="2"/>
      <c r="Q294" s="2"/>
      <c r="R294" s="2" t="s">
        <v>28</v>
      </c>
    </row>
    <row r="295">
      <c r="A295" s="2" t="s">
        <v>24</v>
      </c>
      <c r="B295" s="2" t="s">
        <v>665</v>
      </c>
      <c r="C295" s="2" t="s">
        <v>20</v>
      </c>
      <c r="D295" s="3">
        <f>DATE(2025,4,30)</f>
        <v>45777</v>
      </c>
      <c r="E295" s="4">
        <v>250400400</v>
      </c>
      <c r="F295" s="2" t="s">
        <v>668</v>
      </c>
      <c r="G295" s="2" t="s">
        <v>669</v>
      </c>
      <c r="H295" s="5">
        <v>390</v>
      </c>
      <c r="I295" s="5">
        <v>390</v>
      </c>
      <c r="J295" s="5">
        <v>390</v>
      </c>
      <c r="K295" s="5">
        <v>390</v>
      </c>
      <c r="L295" s="5">
        <v>0</v>
      </c>
      <c r="M295" s="5">
        <v>0</v>
      </c>
      <c r="N295" s="5">
        <v>0</v>
      </c>
      <c r="O295" s="3">
        <f>DATE(2025,5,30)</f>
        <v>45807</v>
      </c>
      <c r="P295" s="2"/>
      <c r="Q295" s="2"/>
      <c r="R295" s="2" t="s">
        <v>28</v>
      </c>
    </row>
    <row r="296">
      <c r="A296" s="2" t="s">
        <v>24</v>
      </c>
      <c r="B296" s="2" t="s">
        <v>670</v>
      </c>
      <c r="C296" s="2" t="s">
        <v>20</v>
      </c>
      <c r="D296" s="3">
        <f>DATE(2024,2,20)</f>
        <v>45342</v>
      </c>
      <c r="E296" s="4">
        <v>240500874</v>
      </c>
      <c r="F296" s="2" t="s">
        <v>671</v>
      </c>
      <c r="G296" s="2"/>
      <c r="H296" s="5">
        <v>180.89</v>
      </c>
      <c r="I296" s="5">
        <v>180.89</v>
      </c>
      <c r="J296" s="5">
        <v>180.89</v>
      </c>
      <c r="K296" s="5">
        <v>180.89</v>
      </c>
      <c r="L296" s="5">
        <v>0</v>
      </c>
      <c r="M296" s="5">
        <v>0</v>
      </c>
      <c r="N296" s="5">
        <v>0</v>
      </c>
      <c r="O296" s="3">
        <f>DATE(2024,2,27)</f>
        <v>45349</v>
      </c>
      <c r="P296" s="2"/>
      <c r="Q296" s="2"/>
      <c r="R296" s="2" t="s">
        <v>28</v>
      </c>
    </row>
    <row r="297">
      <c r="A297" s="2" t="s">
        <v>24</v>
      </c>
      <c r="B297" s="2" t="s">
        <v>670</v>
      </c>
      <c r="C297" s="2" t="s">
        <v>20</v>
      </c>
      <c r="D297" s="3">
        <f>DATE(2024,7,3)</f>
        <v>45476</v>
      </c>
      <c r="E297" s="4">
        <v>240700057</v>
      </c>
      <c r="F297" s="2" t="s">
        <v>672</v>
      </c>
      <c r="G297" s="2" t="s">
        <v>673</v>
      </c>
      <c r="H297" s="5">
        <v>1435.26</v>
      </c>
      <c r="I297" s="5">
        <v>1435.26</v>
      </c>
      <c r="J297" s="5">
        <v>3</v>
      </c>
      <c r="K297" s="5">
        <v>3</v>
      </c>
      <c r="L297" s="5">
        <v>1432.26</v>
      </c>
      <c r="M297" s="5">
        <v>1432.26</v>
      </c>
      <c r="N297" s="5">
        <v>0</v>
      </c>
      <c r="O297" s="3">
        <f>DATE(2024,7,9)</f>
        <v>45482</v>
      </c>
      <c r="P297" s="2"/>
      <c r="Q297" s="2"/>
      <c r="R297" s="2" t="s">
        <v>22</v>
      </c>
    </row>
    <row r="298">
      <c r="A298" s="2" t="s">
        <v>24</v>
      </c>
      <c r="B298" s="2" t="s">
        <v>670</v>
      </c>
      <c r="C298" s="2" t="s">
        <v>20</v>
      </c>
      <c r="D298" s="3">
        <f>DATE(2024,8,29)</f>
        <v>45533</v>
      </c>
      <c r="E298" s="4">
        <v>240800296</v>
      </c>
      <c r="F298" s="2" t="s">
        <v>674</v>
      </c>
      <c r="G298" s="2" t="s">
        <v>675</v>
      </c>
      <c r="H298" s="5">
        <v>134.89</v>
      </c>
      <c r="I298" s="5">
        <v>134.89</v>
      </c>
      <c r="J298" s="5">
        <v>0.01</v>
      </c>
      <c r="K298" s="5">
        <v>0.01</v>
      </c>
      <c r="L298" s="5">
        <v>134.88</v>
      </c>
      <c r="M298" s="5">
        <v>134.88</v>
      </c>
      <c r="N298" s="5">
        <v>0</v>
      </c>
      <c r="O298" s="3">
        <f>DATE(2024,9,5)</f>
        <v>45540</v>
      </c>
      <c r="P298" s="2"/>
      <c r="Q298" s="2"/>
      <c r="R298" s="2" t="s">
        <v>22</v>
      </c>
    </row>
    <row r="299">
      <c r="A299" s="2" t="s">
        <v>24</v>
      </c>
      <c r="B299" s="2" t="s">
        <v>670</v>
      </c>
      <c r="C299" s="2" t="s">
        <v>20</v>
      </c>
      <c r="D299" s="3">
        <f>DATE(2025,6,19)</f>
        <v>45827</v>
      </c>
      <c r="E299" s="4">
        <v>250600239</v>
      </c>
      <c r="F299" s="2" t="s">
        <v>676</v>
      </c>
      <c r="G299" s="2" t="s">
        <v>677</v>
      </c>
      <c r="H299" s="5">
        <v>927.13</v>
      </c>
      <c r="I299" s="5">
        <v>927.13</v>
      </c>
      <c r="J299" s="5">
        <v>0.01</v>
      </c>
      <c r="K299" s="5">
        <v>0.01</v>
      </c>
      <c r="L299" s="5">
        <v>927.12</v>
      </c>
      <c r="M299" s="5">
        <v>927.12</v>
      </c>
      <c r="N299" s="5">
        <v>0</v>
      </c>
      <c r="O299" s="3">
        <f>DATE(2025,6,26)</f>
        <v>45834</v>
      </c>
      <c r="P299" s="2"/>
      <c r="Q299" s="2"/>
      <c r="R299" s="2" t="s">
        <v>22</v>
      </c>
    </row>
    <row r="300">
      <c r="A300" s="2" t="s">
        <v>24</v>
      </c>
      <c r="B300" s="2" t="s">
        <v>670</v>
      </c>
      <c r="C300" s="2" t="s">
        <v>20</v>
      </c>
      <c r="D300" s="3">
        <f>DATE(2025,6,27)</f>
        <v>45835</v>
      </c>
      <c r="E300" s="4">
        <v>250700003</v>
      </c>
      <c r="F300" s="2" t="s">
        <v>678</v>
      </c>
      <c r="G300" s="2" t="s">
        <v>679</v>
      </c>
      <c r="H300" s="5">
        <v>2651.27</v>
      </c>
      <c r="I300" s="5">
        <v>2651.27</v>
      </c>
      <c r="J300" s="5">
        <v>2251.27</v>
      </c>
      <c r="K300" s="5">
        <v>2251.27</v>
      </c>
      <c r="L300" s="5">
        <v>400</v>
      </c>
      <c r="M300" s="5">
        <v>400</v>
      </c>
      <c r="N300" s="5">
        <v>0</v>
      </c>
      <c r="O300" s="3">
        <f>DATE(2025,7,16)</f>
        <v>45854</v>
      </c>
      <c r="P300" s="2"/>
      <c r="Q300" s="2"/>
      <c r="R300" s="2" t="s">
        <v>22</v>
      </c>
    </row>
    <row r="301">
      <c r="A301" s="2" t="s">
        <v>24</v>
      </c>
      <c r="B301" s="2" t="s">
        <v>670</v>
      </c>
      <c r="C301" s="2" t="s">
        <v>20</v>
      </c>
      <c r="D301" s="3">
        <f>DATE(2025,7,3)</f>
        <v>45841</v>
      </c>
      <c r="E301" s="4">
        <v>250700068</v>
      </c>
      <c r="F301" s="2" t="s">
        <v>680</v>
      </c>
      <c r="G301" s="2" t="s">
        <v>681</v>
      </c>
      <c r="H301" s="5">
        <v>1086.74</v>
      </c>
      <c r="I301" s="5">
        <v>1086.74</v>
      </c>
      <c r="J301" s="5">
        <v>1086.74</v>
      </c>
      <c r="K301" s="5">
        <v>1086.74</v>
      </c>
      <c r="L301" s="5">
        <v>0</v>
      </c>
      <c r="M301" s="5">
        <v>0</v>
      </c>
      <c r="N301" s="5">
        <v>0</v>
      </c>
      <c r="O301" s="3">
        <f>DATE(2025,7,10)</f>
        <v>45848</v>
      </c>
      <c r="P301" s="2"/>
      <c r="Q301" s="2"/>
      <c r="R301" s="2" t="s">
        <v>22</v>
      </c>
    </row>
    <row r="302">
      <c r="A302" s="2" t="s">
        <v>24</v>
      </c>
      <c r="B302" s="2" t="s">
        <v>670</v>
      </c>
      <c r="C302" s="2" t="s">
        <v>20</v>
      </c>
      <c r="D302" s="3">
        <f>DATE(2025,7,8)</f>
        <v>45846</v>
      </c>
      <c r="E302" s="4">
        <v>250700133</v>
      </c>
      <c r="F302" s="2" t="s">
        <v>682</v>
      </c>
      <c r="G302" s="2" t="s">
        <v>683</v>
      </c>
      <c r="H302" s="5">
        <v>1218.25</v>
      </c>
      <c r="I302" s="5">
        <v>1218.25</v>
      </c>
      <c r="J302" s="5">
        <v>1218.25</v>
      </c>
      <c r="K302" s="5">
        <v>1218.25</v>
      </c>
      <c r="L302" s="5">
        <v>0</v>
      </c>
      <c r="M302" s="5">
        <v>0</v>
      </c>
      <c r="N302" s="5">
        <v>0</v>
      </c>
      <c r="O302" s="3">
        <f>DATE(2025,7,15)</f>
        <v>45853</v>
      </c>
      <c r="P302" s="2"/>
      <c r="Q302" s="2"/>
      <c r="R302" s="2" t="s">
        <v>22</v>
      </c>
    </row>
    <row r="303">
      <c r="A303" s="2" t="s">
        <v>24</v>
      </c>
      <c r="B303" s="2" t="s">
        <v>684</v>
      </c>
      <c r="C303" s="2" t="s">
        <v>20</v>
      </c>
      <c r="D303" s="3">
        <f>DATE(2025,3,31)</f>
        <v>45747</v>
      </c>
      <c r="E303" s="4">
        <v>250400072</v>
      </c>
      <c r="F303" s="2" t="s">
        <v>685</v>
      </c>
      <c r="G303" s="2" t="s">
        <v>686</v>
      </c>
      <c r="H303" s="5">
        <v>584.56</v>
      </c>
      <c r="I303" s="5">
        <v>584.56</v>
      </c>
      <c r="J303" s="5">
        <v>584.56</v>
      </c>
      <c r="K303" s="5">
        <v>584.56</v>
      </c>
      <c r="L303" s="5">
        <v>0</v>
      </c>
      <c r="M303" s="5">
        <v>0</v>
      </c>
      <c r="N303" s="5">
        <v>0</v>
      </c>
      <c r="O303" s="3">
        <f>DATE(2025,4,15)</f>
        <v>45762</v>
      </c>
      <c r="P303" s="2"/>
      <c r="Q303" s="2"/>
      <c r="R303" s="2" t="s">
        <v>28</v>
      </c>
    </row>
    <row r="304">
      <c r="A304" s="2" t="s">
        <v>24</v>
      </c>
      <c r="B304" s="2" t="s">
        <v>684</v>
      </c>
      <c r="C304" s="2" t="s">
        <v>20</v>
      </c>
      <c r="D304" s="3">
        <f>DATE(2025,4,30)</f>
        <v>45777</v>
      </c>
      <c r="E304" s="4">
        <v>250500024</v>
      </c>
      <c r="F304" s="2" t="s">
        <v>687</v>
      </c>
      <c r="G304" s="2" t="s">
        <v>688</v>
      </c>
      <c r="H304" s="5">
        <v>2079.79</v>
      </c>
      <c r="I304" s="5">
        <v>2079.79</v>
      </c>
      <c r="J304" s="5">
        <v>2079.79</v>
      </c>
      <c r="K304" s="5">
        <v>2079.79</v>
      </c>
      <c r="L304" s="5">
        <v>0</v>
      </c>
      <c r="M304" s="5">
        <v>0</v>
      </c>
      <c r="N304" s="5">
        <v>0</v>
      </c>
      <c r="O304" s="3">
        <f>DATE(2025,5,15)</f>
        <v>45792</v>
      </c>
      <c r="P304" s="2"/>
      <c r="Q304" s="2"/>
      <c r="R304" s="2" t="s">
        <v>28</v>
      </c>
    </row>
    <row r="305">
      <c r="A305" s="2" t="s">
        <v>24</v>
      </c>
      <c r="B305" s="2" t="s">
        <v>684</v>
      </c>
      <c r="C305" s="2" t="s">
        <v>20</v>
      </c>
      <c r="D305" s="3">
        <f>DATE(2025,5,31)</f>
        <v>45808</v>
      </c>
      <c r="E305" s="4">
        <v>250600065</v>
      </c>
      <c r="F305" s="2" t="s">
        <v>689</v>
      </c>
      <c r="G305" s="2" t="s">
        <v>690</v>
      </c>
      <c r="H305" s="5">
        <v>1467.05</v>
      </c>
      <c r="I305" s="5">
        <v>1467.05</v>
      </c>
      <c r="J305" s="5">
        <v>1467.05</v>
      </c>
      <c r="K305" s="5">
        <v>1467.05</v>
      </c>
      <c r="L305" s="5">
        <v>0</v>
      </c>
      <c r="M305" s="5">
        <v>0</v>
      </c>
      <c r="N305" s="5">
        <v>0</v>
      </c>
      <c r="O305" s="3">
        <f>DATE(2025,6,15)</f>
        <v>45823</v>
      </c>
      <c r="P305" s="2"/>
      <c r="Q305" s="2"/>
      <c r="R305" s="2" t="s">
        <v>28</v>
      </c>
    </row>
    <row r="306">
      <c r="A306" s="2" t="s">
        <v>24</v>
      </c>
      <c r="B306" s="2" t="s">
        <v>684</v>
      </c>
      <c r="C306" s="2" t="s">
        <v>20</v>
      </c>
      <c r="D306" s="3">
        <f>DATE(2025,6,30)</f>
        <v>45838</v>
      </c>
      <c r="E306" s="4">
        <v>250700076</v>
      </c>
      <c r="F306" s="2" t="s">
        <v>691</v>
      </c>
      <c r="G306" s="2" t="s">
        <v>692</v>
      </c>
      <c r="H306" s="5">
        <v>1020.05</v>
      </c>
      <c r="I306" s="5">
        <v>1020.05</v>
      </c>
      <c r="J306" s="5">
        <v>1020.05</v>
      </c>
      <c r="K306" s="5">
        <v>1020.05</v>
      </c>
      <c r="L306" s="5">
        <v>0</v>
      </c>
      <c r="M306" s="5">
        <v>0</v>
      </c>
      <c r="N306" s="5">
        <v>0</v>
      </c>
      <c r="O306" s="3">
        <f>DATE(2025,7,15)</f>
        <v>45853</v>
      </c>
      <c r="P306" s="2"/>
      <c r="Q306" s="2"/>
      <c r="R306" s="2" t="s">
        <v>28</v>
      </c>
    </row>
    <row r="307">
      <c r="A307" s="2" t="s">
        <v>24</v>
      </c>
      <c r="B307" s="2" t="s">
        <v>693</v>
      </c>
      <c r="C307" s="2" t="s">
        <v>20</v>
      </c>
      <c r="D307" s="3">
        <f>DATE(2025,5,6)</f>
        <v>45783</v>
      </c>
      <c r="E307" s="4">
        <v>250500063</v>
      </c>
      <c r="F307" s="2" t="s">
        <v>694</v>
      </c>
      <c r="G307" s="2" t="s">
        <v>695</v>
      </c>
      <c r="H307" s="5">
        <v>12050</v>
      </c>
      <c r="I307" s="5">
        <v>12050</v>
      </c>
      <c r="J307" s="5">
        <v>12050</v>
      </c>
      <c r="K307" s="5">
        <v>12050</v>
      </c>
      <c r="L307" s="5">
        <v>0</v>
      </c>
      <c r="M307" s="5">
        <v>0</v>
      </c>
      <c r="N307" s="5">
        <v>0</v>
      </c>
      <c r="O307" s="3">
        <f>DATE(2025,6,5)</f>
        <v>45813</v>
      </c>
      <c r="P307" s="2"/>
      <c r="Q307" s="2"/>
      <c r="R307" s="2" t="s">
        <v>22</v>
      </c>
    </row>
    <row r="308">
      <c r="A308" s="2" t="s">
        <v>24</v>
      </c>
      <c r="B308" s="2" t="s">
        <v>693</v>
      </c>
      <c r="C308" s="2" t="s">
        <v>20</v>
      </c>
      <c r="D308" s="3">
        <f>DATE(2025,5,22)</f>
        <v>45799</v>
      </c>
      <c r="E308" s="4">
        <v>250500291</v>
      </c>
      <c r="F308" s="2" t="s">
        <v>696</v>
      </c>
      <c r="G308" s="2" t="s">
        <v>697</v>
      </c>
      <c r="H308" s="5">
        <v>6300</v>
      </c>
      <c r="I308" s="5">
        <v>6300</v>
      </c>
      <c r="J308" s="5">
        <v>6300</v>
      </c>
      <c r="K308" s="5">
        <v>6300</v>
      </c>
      <c r="L308" s="5">
        <v>0</v>
      </c>
      <c r="M308" s="5">
        <v>0</v>
      </c>
      <c r="N308" s="5">
        <v>0</v>
      </c>
      <c r="O308" s="3">
        <f>DATE(2025,6,21)</f>
        <v>45829</v>
      </c>
      <c r="P308" s="2"/>
      <c r="Q308" s="2"/>
      <c r="R308" s="2" t="s">
        <v>22</v>
      </c>
    </row>
    <row r="309">
      <c r="A309" s="2" t="s">
        <v>24</v>
      </c>
      <c r="B309" s="2" t="s">
        <v>693</v>
      </c>
      <c r="C309" s="2" t="s">
        <v>20</v>
      </c>
      <c r="D309" s="3">
        <f>DATE(2025,5,26)</f>
        <v>45803</v>
      </c>
      <c r="E309" s="4">
        <v>250500327</v>
      </c>
      <c r="F309" s="2" t="s">
        <v>698</v>
      </c>
      <c r="G309" s="2" t="s">
        <v>699</v>
      </c>
      <c r="H309" s="5">
        <v>5050</v>
      </c>
      <c r="I309" s="5">
        <v>5050</v>
      </c>
      <c r="J309" s="5">
        <v>5050</v>
      </c>
      <c r="K309" s="5">
        <v>5050</v>
      </c>
      <c r="L309" s="5">
        <v>0</v>
      </c>
      <c r="M309" s="5">
        <v>0</v>
      </c>
      <c r="N309" s="5">
        <v>0</v>
      </c>
      <c r="O309" s="3">
        <f>DATE(2025,6,25)</f>
        <v>45833</v>
      </c>
      <c r="P309" s="2"/>
      <c r="Q309" s="2"/>
      <c r="R309" s="2" t="s">
        <v>22</v>
      </c>
    </row>
    <row r="310">
      <c r="A310" s="2" t="s">
        <v>24</v>
      </c>
      <c r="B310" s="2" t="s">
        <v>693</v>
      </c>
      <c r="C310" s="2" t="s">
        <v>20</v>
      </c>
      <c r="D310" s="3">
        <f>DATE(2025,6,19)</f>
        <v>45827</v>
      </c>
      <c r="E310" s="4">
        <v>250600245</v>
      </c>
      <c r="F310" s="2" t="s">
        <v>700</v>
      </c>
      <c r="G310" s="2" t="s">
        <v>701</v>
      </c>
      <c r="H310" s="5">
        <v>660</v>
      </c>
      <c r="I310" s="5">
        <v>660</v>
      </c>
      <c r="J310" s="5">
        <v>660</v>
      </c>
      <c r="K310" s="5">
        <v>660</v>
      </c>
      <c r="L310" s="5">
        <v>0</v>
      </c>
      <c r="M310" s="5">
        <v>0</v>
      </c>
      <c r="N310" s="5">
        <v>0</v>
      </c>
      <c r="O310" s="3">
        <f>DATE(2025,7,19)</f>
        <v>45857</v>
      </c>
      <c r="P310" s="2"/>
      <c r="Q310" s="2"/>
      <c r="R310" s="2" t="s">
        <v>22</v>
      </c>
    </row>
    <row r="311">
      <c r="A311" s="2" t="s">
        <v>24</v>
      </c>
      <c r="B311" s="2" t="s">
        <v>702</v>
      </c>
      <c r="C311" s="2" t="s">
        <v>20</v>
      </c>
      <c r="D311" s="3">
        <f>DATE(2025,4,29)</f>
        <v>45776</v>
      </c>
      <c r="E311" s="4">
        <v>250500031</v>
      </c>
      <c r="F311" s="2" t="s">
        <v>703</v>
      </c>
      <c r="G311" s="2" t="s">
        <v>704</v>
      </c>
      <c r="H311" s="5">
        <v>47970.83</v>
      </c>
      <c r="I311" s="5">
        <v>47970.83</v>
      </c>
      <c r="J311" s="5">
        <v>36742</v>
      </c>
      <c r="K311" s="5">
        <v>36742</v>
      </c>
      <c r="L311" s="5">
        <v>11228.83</v>
      </c>
      <c r="M311" s="5">
        <v>11228.83</v>
      </c>
      <c r="N311" s="5">
        <v>0</v>
      </c>
      <c r="O311" s="3">
        <f>DATE(2025,6,28)</f>
        <v>45836</v>
      </c>
      <c r="P311" s="2"/>
      <c r="Q311" s="2"/>
      <c r="R311" s="2" t="s">
        <v>28</v>
      </c>
    </row>
    <row r="312">
      <c r="A312" s="2" t="s">
        <v>24</v>
      </c>
      <c r="B312" s="2" t="s">
        <v>702</v>
      </c>
      <c r="C312" s="2" t="s">
        <v>20</v>
      </c>
      <c r="D312" s="3">
        <f>DATE(2025,5,6)</f>
        <v>45783</v>
      </c>
      <c r="E312" s="4">
        <v>250500081</v>
      </c>
      <c r="F312" s="2" t="s">
        <v>705</v>
      </c>
      <c r="G312" s="2" t="s">
        <v>706</v>
      </c>
      <c r="H312" s="5">
        <v>3034.5</v>
      </c>
      <c r="I312" s="5">
        <v>3034.5</v>
      </c>
      <c r="J312" s="5">
        <v>80.92</v>
      </c>
      <c r="K312" s="5">
        <v>80.92</v>
      </c>
      <c r="L312" s="5">
        <v>2953.58</v>
      </c>
      <c r="M312" s="5">
        <v>2953.58</v>
      </c>
      <c r="N312" s="5">
        <v>0</v>
      </c>
      <c r="O312" s="3">
        <f>DATE(2025,7,5)</f>
        <v>45843</v>
      </c>
      <c r="P312" s="2"/>
      <c r="Q312" s="2"/>
      <c r="R312" s="2" t="s">
        <v>28</v>
      </c>
    </row>
    <row r="313">
      <c r="A313" s="2" t="s">
        <v>24</v>
      </c>
      <c r="B313" s="2" t="s">
        <v>702</v>
      </c>
      <c r="C313" s="2" t="s">
        <v>20</v>
      </c>
      <c r="D313" s="3">
        <f>DATE(2025,5,20)</f>
        <v>45797</v>
      </c>
      <c r="E313" s="4">
        <v>250500259</v>
      </c>
      <c r="F313" s="2" t="s">
        <v>707</v>
      </c>
      <c r="G313" s="2" t="s">
        <v>708</v>
      </c>
      <c r="H313" s="5">
        <v>2665.04</v>
      </c>
      <c r="I313" s="5">
        <v>2665.04</v>
      </c>
      <c r="J313" s="5">
        <v>2665.04</v>
      </c>
      <c r="K313" s="5">
        <v>2665.04</v>
      </c>
      <c r="L313" s="5">
        <v>0</v>
      </c>
      <c r="M313" s="5">
        <v>0</v>
      </c>
      <c r="N313" s="5">
        <v>0</v>
      </c>
      <c r="O313" s="3">
        <f>DATE(2025,7,19)</f>
        <v>45857</v>
      </c>
      <c r="P313" s="2"/>
      <c r="Q313" s="2"/>
      <c r="R313" s="2" t="s">
        <v>28</v>
      </c>
    </row>
    <row r="314">
      <c r="A314" s="2" t="s">
        <v>24</v>
      </c>
      <c r="B314" s="2" t="s">
        <v>702</v>
      </c>
      <c r="C314" s="2" t="s">
        <v>20</v>
      </c>
      <c r="D314" s="3">
        <f>DATE(2025,5,20)</f>
        <v>45797</v>
      </c>
      <c r="E314" s="4">
        <v>250500264</v>
      </c>
      <c r="F314" s="2" t="s">
        <v>709</v>
      </c>
      <c r="G314" s="2" t="s">
        <v>710</v>
      </c>
      <c r="H314" s="5">
        <v>29315.51</v>
      </c>
      <c r="I314" s="5">
        <v>29315.51</v>
      </c>
      <c r="J314" s="5">
        <v>11855.49</v>
      </c>
      <c r="K314" s="5">
        <v>11855.49</v>
      </c>
      <c r="L314" s="5">
        <v>17460.02</v>
      </c>
      <c r="M314" s="5">
        <v>17460.02</v>
      </c>
      <c r="N314" s="5">
        <v>0</v>
      </c>
      <c r="O314" s="3">
        <f>DATE(2025,7,19)</f>
        <v>45857</v>
      </c>
      <c r="P314" s="2"/>
      <c r="Q314" s="2"/>
      <c r="R314" s="2" t="s">
        <v>28</v>
      </c>
    </row>
    <row r="315">
      <c r="A315" s="2" t="s">
        <v>24</v>
      </c>
      <c r="B315" s="2" t="s">
        <v>702</v>
      </c>
      <c r="C315" s="2" t="s">
        <v>20</v>
      </c>
      <c r="D315" s="3">
        <f>DATE(2025,6,26)</f>
        <v>45834</v>
      </c>
      <c r="E315" s="4">
        <v>250600372</v>
      </c>
      <c r="F315" s="2" t="s">
        <v>711</v>
      </c>
      <c r="G315" s="2" t="s">
        <v>712</v>
      </c>
      <c r="H315" s="5">
        <v>47970.83</v>
      </c>
      <c r="I315" s="5">
        <v>47970.83</v>
      </c>
      <c r="J315" s="5">
        <v>43500.4</v>
      </c>
      <c r="K315" s="5">
        <v>43500.4</v>
      </c>
      <c r="L315" s="5">
        <v>4470.43</v>
      </c>
      <c r="M315" s="5">
        <v>4470.43</v>
      </c>
      <c r="N315" s="5">
        <v>0</v>
      </c>
      <c r="O315" s="3">
        <f>DATE(2025,8,25)</f>
        <v>45894</v>
      </c>
      <c r="P315" s="2"/>
      <c r="Q315" s="2"/>
      <c r="R315" s="2" t="s">
        <v>28</v>
      </c>
    </row>
    <row r="316">
      <c r="A316" s="2" t="s">
        <v>24</v>
      </c>
      <c r="B316" s="2" t="s">
        <v>702</v>
      </c>
      <c r="C316" s="2" t="s">
        <v>20</v>
      </c>
      <c r="D316" s="3">
        <f>DATE(2025,6,26)</f>
        <v>45834</v>
      </c>
      <c r="E316" s="4">
        <v>250600373</v>
      </c>
      <c r="F316" s="2" t="s">
        <v>713</v>
      </c>
      <c r="G316" s="2" t="s">
        <v>714</v>
      </c>
      <c r="H316" s="5">
        <v>47970.83</v>
      </c>
      <c r="I316" s="5">
        <v>47970.83</v>
      </c>
      <c r="J316" s="5">
        <v>47970.83</v>
      </c>
      <c r="K316" s="5">
        <v>47970.83</v>
      </c>
      <c r="L316" s="5">
        <v>0</v>
      </c>
      <c r="M316" s="5">
        <v>0</v>
      </c>
      <c r="N316" s="5">
        <v>0</v>
      </c>
      <c r="O316" s="3">
        <f>DATE(2025,8,25)</f>
        <v>45894</v>
      </c>
      <c r="P316" s="2"/>
      <c r="Q316" s="2"/>
      <c r="R316" s="2" t="s">
        <v>28</v>
      </c>
    </row>
    <row r="317">
      <c r="A317" s="2" t="s">
        <v>24</v>
      </c>
      <c r="B317" s="2" t="s">
        <v>702</v>
      </c>
      <c r="C317" s="2" t="s">
        <v>20</v>
      </c>
      <c r="D317" s="3">
        <f>DATE(2025,6,26)</f>
        <v>45834</v>
      </c>
      <c r="E317" s="4">
        <v>250600375</v>
      </c>
      <c r="F317" s="2" t="s">
        <v>715</v>
      </c>
      <c r="G317" s="2" t="s">
        <v>716</v>
      </c>
      <c r="H317" s="5">
        <v>47970.83</v>
      </c>
      <c r="I317" s="5">
        <v>47970.83</v>
      </c>
      <c r="J317" s="5">
        <v>47970.83</v>
      </c>
      <c r="K317" s="5">
        <v>47970.83</v>
      </c>
      <c r="L317" s="5">
        <v>0</v>
      </c>
      <c r="M317" s="5">
        <v>0</v>
      </c>
      <c r="N317" s="5">
        <v>0</v>
      </c>
      <c r="O317" s="3">
        <f>DATE(2025,8,25)</f>
        <v>45894</v>
      </c>
      <c r="P317" s="2"/>
      <c r="Q317" s="2"/>
      <c r="R317" s="2" t="s">
        <v>22</v>
      </c>
    </row>
    <row r="318">
      <c r="A318" s="2" t="s">
        <v>24</v>
      </c>
      <c r="B318" s="2" t="s">
        <v>702</v>
      </c>
      <c r="C318" s="2" t="s">
        <v>20</v>
      </c>
      <c r="D318" s="3">
        <f>DATE(2025,6,30)</f>
        <v>45838</v>
      </c>
      <c r="E318" s="4">
        <v>250700067</v>
      </c>
      <c r="F318" s="2" t="s">
        <v>717</v>
      </c>
      <c r="G318" s="2" t="s">
        <v>718</v>
      </c>
      <c r="H318" s="5">
        <v>2071.61</v>
      </c>
      <c r="I318" s="5">
        <v>2071.61</v>
      </c>
      <c r="J318" s="5">
        <v>2071.61</v>
      </c>
      <c r="K318" s="5">
        <v>2071.61</v>
      </c>
      <c r="L318" s="5">
        <v>0</v>
      </c>
      <c r="M318" s="5">
        <v>0</v>
      </c>
      <c r="N318" s="5">
        <v>0</v>
      </c>
      <c r="O318" s="3">
        <f>DATE(2025,8,29)</f>
        <v>45898</v>
      </c>
      <c r="P318" s="2"/>
      <c r="Q318" s="2"/>
      <c r="R318" s="2" t="s">
        <v>28</v>
      </c>
    </row>
    <row r="319">
      <c r="A319" s="2" t="s">
        <v>24</v>
      </c>
      <c r="B319" s="2" t="s">
        <v>702</v>
      </c>
      <c r="C319" s="2" t="s">
        <v>20</v>
      </c>
      <c r="D319" s="3">
        <f>DATE(2025,7,1)</f>
        <v>45839</v>
      </c>
      <c r="E319" s="4">
        <v>250700033</v>
      </c>
      <c r="F319" s="2" t="s">
        <v>719</v>
      </c>
      <c r="G319" s="2" t="s">
        <v>720</v>
      </c>
      <c r="H319" s="5">
        <v>29315.51</v>
      </c>
      <c r="I319" s="5">
        <v>29315.51</v>
      </c>
      <c r="J319" s="5">
        <v>29315.51</v>
      </c>
      <c r="K319" s="5">
        <v>29315.51</v>
      </c>
      <c r="L319" s="5">
        <v>0</v>
      </c>
      <c r="M319" s="5">
        <v>0</v>
      </c>
      <c r="N319" s="5">
        <v>0</v>
      </c>
      <c r="O319" s="3">
        <f>DATE(2025,8,30)</f>
        <v>45899</v>
      </c>
      <c r="P319" s="2"/>
      <c r="Q319" s="2"/>
      <c r="R319" s="2" t="s">
        <v>28</v>
      </c>
    </row>
    <row r="320">
      <c r="A320" s="2" t="s">
        <v>24</v>
      </c>
      <c r="B320" s="2" t="s">
        <v>702</v>
      </c>
      <c r="C320" s="2" t="s">
        <v>20</v>
      </c>
      <c r="D320" s="3">
        <f>DATE(2025,7,3)</f>
        <v>45841</v>
      </c>
      <c r="E320" s="4">
        <v>250700102</v>
      </c>
      <c r="F320" s="2" t="s">
        <v>721</v>
      </c>
      <c r="G320" s="2" t="s">
        <v>722</v>
      </c>
      <c r="H320" s="5">
        <v>3317.72</v>
      </c>
      <c r="I320" s="5">
        <v>3317.72</v>
      </c>
      <c r="J320" s="5">
        <v>3317.72</v>
      </c>
      <c r="K320" s="5">
        <v>3317.72</v>
      </c>
      <c r="L320" s="5">
        <v>0</v>
      </c>
      <c r="M320" s="5">
        <v>0</v>
      </c>
      <c r="N320" s="5">
        <v>0</v>
      </c>
      <c r="O320" s="3">
        <f>DATE(2025,9,1)</f>
        <v>45901</v>
      </c>
      <c r="P320" s="2"/>
      <c r="Q320" s="2"/>
      <c r="R320" s="2" t="s">
        <v>28</v>
      </c>
    </row>
    <row r="321">
      <c r="A321" s="2" t="s">
        <v>24</v>
      </c>
      <c r="B321" s="2" t="s">
        <v>702</v>
      </c>
      <c r="C321" s="2" t="s">
        <v>20</v>
      </c>
      <c r="D321" s="3">
        <f>DATE(2025,7,4)</f>
        <v>45842</v>
      </c>
      <c r="E321" s="4">
        <v>250700111</v>
      </c>
      <c r="F321" s="2" t="s">
        <v>723</v>
      </c>
      <c r="G321" s="2" t="s">
        <v>724</v>
      </c>
      <c r="H321" s="5">
        <v>47970.83</v>
      </c>
      <c r="I321" s="5">
        <v>47970.83</v>
      </c>
      <c r="J321" s="5">
        <v>47970.83</v>
      </c>
      <c r="K321" s="5">
        <v>47970.83</v>
      </c>
      <c r="L321" s="5">
        <v>0</v>
      </c>
      <c r="M321" s="5">
        <v>0</v>
      </c>
      <c r="N321" s="5">
        <v>0</v>
      </c>
      <c r="O321" s="3">
        <f>DATE(2025,9,2)</f>
        <v>45902</v>
      </c>
      <c r="P321" s="2"/>
      <c r="Q321" s="2"/>
      <c r="R321" s="2" t="s">
        <v>28</v>
      </c>
    </row>
    <row r="322">
      <c r="A322" s="2" t="s">
        <v>24</v>
      </c>
      <c r="B322" s="2" t="s">
        <v>702</v>
      </c>
      <c r="C322" s="2" t="s">
        <v>20</v>
      </c>
      <c r="D322" s="3">
        <f>DATE(2025,7,4)</f>
        <v>45842</v>
      </c>
      <c r="E322" s="4">
        <v>250700118</v>
      </c>
      <c r="F322" s="2" t="s">
        <v>725</v>
      </c>
      <c r="G322" s="2" t="s">
        <v>726</v>
      </c>
      <c r="H322" s="5">
        <v>3292.85</v>
      </c>
      <c r="I322" s="5">
        <v>3292.85</v>
      </c>
      <c r="J322" s="5">
        <v>3292.85</v>
      </c>
      <c r="K322" s="5">
        <v>3292.85</v>
      </c>
      <c r="L322" s="5">
        <v>0</v>
      </c>
      <c r="M322" s="5">
        <v>0</v>
      </c>
      <c r="N322" s="5">
        <v>0</v>
      </c>
      <c r="O322" s="3">
        <f>DATE(2025,9,2)</f>
        <v>45902</v>
      </c>
      <c r="P322" s="2"/>
      <c r="Q322" s="2"/>
      <c r="R322" s="2" t="s">
        <v>28</v>
      </c>
    </row>
    <row r="323">
      <c r="A323" s="2" t="s">
        <v>24</v>
      </c>
      <c r="B323" s="2" t="s">
        <v>727</v>
      </c>
      <c r="C323" s="2" t="s">
        <v>20</v>
      </c>
      <c r="D323" s="3">
        <f>DATE(2025,5,29)</f>
        <v>45806</v>
      </c>
      <c r="E323" s="4">
        <v>250600022</v>
      </c>
      <c r="F323" s="2" t="s">
        <v>728</v>
      </c>
      <c r="G323" s="2" t="s">
        <v>729</v>
      </c>
      <c r="H323" s="5">
        <v>26187</v>
      </c>
      <c r="I323" s="5">
        <v>26187</v>
      </c>
      <c r="J323" s="5">
        <v>2043.93</v>
      </c>
      <c r="K323" s="5">
        <v>2043.93</v>
      </c>
      <c r="L323" s="5">
        <v>24143.07</v>
      </c>
      <c r="M323" s="5">
        <v>24143.07</v>
      </c>
      <c r="N323" s="5">
        <v>0</v>
      </c>
      <c r="O323" s="3">
        <f>DATE(2025,7,13)</f>
        <v>45851</v>
      </c>
      <c r="P323" s="2"/>
      <c r="Q323" s="2"/>
      <c r="R323" s="2" t="s">
        <v>28</v>
      </c>
    </row>
    <row r="324">
      <c r="A324" s="2" t="s">
        <v>24</v>
      </c>
      <c r="B324" s="2" t="s">
        <v>727</v>
      </c>
      <c r="C324" s="2" t="s">
        <v>20</v>
      </c>
      <c r="D324" s="3">
        <f>DATE(2025,5,31)</f>
        <v>45808</v>
      </c>
      <c r="E324" s="4">
        <v>250600033</v>
      </c>
      <c r="F324" s="2" t="s">
        <v>730</v>
      </c>
      <c r="G324" s="2" t="s">
        <v>731</v>
      </c>
      <c r="H324" s="5">
        <v>-2043.93</v>
      </c>
      <c r="I324" s="5">
        <v>-2043.93</v>
      </c>
      <c r="J324" s="5">
        <v>-2043.93</v>
      </c>
      <c r="K324" s="5">
        <v>-2043.93</v>
      </c>
      <c r="L324" s="5">
        <v>0</v>
      </c>
      <c r="M324" s="5">
        <v>0</v>
      </c>
      <c r="N324" s="5">
        <v>0</v>
      </c>
      <c r="O324" s="3">
        <f>DATE(2025,7,15)</f>
        <v>45853</v>
      </c>
      <c r="P324" s="2"/>
      <c r="Q324" s="2"/>
      <c r="R324" s="2" t="s">
        <v>28</v>
      </c>
    </row>
    <row r="325">
      <c r="A325" s="2" t="s">
        <v>24</v>
      </c>
      <c r="B325" s="2" t="s">
        <v>727</v>
      </c>
      <c r="C325" s="2" t="s">
        <v>20</v>
      </c>
      <c r="D325" s="3">
        <f>DATE(2025,6,24)</f>
        <v>45832</v>
      </c>
      <c r="E325" s="4">
        <v>250600280</v>
      </c>
      <c r="F325" s="2" t="s">
        <v>732</v>
      </c>
      <c r="G325" s="2" t="s">
        <v>733</v>
      </c>
      <c r="H325" s="5">
        <v>37498.54</v>
      </c>
      <c r="I325" s="5">
        <v>37498.54</v>
      </c>
      <c r="J325" s="5">
        <v>37498.54</v>
      </c>
      <c r="K325" s="5">
        <v>37498.54</v>
      </c>
      <c r="L325" s="5">
        <v>0</v>
      </c>
      <c r="M325" s="5">
        <v>0</v>
      </c>
      <c r="N325" s="5">
        <v>0</v>
      </c>
      <c r="O325" s="3">
        <f>DATE(2025,8,8)</f>
        <v>45877</v>
      </c>
      <c r="P325" s="2"/>
      <c r="Q325" s="2"/>
      <c r="R325" s="2" t="s">
        <v>22</v>
      </c>
    </row>
    <row r="326">
      <c r="A326" s="2" t="s">
        <v>24</v>
      </c>
      <c r="B326" s="2" t="s">
        <v>727</v>
      </c>
      <c r="C326" s="2" t="s">
        <v>20</v>
      </c>
      <c r="D326" s="3">
        <f>DATE(2025,6,25)</f>
        <v>45833</v>
      </c>
      <c r="E326" s="4">
        <v>250600338</v>
      </c>
      <c r="F326" s="2" t="s">
        <v>734</v>
      </c>
      <c r="G326" s="2" t="s">
        <v>735</v>
      </c>
      <c r="H326" s="5">
        <v>13531.95</v>
      </c>
      <c r="I326" s="5">
        <v>13531.95</v>
      </c>
      <c r="J326" s="5">
        <v>13531.95</v>
      </c>
      <c r="K326" s="5">
        <v>13531.95</v>
      </c>
      <c r="L326" s="5">
        <v>0</v>
      </c>
      <c r="M326" s="5">
        <v>0</v>
      </c>
      <c r="N326" s="5">
        <v>0</v>
      </c>
      <c r="O326" s="3">
        <f>DATE(2025,8,9)</f>
        <v>45878</v>
      </c>
      <c r="P326" s="2"/>
      <c r="Q326" s="2"/>
      <c r="R326" s="2" t="s">
        <v>28</v>
      </c>
    </row>
    <row r="327">
      <c r="A327" s="2" t="s">
        <v>24</v>
      </c>
      <c r="B327" s="2" t="s">
        <v>727</v>
      </c>
      <c r="C327" s="2" t="s">
        <v>20</v>
      </c>
      <c r="D327" s="3">
        <f>DATE(2025,6,27)</f>
        <v>45835</v>
      </c>
      <c r="E327" s="4">
        <v>250600374</v>
      </c>
      <c r="F327" s="2" t="s">
        <v>736</v>
      </c>
      <c r="G327" s="2" t="s">
        <v>737</v>
      </c>
      <c r="H327" s="5">
        <v>40791.05</v>
      </c>
      <c r="I327" s="5">
        <v>40791.05</v>
      </c>
      <c r="J327" s="5">
        <v>40791.05</v>
      </c>
      <c r="K327" s="5">
        <v>40791.05</v>
      </c>
      <c r="L327" s="5">
        <v>0</v>
      </c>
      <c r="M327" s="5">
        <v>0</v>
      </c>
      <c r="N327" s="5">
        <v>0</v>
      </c>
      <c r="O327" s="3">
        <f>DATE(2025,8,11)</f>
        <v>45880</v>
      </c>
      <c r="P327" s="2"/>
      <c r="Q327" s="2"/>
      <c r="R327" s="2" t="s">
        <v>22</v>
      </c>
    </row>
    <row r="328">
      <c r="A328" s="2" t="s">
        <v>24</v>
      </c>
      <c r="B328" s="2" t="s">
        <v>727</v>
      </c>
      <c r="C328" s="2" t="s">
        <v>20</v>
      </c>
      <c r="D328" s="3">
        <f>DATE(2025,6,30)</f>
        <v>45838</v>
      </c>
      <c r="E328" s="4">
        <v>250700036</v>
      </c>
      <c r="F328" s="2" t="s">
        <v>738</v>
      </c>
      <c r="G328" s="2" t="s">
        <v>739</v>
      </c>
      <c r="H328" s="5">
        <v>-5016.02</v>
      </c>
      <c r="I328" s="5">
        <v>-5016.02</v>
      </c>
      <c r="J328" s="5">
        <v>-5016.02</v>
      </c>
      <c r="K328" s="5">
        <v>-5016.02</v>
      </c>
      <c r="L328" s="5">
        <v>0</v>
      </c>
      <c r="M328" s="5">
        <v>0</v>
      </c>
      <c r="N328" s="5">
        <v>0</v>
      </c>
      <c r="O328" s="3">
        <f>DATE(2025,8,14)</f>
        <v>45883</v>
      </c>
      <c r="P328" s="2"/>
      <c r="Q328" s="2"/>
      <c r="R328" s="2" t="s">
        <v>28</v>
      </c>
    </row>
    <row r="329">
      <c r="A329" s="2" t="s">
        <v>24</v>
      </c>
      <c r="B329" s="2" t="s">
        <v>727</v>
      </c>
      <c r="C329" s="2" t="s">
        <v>20</v>
      </c>
      <c r="D329" s="3">
        <f>DATE(2025,6,30)</f>
        <v>45838</v>
      </c>
      <c r="E329" s="4">
        <v>250700037</v>
      </c>
      <c r="F329" s="2" t="s">
        <v>740</v>
      </c>
      <c r="G329" s="2" t="s">
        <v>741</v>
      </c>
      <c r="H329" s="5">
        <v>-706.31</v>
      </c>
      <c r="I329" s="5">
        <v>-706.31</v>
      </c>
      <c r="J329" s="5">
        <v>-706.31</v>
      </c>
      <c r="K329" s="5">
        <v>-706.31</v>
      </c>
      <c r="L329" s="5">
        <v>0</v>
      </c>
      <c r="M329" s="5">
        <v>0</v>
      </c>
      <c r="N329" s="5">
        <v>0</v>
      </c>
      <c r="O329" s="3">
        <f>DATE(2025,8,14)</f>
        <v>45883</v>
      </c>
      <c r="P329" s="2"/>
      <c r="Q329" s="2"/>
      <c r="R329" s="2" t="s">
        <v>28</v>
      </c>
    </row>
    <row r="330">
      <c r="A330" s="2" t="s">
        <v>24</v>
      </c>
      <c r="B330" s="2" t="s">
        <v>742</v>
      </c>
      <c r="C330" s="2" t="s">
        <v>20</v>
      </c>
      <c r="D330" s="3">
        <f>DATE(2025,6,18)</f>
        <v>45826</v>
      </c>
      <c r="E330" s="4">
        <v>250600225</v>
      </c>
      <c r="F330" s="2" t="s">
        <v>743</v>
      </c>
      <c r="G330" s="2" t="s">
        <v>744</v>
      </c>
      <c r="H330" s="5">
        <v>4284.56</v>
      </c>
      <c r="I330" s="5">
        <v>4284.56</v>
      </c>
      <c r="J330" s="5">
        <v>2748.27</v>
      </c>
      <c r="K330" s="5">
        <v>2748.27</v>
      </c>
      <c r="L330" s="5">
        <v>1536.29</v>
      </c>
      <c r="M330" s="5">
        <v>1536.29</v>
      </c>
      <c r="N330" s="5">
        <v>0</v>
      </c>
      <c r="O330" s="3">
        <f>DATE(2025,8,2)</f>
        <v>45871</v>
      </c>
      <c r="P330" s="2"/>
      <c r="Q330" s="2"/>
      <c r="R330" s="2" t="s">
        <v>22</v>
      </c>
    </row>
    <row r="331">
      <c r="A331" s="2" t="s">
        <v>24</v>
      </c>
      <c r="B331" s="2" t="s">
        <v>742</v>
      </c>
      <c r="C331" s="2" t="s">
        <v>20</v>
      </c>
      <c r="D331" s="3">
        <f>DATE(2025,6,18)</f>
        <v>45826</v>
      </c>
      <c r="E331" s="4">
        <v>250600226</v>
      </c>
      <c r="F331" s="2" t="s">
        <v>745</v>
      </c>
      <c r="G331" s="2" t="s">
        <v>746</v>
      </c>
      <c r="H331" s="5">
        <v>622.54</v>
      </c>
      <c r="I331" s="5">
        <v>622.54</v>
      </c>
      <c r="J331" s="5">
        <v>622.54</v>
      </c>
      <c r="K331" s="5">
        <v>622.54</v>
      </c>
      <c r="L331" s="5">
        <v>0</v>
      </c>
      <c r="M331" s="5">
        <v>0</v>
      </c>
      <c r="N331" s="5">
        <v>0</v>
      </c>
      <c r="O331" s="3">
        <f>DATE(2025,8,2)</f>
        <v>45871</v>
      </c>
      <c r="P331" s="2"/>
      <c r="Q331" s="2"/>
      <c r="R331" s="2" t="s">
        <v>22</v>
      </c>
    </row>
    <row r="332">
      <c r="A332" s="2" t="s">
        <v>24</v>
      </c>
      <c r="B332" s="2" t="s">
        <v>742</v>
      </c>
      <c r="C332" s="2" t="s">
        <v>20</v>
      </c>
      <c r="D332" s="3">
        <f>DATE(2025,6,18)</f>
        <v>45826</v>
      </c>
      <c r="E332" s="4">
        <v>250600229</v>
      </c>
      <c r="F332" s="2" t="s">
        <v>747</v>
      </c>
      <c r="G332" s="2" t="s">
        <v>748</v>
      </c>
      <c r="H332" s="5">
        <v>-97.87</v>
      </c>
      <c r="I332" s="5">
        <v>-97.87</v>
      </c>
      <c r="J332" s="5">
        <v>-97.87</v>
      </c>
      <c r="K332" s="5">
        <v>-97.87</v>
      </c>
      <c r="L332" s="5">
        <v>0</v>
      </c>
      <c r="M332" s="5">
        <v>0</v>
      </c>
      <c r="N332" s="5">
        <v>0</v>
      </c>
      <c r="O332" s="3">
        <f>DATE(2025,8,17)</f>
        <v>45886</v>
      </c>
      <c r="P332" s="2"/>
      <c r="Q332" s="2"/>
      <c r="R332" s="2" t="s">
        <v>28</v>
      </c>
    </row>
    <row r="333">
      <c r="A333" s="2" t="s">
        <v>24</v>
      </c>
      <c r="B333" s="2" t="s">
        <v>742</v>
      </c>
      <c r="C333" s="2" t="s">
        <v>20</v>
      </c>
      <c r="D333" s="3">
        <f>DATE(2025,6,30)</f>
        <v>45838</v>
      </c>
      <c r="E333" s="4">
        <v>250700004</v>
      </c>
      <c r="F333" s="2" t="s">
        <v>749</v>
      </c>
      <c r="G333" s="2" t="s">
        <v>750</v>
      </c>
      <c r="H333" s="5">
        <v>1905.68</v>
      </c>
      <c r="I333" s="5">
        <v>1905.68</v>
      </c>
      <c r="J333" s="5">
        <v>1905.68</v>
      </c>
      <c r="K333" s="5">
        <v>1905.68</v>
      </c>
      <c r="L333" s="5">
        <v>0</v>
      </c>
      <c r="M333" s="5">
        <v>0</v>
      </c>
      <c r="N333" s="5">
        <v>0</v>
      </c>
      <c r="O333" s="3">
        <f>DATE(2025,8,14)</f>
        <v>45883</v>
      </c>
      <c r="P333" s="2"/>
      <c r="Q333" s="2"/>
      <c r="R333" s="2" t="s">
        <v>22</v>
      </c>
    </row>
    <row r="334">
      <c r="A334" s="2" t="s">
        <v>24</v>
      </c>
      <c r="B334" s="2" t="s">
        <v>742</v>
      </c>
      <c r="C334" s="2" t="s">
        <v>20</v>
      </c>
      <c r="D334" s="3">
        <f>DATE(2025,6,30)</f>
        <v>45838</v>
      </c>
      <c r="E334" s="4">
        <v>250700014</v>
      </c>
      <c r="F334" s="2" t="s">
        <v>751</v>
      </c>
      <c r="G334" s="2" t="s">
        <v>752</v>
      </c>
      <c r="H334" s="5">
        <v>379.97</v>
      </c>
      <c r="I334" s="5">
        <v>379.97</v>
      </c>
      <c r="J334" s="5">
        <v>379.97</v>
      </c>
      <c r="K334" s="5">
        <v>379.97</v>
      </c>
      <c r="L334" s="5">
        <v>0</v>
      </c>
      <c r="M334" s="5">
        <v>0</v>
      </c>
      <c r="N334" s="5">
        <v>0</v>
      </c>
      <c r="O334" s="3">
        <f>DATE(2025,8,14)</f>
        <v>45883</v>
      </c>
      <c r="P334" s="2"/>
      <c r="Q334" s="2"/>
      <c r="R334" s="2" t="s">
        <v>28</v>
      </c>
    </row>
    <row r="335">
      <c r="A335" s="2" t="s">
        <v>24</v>
      </c>
      <c r="B335" s="2" t="s">
        <v>742</v>
      </c>
      <c r="C335" s="2" t="s">
        <v>20</v>
      </c>
      <c r="D335" s="3">
        <f>DATE(2025,6,30)</f>
        <v>45838</v>
      </c>
      <c r="E335" s="4">
        <v>250700027</v>
      </c>
      <c r="F335" s="2" t="s">
        <v>753</v>
      </c>
      <c r="G335" s="2" t="s">
        <v>754</v>
      </c>
      <c r="H335" s="5">
        <v>5306.51</v>
      </c>
      <c r="I335" s="5">
        <v>5306.51</v>
      </c>
      <c r="J335" s="5">
        <v>5306.51</v>
      </c>
      <c r="K335" s="5">
        <v>5306.51</v>
      </c>
      <c r="L335" s="5">
        <v>0</v>
      </c>
      <c r="M335" s="5">
        <v>0</v>
      </c>
      <c r="N335" s="5">
        <v>0</v>
      </c>
      <c r="O335" s="3">
        <f>DATE(2025,8,14)</f>
        <v>45883</v>
      </c>
      <c r="P335" s="2"/>
      <c r="Q335" s="2"/>
      <c r="R335" s="2" t="s">
        <v>28</v>
      </c>
    </row>
    <row r="336">
      <c r="A336" s="2" t="s">
        <v>24</v>
      </c>
      <c r="B336" s="2" t="s">
        <v>742</v>
      </c>
      <c r="C336" s="2" t="s">
        <v>20</v>
      </c>
      <c r="D336" s="3">
        <f>DATE(2025,7,1)</f>
        <v>45839</v>
      </c>
      <c r="E336" s="4">
        <v>250700012</v>
      </c>
      <c r="F336" s="2" t="s">
        <v>755</v>
      </c>
      <c r="G336" s="2" t="s">
        <v>756</v>
      </c>
      <c r="H336" s="5">
        <v>70.33</v>
      </c>
      <c r="I336" s="5">
        <v>70.33</v>
      </c>
      <c r="J336" s="5">
        <v>70.33</v>
      </c>
      <c r="K336" s="5">
        <v>70.33</v>
      </c>
      <c r="L336" s="5">
        <v>0</v>
      </c>
      <c r="M336" s="5">
        <v>0</v>
      </c>
      <c r="N336" s="5">
        <v>0</v>
      </c>
      <c r="O336" s="3">
        <f>DATE(2025,8,15)</f>
        <v>45884</v>
      </c>
      <c r="P336" s="2"/>
      <c r="Q336" s="2"/>
      <c r="R336" s="2" t="s">
        <v>28</v>
      </c>
    </row>
    <row r="337">
      <c r="A337" s="2" t="s">
        <v>24</v>
      </c>
      <c r="B337" s="2" t="s">
        <v>742</v>
      </c>
      <c r="C337" s="2" t="s">
        <v>20</v>
      </c>
      <c r="D337" s="3">
        <f>DATE(2025,7,3)</f>
        <v>45841</v>
      </c>
      <c r="E337" s="4">
        <v>250700097</v>
      </c>
      <c r="F337" s="2" t="s">
        <v>757</v>
      </c>
      <c r="G337" s="2" t="s">
        <v>758</v>
      </c>
      <c r="H337" s="5">
        <v>1017.45</v>
      </c>
      <c r="I337" s="5">
        <v>1017.45</v>
      </c>
      <c r="J337" s="5">
        <v>1017.45</v>
      </c>
      <c r="K337" s="5">
        <v>1017.45</v>
      </c>
      <c r="L337" s="5">
        <v>0</v>
      </c>
      <c r="M337" s="5">
        <v>0</v>
      </c>
      <c r="N337" s="5">
        <v>0</v>
      </c>
      <c r="O337" s="3">
        <f>DATE(2025,8,17)</f>
        <v>45886</v>
      </c>
      <c r="P337" s="2"/>
      <c r="Q337" s="2"/>
      <c r="R337" s="2" t="s">
        <v>28</v>
      </c>
    </row>
    <row r="338">
      <c r="A338" s="2" t="s">
        <v>24</v>
      </c>
      <c r="B338" s="2" t="s">
        <v>742</v>
      </c>
      <c r="C338" s="2" t="s">
        <v>20</v>
      </c>
      <c r="D338" s="3">
        <f>DATE(2025,7,3)</f>
        <v>45841</v>
      </c>
      <c r="E338" s="4">
        <v>250700101</v>
      </c>
      <c r="F338" s="2" t="s">
        <v>759</v>
      </c>
      <c r="G338" s="2" t="s">
        <v>760</v>
      </c>
      <c r="H338" s="5">
        <v>205.87</v>
      </c>
      <c r="I338" s="5">
        <v>205.87</v>
      </c>
      <c r="J338" s="5">
        <v>205.87</v>
      </c>
      <c r="K338" s="5">
        <v>205.87</v>
      </c>
      <c r="L338" s="5">
        <v>0</v>
      </c>
      <c r="M338" s="5">
        <v>0</v>
      </c>
      <c r="N338" s="5">
        <v>0</v>
      </c>
      <c r="O338" s="3">
        <f>DATE(2025,8,17)</f>
        <v>45886</v>
      </c>
      <c r="P338" s="2"/>
      <c r="Q338" s="2"/>
      <c r="R338" s="2" t="s">
        <v>28</v>
      </c>
    </row>
    <row r="339">
      <c r="A339" s="2" t="s">
        <v>24</v>
      </c>
      <c r="B339" s="2" t="s">
        <v>742</v>
      </c>
      <c r="C339" s="2" t="s">
        <v>20</v>
      </c>
      <c r="D339" s="3">
        <f>DATE(2025,7,4)</f>
        <v>45842</v>
      </c>
      <c r="E339" s="4">
        <v>250700110</v>
      </c>
      <c r="F339" s="2" t="s">
        <v>761</v>
      </c>
      <c r="G339" s="2" t="s">
        <v>762</v>
      </c>
      <c r="H339" s="5">
        <v>466.48</v>
      </c>
      <c r="I339" s="5">
        <v>466.48</v>
      </c>
      <c r="J339" s="5">
        <v>466.48</v>
      </c>
      <c r="K339" s="5">
        <v>466.48</v>
      </c>
      <c r="L339" s="5">
        <v>0</v>
      </c>
      <c r="M339" s="5">
        <v>0</v>
      </c>
      <c r="N339" s="5">
        <v>0</v>
      </c>
      <c r="O339" s="3">
        <f>DATE(2025,8,18)</f>
        <v>45887</v>
      </c>
      <c r="P339" s="2"/>
      <c r="Q339" s="2"/>
      <c r="R339" s="2" t="s">
        <v>22</v>
      </c>
    </row>
    <row r="340">
      <c r="A340" s="2" t="s">
        <v>24</v>
      </c>
      <c r="B340" s="2" t="s">
        <v>742</v>
      </c>
      <c r="C340" s="2" t="s">
        <v>20</v>
      </c>
      <c r="D340" s="3">
        <f>DATE(2025,7,8)</f>
        <v>45846</v>
      </c>
      <c r="E340" s="4">
        <v>250700135</v>
      </c>
      <c r="F340" s="2" t="s">
        <v>763</v>
      </c>
      <c r="G340" s="2" t="s">
        <v>764</v>
      </c>
      <c r="H340" s="5">
        <v>879.72</v>
      </c>
      <c r="I340" s="5">
        <v>879.72</v>
      </c>
      <c r="J340" s="5">
        <v>879.72</v>
      </c>
      <c r="K340" s="5">
        <v>879.72</v>
      </c>
      <c r="L340" s="5">
        <v>0</v>
      </c>
      <c r="M340" s="5">
        <v>0</v>
      </c>
      <c r="N340" s="5">
        <v>0</v>
      </c>
      <c r="O340" s="3">
        <f>DATE(2025,8,22)</f>
        <v>45891</v>
      </c>
      <c r="P340" s="2"/>
      <c r="Q340" s="2"/>
      <c r="R340" s="2" t="s">
        <v>28</v>
      </c>
    </row>
    <row r="341">
      <c r="A341" s="2" t="s">
        <v>24</v>
      </c>
      <c r="B341" s="2" t="s">
        <v>742</v>
      </c>
      <c r="C341" s="2" t="s">
        <v>20</v>
      </c>
      <c r="D341" s="3">
        <f>DATE(2025,7,8)</f>
        <v>45846</v>
      </c>
      <c r="E341" s="4">
        <v>250700139</v>
      </c>
      <c r="F341" s="2" t="s">
        <v>765</v>
      </c>
      <c r="G341" s="2" t="s">
        <v>766</v>
      </c>
      <c r="H341" s="5">
        <v>3658.5</v>
      </c>
      <c r="I341" s="5">
        <v>3658.5</v>
      </c>
      <c r="J341" s="5">
        <v>3658.5</v>
      </c>
      <c r="K341" s="5">
        <v>3658.5</v>
      </c>
      <c r="L341" s="5">
        <v>0</v>
      </c>
      <c r="M341" s="5">
        <v>0</v>
      </c>
      <c r="N341" s="5">
        <v>0</v>
      </c>
      <c r="O341" s="3">
        <f>DATE(2025,8,22)</f>
        <v>45891</v>
      </c>
      <c r="P341" s="2"/>
      <c r="Q341" s="2"/>
      <c r="R341" s="2" t="s">
        <v>22</v>
      </c>
    </row>
    <row r="342">
      <c r="A342" s="2" t="s">
        <v>24</v>
      </c>
      <c r="B342" s="2" t="s">
        <v>742</v>
      </c>
      <c r="C342" s="2" t="s">
        <v>20</v>
      </c>
      <c r="D342" s="3">
        <f>DATE(2025,7,9)</f>
        <v>45847</v>
      </c>
      <c r="E342" s="4">
        <v>250700170</v>
      </c>
      <c r="F342" s="2" t="s">
        <v>767</v>
      </c>
      <c r="G342" s="2" t="s">
        <v>768</v>
      </c>
      <c r="H342" s="5">
        <v>429.42</v>
      </c>
      <c r="I342" s="5">
        <v>429.42</v>
      </c>
      <c r="J342" s="5">
        <v>429.42</v>
      </c>
      <c r="K342" s="5">
        <v>429.42</v>
      </c>
      <c r="L342" s="5">
        <v>0</v>
      </c>
      <c r="M342" s="5">
        <v>0</v>
      </c>
      <c r="N342" s="5">
        <v>0</v>
      </c>
      <c r="O342" s="3">
        <f>DATE(2025,8,23)</f>
        <v>45892</v>
      </c>
      <c r="P342" s="2"/>
      <c r="Q342" s="2"/>
      <c r="R342" s="2" t="s">
        <v>28</v>
      </c>
    </row>
    <row r="343">
      <c r="A343" s="2" t="s">
        <v>24</v>
      </c>
      <c r="B343" s="2" t="s">
        <v>742</v>
      </c>
      <c r="C343" s="2" t="s">
        <v>20</v>
      </c>
      <c r="D343" s="3">
        <f>DATE(2025,7,11)</f>
        <v>45849</v>
      </c>
      <c r="E343" s="4">
        <v>250700176</v>
      </c>
      <c r="F343" s="2" t="s">
        <v>769</v>
      </c>
      <c r="G343" s="2" t="s">
        <v>770</v>
      </c>
      <c r="H343" s="5">
        <v>450.3</v>
      </c>
      <c r="I343" s="5">
        <v>450.3</v>
      </c>
      <c r="J343" s="5">
        <v>450.3</v>
      </c>
      <c r="K343" s="5">
        <v>450.3</v>
      </c>
      <c r="L343" s="5">
        <v>0</v>
      </c>
      <c r="M343" s="5">
        <v>0</v>
      </c>
      <c r="N343" s="5">
        <v>0</v>
      </c>
      <c r="O343" s="3">
        <f>DATE(2025,8,25)</f>
        <v>45894</v>
      </c>
      <c r="P343" s="2"/>
      <c r="Q343" s="2"/>
      <c r="R343" s="2" t="s">
        <v>28</v>
      </c>
    </row>
    <row r="344">
      <c r="A344" s="2" t="s">
        <v>24</v>
      </c>
      <c r="B344" s="2" t="s">
        <v>771</v>
      </c>
      <c r="C344" s="2" t="s">
        <v>20</v>
      </c>
      <c r="D344" s="3">
        <f>DATE(2025,7,15)</f>
        <v>45853</v>
      </c>
      <c r="E344" s="4">
        <v>250700238</v>
      </c>
      <c r="F344" s="2" t="s">
        <v>772</v>
      </c>
      <c r="G344" s="2" t="s">
        <v>773</v>
      </c>
      <c r="H344" s="5">
        <v>478.28</v>
      </c>
      <c r="I344" s="5">
        <v>478.28</v>
      </c>
      <c r="J344" s="5">
        <v>478.28</v>
      </c>
      <c r="K344" s="5">
        <v>478.28</v>
      </c>
      <c r="L344" s="5">
        <v>0</v>
      </c>
      <c r="M344" s="5">
        <v>0</v>
      </c>
      <c r="N344" s="5">
        <v>0</v>
      </c>
      <c r="O344" s="3">
        <f>DATE(2025,7,29)</f>
        <v>45867</v>
      </c>
      <c r="P344" s="2"/>
      <c r="Q344" s="2"/>
      <c r="R344" s="2" t="s">
        <v>28</v>
      </c>
    </row>
    <row r="345">
      <c r="A345" s="2" t="s">
        <v>24</v>
      </c>
      <c r="B345" s="2" t="s">
        <v>774</v>
      </c>
      <c r="C345" s="2" t="s">
        <v>20</v>
      </c>
      <c r="D345" s="3">
        <f>DATE(2025,7,7)</f>
        <v>45845</v>
      </c>
      <c r="E345" s="4">
        <v>250700096</v>
      </c>
      <c r="F345" s="2" t="s">
        <v>775</v>
      </c>
      <c r="G345" s="2" t="s">
        <v>776</v>
      </c>
      <c r="H345" s="5">
        <v>1269.94</v>
      </c>
      <c r="I345" s="5">
        <v>1269.94</v>
      </c>
      <c r="J345" s="5">
        <v>1269.94</v>
      </c>
      <c r="K345" s="5">
        <v>1269.94</v>
      </c>
      <c r="L345" s="5">
        <v>0</v>
      </c>
      <c r="M345" s="5">
        <v>0</v>
      </c>
      <c r="N345" s="5">
        <v>0</v>
      </c>
      <c r="O345" s="3">
        <f>DATE(2025,7,14)</f>
        <v>45852</v>
      </c>
      <c r="P345" s="2"/>
      <c r="Q345" s="2"/>
      <c r="R345" s="2" t="s">
        <v>28</v>
      </c>
    </row>
    <row r="346">
      <c r="A346" s="2" t="s">
        <v>24</v>
      </c>
      <c r="B346" s="2" t="s">
        <v>777</v>
      </c>
      <c r="C346" s="2" t="s">
        <v>20</v>
      </c>
      <c r="D346" s="3">
        <f>DATE(2025,5,12)</f>
        <v>45789</v>
      </c>
      <c r="E346" s="4">
        <v>250500246</v>
      </c>
      <c r="F346" s="2" t="s">
        <v>778</v>
      </c>
      <c r="G346" s="2" t="s">
        <v>779</v>
      </c>
      <c r="H346" s="5">
        <v>6921.41</v>
      </c>
      <c r="I346" s="5">
        <v>6921.41</v>
      </c>
      <c r="J346" s="5">
        <v>6921.41</v>
      </c>
      <c r="K346" s="5">
        <v>6921.41</v>
      </c>
      <c r="L346" s="5">
        <v>0</v>
      </c>
      <c r="M346" s="5">
        <v>0</v>
      </c>
      <c r="N346" s="5">
        <v>0</v>
      </c>
      <c r="O346" s="3">
        <f>DATE(2025,7,11)</f>
        <v>45849</v>
      </c>
      <c r="P346" s="2"/>
      <c r="Q346" s="2"/>
      <c r="R346" s="2" t="s">
        <v>22</v>
      </c>
    </row>
    <row r="347">
      <c r="A347" s="2" t="s">
        <v>24</v>
      </c>
      <c r="B347" s="2" t="s">
        <v>777</v>
      </c>
      <c r="C347" s="2" t="s">
        <v>20</v>
      </c>
      <c r="D347" s="3">
        <f>DATE(2025,5,14)</f>
        <v>45791</v>
      </c>
      <c r="E347" s="4">
        <v>250500215</v>
      </c>
      <c r="F347" s="2" t="s">
        <v>780</v>
      </c>
      <c r="G347" s="2" t="s">
        <v>781</v>
      </c>
      <c r="H347" s="5">
        <v>1120.98</v>
      </c>
      <c r="I347" s="5">
        <v>1120.98</v>
      </c>
      <c r="J347" s="5">
        <v>1120.98</v>
      </c>
      <c r="K347" s="5">
        <v>1120.98</v>
      </c>
      <c r="L347" s="5">
        <v>0</v>
      </c>
      <c r="M347" s="5">
        <v>0</v>
      </c>
      <c r="N347" s="5">
        <v>0</v>
      </c>
      <c r="O347" s="3">
        <f>DATE(2025,7,13)</f>
        <v>45851</v>
      </c>
      <c r="P347" s="2"/>
      <c r="Q347" s="2"/>
      <c r="R347" s="2" t="s">
        <v>22</v>
      </c>
    </row>
    <row r="348">
      <c r="A348" s="2" t="s">
        <v>24</v>
      </c>
      <c r="B348" s="2" t="s">
        <v>777</v>
      </c>
      <c r="C348" s="2" t="s">
        <v>20</v>
      </c>
      <c r="D348" s="3">
        <f>DATE(2025,5,26)</f>
        <v>45803</v>
      </c>
      <c r="E348" s="4">
        <v>250500373</v>
      </c>
      <c r="F348" s="2" t="s">
        <v>782</v>
      </c>
      <c r="G348" s="2" t="s">
        <v>783</v>
      </c>
      <c r="H348" s="5">
        <v>1698.8</v>
      </c>
      <c r="I348" s="5">
        <v>1698.8</v>
      </c>
      <c r="J348" s="5">
        <v>1698.8</v>
      </c>
      <c r="K348" s="5">
        <v>1698.8</v>
      </c>
      <c r="L348" s="5">
        <v>0</v>
      </c>
      <c r="M348" s="5">
        <v>0</v>
      </c>
      <c r="N348" s="5">
        <v>0</v>
      </c>
      <c r="O348" s="3">
        <f>DATE(2025,7,25)</f>
        <v>45863</v>
      </c>
      <c r="P348" s="2"/>
      <c r="Q348" s="2"/>
      <c r="R348" s="2" t="s">
        <v>22</v>
      </c>
    </row>
    <row r="349">
      <c r="A349" s="2" t="s">
        <v>24</v>
      </c>
      <c r="B349" s="2" t="s">
        <v>777</v>
      </c>
      <c r="C349" s="2" t="s">
        <v>20</v>
      </c>
      <c r="D349" s="3">
        <f>DATE(2025,7,8)</f>
        <v>45846</v>
      </c>
      <c r="E349" s="4">
        <v>250700142</v>
      </c>
      <c r="F349" s="2" t="s">
        <v>784</v>
      </c>
      <c r="G349" s="2" t="s">
        <v>785</v>
      </c>
      <c r="H349" s="5">
        <v>3227.11</v>
      </c>
      <c r="I349" s="5">
        <v>3227.11</v>
      </c>
      <c r="J349" s="5">
        <v>3227.11</v>
      </c>
      <c r="K349" s="5">
        <v>3227.11</v>
      </c>
      <c r="L349" s="5">
        <v>0</v>
      </c>
      <c r="M349" s="5">
        <v>0</v>
      </c>
      <c r="N349" s="5">
        <v>0</v>
      </c>
      <c r="O349" s="3">
        <f>DATE(2025,9,6)</f>
        <v>45906</v>
      </c>
      <c r="P349" s="2"/>
      <c r="Q349" s="2"/>
      <c r="R349" s="2" t="s">
        <v>22</v>
      </c>
    </row>
    <row r="350">
      <c r="A350" s="2" t="s">
        <v>24</v>
      </c>
      <c r="B350" s="2" t="s">
        <v>786</v>
      </c>
      <c r="C350" s="2" t="s">
        <v>20</v>
      </c>
      <c r="D350" s="3">
        <f>DATE(2024,10,2)</f>
        <v>45567</v>
      </c>
      <c r="E350" s="4">
        <v>241000055</v>
      </c>
      <c r="F350" s="2" t="s">
        <v>787</v>
      </c>
      <c r="G350" s="2" t="s">
        <v>788</v>
      </c>
      <c r="H350" s="5">
        <v>3659.25</v>
      </c>
      <c r="I350" s="5">
        <v>3659.25</v>
      </c>
      <c r="J350" s="5">
        <v>0.5</v>
      </c>
      <c r="K350" s="5">
        <v>0.5</v>
      </c>
      <c r="L350" s="5">
        <v>3658.75</v>
      </c>
      <c r="M350" s="5">
        <v>3658.75</v>
      </c>
      <c r="N350" s="5">
        <v>0</v>
      </c>
      <c r="O350" s="3">
        <f>DATE(2024,12,1)</f>
        <v>45627</v>
      </c>
      <c r="P350" s="2"/>
      <c r="Q350" s="2"/>
      <c r="R350" s="2" t="s">
        <v>28</v>
      </c>
    </row>
    <row r="351">
      <c r="A351" s="2" t="s">
        <v>24</v>
      </c>
      <c r="B351" s="2" t="s">
        <v>786</v>
      </c>
      <c r="C351" s="2" t="s">
        <v>20</v>
      </c>
      <c r="D351" s="3">
        <f>DATE(2025,4,7)</f>
        <v>45754</v>
      </c>
      <c r="E351" s="4">
        <v>250400106</v>
      </c>
      <c r="F351" s="2" t="s">
        <v>789</v>
      </c>
      <c r="G351" s="2" t="s">
        <v>790</v>
      </c>
      <c r="H351" s="5">
        <v>3827.04</v>
      </c>
      <c r="I351" s="5">
        <v>3827.04</v>
      </c>
      <c r="J351" s="5">
        <v>3827.04</v>
      </c>
      <c r="K351" s="5">
        <v>3827.04</v>
      </c>
      <c r="L351" s="5">
        <v>0</v>
      </c>
      <c r="M351" s="5">
        <v>0</v>
      </c>
      <c r="N351" s="5">
        <v>0</v>
      </c>
      <c r="O351" s="3">
        <f>DATE(2025,6,6)</f>
        <v>45814</v>
      </c>
      <c r="P351" s="2"/>
      <c r="Q351" s="2"/>
      <c r="R351" s="2" t="s">
        <v>28</v>
      </c>
    </row>
    <row r="352">
      <c r="A352" s="2" t="s">
        <v>24</v>
      </c>
      <c r="B352" s="2" t="s">
        <v>791</v>
      </c>
      <c r="C352" s="2" t="s">
        <v>20</v>
      </c>
      <c r="D352" s="3">
        <f>DATE(2025,7,18)</f>
        <v>45856</v>
      </c>
      <c r="E352" s="4">
        <v>250700268</v>
      </c>
      <c r="F352" s="2" t="s">
        <v>792</v>
      </c>
      <c r="G352" s="2"/>
      <c r="H352" s="5">
        <v>10838.4</v>
      </c>
      <c r="I352" s="5">
        <v>10838.4</v>
      </c>
      <c r="J352" s="5">
        <v>10838.4</v>
      </c>
      <c r="K352" s="5">
        <v>10838.4</v>
      </c>
      <c r="L352" s="5">
        <v>0</v>
      </c>
      <c r="M352" s="5">
        <v>0</v>
      </c>
      <c r="N352" s="5">
        <v>0</v>
      </c>
      <c r="O352" s="3">
        <f>DATE(2025,8,17)</f>
        <v>45886</v>
      </c>
      <c r="P352" s="2"/>
      <c r="Q352" s="2"/>
      <c r="R352" s="2" t="s">
        <v>22</v>
      </c>
    </row>
    <row r="353">
      <c r="A353" s="2" t="s">
        <v>24</v>
      </c>
      <c r="B353" s="2" t="s">
        <v>793</v>
      </c>
      <c r="C353" s="2" t="s">
        <v>20</v>
      </c>
      <c r="D353" s="3">
        <f>DATE(2024,8,21)</f>
        <v>45525</v>
      </c>
      <c r="E353" s="4">
        <v>240800200</v>
      </c>
      <c r="F353" s="2" t="s">
        <v>794</v>
      </c>
      <c r="G353" s="2" t="s">
        <v>795</v>
      </c>
      <c r="H353" s="5">
        <v>10378.47</v>
      </c>
      <c r="I353" s="5">
        <v>10378.47</v>
      </c>
      <c r="J353" s="5">
        <v>2226.05</v>
      </c>
      <c r="K353" s="5">
        <v>2226.05</v>
      </c>
      <c r="L353" s="5">
        <v>8152.42</v>
      </c>
      <c r="M353" s="5">
        <v>8152.42</v>
      </c>
      <c r="N353" s="5">
        <v>0</v>
      </c>
      <c r="O353" s="3">
        <f>DATE(2024,8,30)</f>
        <v>45534</v>
      </c>
      <c r="P353" s="2"/>
      <c r="Q353" s="2"/>
      <c r="R353" s="2" t="s">
        <v>22</v>
      </c>
    </row>
    <row r="354">
      <c r="A354" s="2" t="s">
        <v>24</v>
      </c>
      <c r="B354" s="2" t="s">
        <v>793</v>
      </c>
      <c r="C354" s="2" t="s">
        <v>20</v>
      </c>
      <c r="D354" s="3">
        <f>DATE(2024,9,5)</f>
        <v>45540</v>
      </c>
      <c r="E354" s="4">
        <v>240900078</v>
      </c>
      <c r="F354" s="2" t="s">
        <v>796</v>
      </c>
      <c r="G354" s="2" t="s">
        <v>797</v>
      </c>
      <c r="H354" s="5">
        <v>3360.57</v>
      </c>
      <c r="I354" s="5">
        <v>3360.57</v>
      </c>
      <c r="J354" s="5">
        <v>3360.57</v>
      </c>
      <c r="K354" s="5">
        <v>3360.57</v>
      </c>
      <c r="L354" s="5">
        <v>0</v>
      </c>
      <c r="M354" s="5">
        <v>0</v>
      </c>
      <c r="N354" s="5">
        <v>0</v>
      </c>
      <c r="O354" s="3">
        <f>DATE(2024,9,12)</f>
        <v>45547</v>
      </c>
      <c r="P354" s="2"/>
      <c r="Q354" s="2"/>
      <c r="R354" s="2" t="s">
        <v>22</v>
      </c>
    </row>
    <row r="355">
      <c r="A355" s="2" t="s">
        <v>24</v>
      </c>
      <c r="B355" s="2" t="s">
        <v>793</v>
      </c>
      <c r="C355" s="2" t="s">
        <v>20</v>
      </c>
      <c r="D355" s="3">
        <f>DATE(2024,9,18)</f>
        <v>45553</v>
      </c>
      <c r="E355" s="4">
        <v>240900203</v>
      </c>
      <c r="F355" s="2" t="s">
        <v>798</v>
      </c>
      <c r="G355" s="2" t="s">
        <v>799</v>
      </c>
      <c r="H355" s="5">
        <v>700.2</v>
      </c>
      <c r="I355" s="5">
        <v>700.2</v>
      </c>
      <c r="J355" s="5">
        <v>700.2</v>
      </c>
      <c r="K355" s="5">
        <v>700.2</v>
      </c>
      <c r="L355" s="5">
        <v>0</v>
      </c>
      <c r="M355" s="5">
        <v>0</v>
      </c>
      <c r="N355" s="5">
        <v>0</v>
      </c>
      <c r="O355" s="3">
        <f>DATE(2024,9,23)</f>
        <v>45558</v>
      </c>
      <c r="P355" s="2"/>
      <c r="Q355" s="2"/>
      <c r="R355" s="2" t="s">
        <v>22</v>
      </c>
    </row>
    <row r="356">
      <c r="A356" s="2" t="s">
        <v>24</v>
      </c>
      <c r="B356" s="2" t="s">
        <v>800</v>
      </c>
      <c r="C356" s="2" t="s">
        <v>20</v>
      </c>
      <c r="D356" s="3">
        <f>DATE(2025,6,12)</f>
        <v>45820</v>
      </c>
      <c r="E356" s="4">
        <v>250600137</v>
      </c>
      <c r="F356" s="2" t="s">
        <v>801</v>
      </c>
      <c r="G356" s="2" t="s">
        <v>802</v>
      </c>
      <c r="H356" s="5">
        <v>1908.54</v>
      </c>
      <c r="I356" s="5">
        <v>1908.54</v>
      </c>
      <c r="J356" s="5">
        <v>1908.54</v>
      </c>
      <c r="K356" s="5">
        <v>1908.54</v>
      </c>
      <c r="L356" s="5">
        <v>0</v>
      </c>
      <c r="M356" s="5">
        <v>0</v>
      </c>
      <c r="N356" s="5">
        <v>0</v>
      </c>
      <c r="O356" s="3">
        <f>DATE(2025,7,12)</f>
        <v>45850</v>
      </c>
      <c r="P356" s="2"/>
      <c r="Q356" s="2"/>
      <c r="R356" s="2" t="s">
        <v>22</v>
      </c>
    </row>
    <row r="357">
      <c r="A357" s="2" t="s">
        <v>24</v>
      </c>
      <c r="B357" s="2" t="s">
        <v>803</v>
      </c>
      <c r="C357" s="2" t="s">
        <v>20</v>
      </c>
      <c r="D357" s="3">
        <f>DATE(2023,7,21)</f>
        <v>45128</v>
      </c>
      <c r="E357" s="4">
        <v>240501052</v>
      </c>
      <c r="F357" s="2" t="s">
        <v>804</v>
      </c>
      <c r="G357" s="2"/>
      <c r="H357" s="5">
        <v>699.72</v>
      </c>
      <c r="I357" s="5">
        <v>699.72</v>
      </c>
      <c r="J357" s="5">
        <v>699.72</v>
      </c>
      <c r="K357" s="5">
        <v>699.72</v>
      </c>
      <c r="L357" s="5">
        <v>0</v>
      </c>
      <c r="M357" s="5">
        <v>0</v>
      </c>
      <c r="N357" s="5">
        <v>0</v>
      </c>
      <c r="O357" s="3">
        <f>DATE(2025,11,16)</f>
        <v>45977</v>
      </c>
      <c r="P357" s="2"/>
      <c r="Q357" s="2"/>
      <c r="R357" s="2" t="s">
        <v>28</v>
      </c>
    </row>
    <row r="358">
      <c r="A358" s="2" t="s">
        <v>24</v>
      </c>
      <c r="B358" s="2" t="s">
        <v>803</v>
      </c>
      <c r="C358" s="2" t="s">
        <v>20</v>
      </c>
      <c r="D358" s="3">
        <f>DATE(2023,7,28)</f>
        <v>45135</v>
      </c>
      <c r="E358" s="4">
        <v>240501053</v>
      </c>
      <c r="F358" s="2" t="s">
        <v>805</v>
      </c>
      <c r="G358" s="2"/>
      <c r="H358" s="5">
        <v>492.94</v>
      </c>
      <c r="I358" s="5">
        <v>492.94</v>
      </c>
      <c r="J358" s="5">
        <v>492.94</v>
      </c>
      <c r="K358" s="5">
        <v>492.94</v>
      </c>
      <c r="L358" s="5">
        <v>0</v>
      </c>
      <c r="M358" s="5">
        <v>0</v>
      </c>
      <c r="N358" s="5">
        <v>0</v>
      </c>
      <c r="O358" s="3">
        <f>DATE(2025,11,16)</f>
        <v>45977</v>
      </c>
      <c r="P358" s="2"/>
      <c r="Q358" s="2"/>
      <c r="R358" s="2" t="s">
        <v>28</v>
      </c>
    </row>
    <row r="359">
      <c r="A359" s="2" t="s">
        <v>24</v>
      </c>
      <c r="B359" s="2" t="s">
        <v>803</v>
      </c>
      <c r="C359" s="2" t="s">
        <v>20</v>
      </c>
      <c r="D359" s="3">
        <f>DATE(2023,8,18)</f>
        <v>45156</v>
      </c>
      <c r="E359" s="4">
        <v>240501054</v>
      </c>
      <c r="F359" s="2" t="s">
        <v>806</v>
      </c>
      <c r="G359" s="2"/>
      <c r="H359" s="5">
        <v>2941.68</v>
      </c>
      <c r="I359" s="5">
        <v>2941.68</v>
      </c>
      <c r="J359" s="5">
        <v>2941.68</v>
      </c>
      <c r="K359" s="5">
        <v>2941.68</v>
      </c>
      <c r="L359" s="5">
        <v>0</v>
      </c>
      <c r="M359" s="5">
        <v>0</v>
      </c>
      <c r="N359" s="5">
        <v>0</v>
      </c>
      <c r="O359" s="3">
        <f>DATE(2025,11,16)</f>
        <v>45977</v>
      </c>
      <c r="P359" s="2"/>
      <c r="Q359" s="2"/>
      <c r="R359" s="2" t="s">
        <v>28</v>
      </c>
    </row>
    <row r="360">
      <c r="A360" s="2" t="s">
        <v>24</v>
      </c>
      <c r="B360" s="2" t="s">
        <v>803</v>
      </c>
      <c r="C360" s="2" t="s">
        <v>20</v>
      </c>
      <c r="D360" s="3">
        <f>DATE(2023,8,25)</f>
        <v>45163</v>
      </c>
      <c r="E360" s="4">
        <v>240501055</v>
      </c>
      <c r="F360" s="2" t="s">
        <v>807</v>
      </c>
      <c r="G360" s="2"/>
      <c r="H360" s="5">
        <v>1399.44</v>
      </c>
      <c r="I360" s="5">
        <v>1399.44</v>
      </c>
      <c r="J360" s="5">
        <v>1399.44</v>
      </c>
      <c r="K360" s="5">
        <v>1399.44</v>
      </c>
      <c r="L360" s="5">
        <v>0</v>
      </c>
      <c r="M360" s="5">
        <v>0</v>
      </c>
      <c r="N360" s="5">
        <v>0</v>
      </c>
      <c r="O360" s="3">
        <f>DATE(2025,11,16)</f>
        <v>45977</v>
      </c>
      <c r="P360" s="2"/>
      <c r="Q360" s="2"/>
      <c r="R360" s="2" t="s">
        <v>28</v>
      </c>
    </row>
    <row r="361">
      <c r="A361" s="2" t="s">
        <v>24</v>
      </c>
      <c r="B361" s="2" t="s">
        <v>803</v>
      </c>
      <c r="C361" s="2" t="s">
        <v>20</v>
      </c>
      <c r="D361" s="3">
        <f>DATE(2023,10,11)</f>
        <v>45210</v>
      </c>
      <c r="E361" s="4">
        <v>240501056</v>
      </c>
      <c r="F361" s="2" t="s">
        <v>808</v>
      </c>
      <c r="G361" s="2"/>
      <c r="H361" s="5">
        <v>699.72</v>
      </c>
      <c r="I361" s="5">
        <v>699.72</v>
      </c>
      <c r="J361" s="5">
        <v>699.72</v>
      </c>
      <c r="K361" s="5">
        <v>699.72</v>
      </c>
      <c r="L361" s="5">
        <v>0</v>
      </c>
      <c r="M361" s="5">
        <v>0</v>
      </c>
      <c r="N361" s="5">
        <v>0</v>
      </c>
      <c r="O361" s="3">
        <f>DATE(2025,11,16)</f>
        <v>45977</v>
      </c>
      <c r="P361" s="2"/>
      <c r="Q361" s="2"/>
      <c r="R361" s="2" t="s">
        <v>28</v>
      </c>
    </row>
    <row r="362">
      <c r="A362" s="2" t="s">
        <v>24</v>
      </c>
      <c r="B362" s="2" t="s">
        <v>803</v>
      </c>
      <c r="C362" s="2" t="s">
        <v>20</v>
      </c>
      <c r="D362" s="3">
        <f>DATE(2023,10,12)</f>
        <v>45211</v>
      </c>
      <c r="E362" s="4">
        <v>240501057</v>
      </c>
      <c r="F362" s="2" t="s">
        <v>809</v>
      </c>
      <c r="G362" s="2"/>
      <c r="H362" s="5">
        <v>699.72</v>
      </c>
      <c r="I362" s="5">
        <v>699.72</v>
      </c>
      <c r="J362" s="5">
        <v>699.72</v>
      </c>
      <c r="K362" s="5">
        <v>699.72</v>
      </c>
      <c r="L362" s="5">
        <v>0</v>
      </c>
      <c r="M362" s="5">
        <v>0</v>
      </c>
      <c r="N362" s="5">
        <v>0</v>
      </c>
      <c r="O362" s="3">
        <f>DATE(2025,11,16)</f>
        <v>45977</v>
      </c>
      <c r="P362" s="2"/>
      <c r="Q362" s="2"/>
      <c r="R362" s="2" t="s">
        <v>28</v>
      </c>
    </row>
    <row r="363">
      <c r="A363" s="2" t="s">
        <v>24</v>
      </c>
      <c r="B363" s="2" t="s">
        <v>803</v>
      </c>
      <c r="C363" s="2" t="s">
        <v>20</v>
      </c>
      <c r="D363" s="3">
        <f>DATE(2023,10,16)</f>
        <v>45215</v>
      </c>
      <c r="E363" s="4">
        <v>240501058</v>
      </c>
      <c r="F363" s="2" t="s">
        <v>810</v>
      </c>
      <c r="G363" s="2"/>
      <c r="H363" s="5">
        <v>1128.12</v>
      </c>
      <c r="I363" s="5">
        <v>1128.12</v>
      </c>
      <c r="J363" s="5">
        <v>1128.12</v>
      </c>
      <c r="K363" s="5">
        <v>1128.12</v>
      </c>
      <c r="L363" s="5">
        <v>0</v>
      </c>
      <c r="M363" s="5">
        <v>0</v>
      </c>
      <c r="N363" s="5">
        <v>0</v>
      </c>
      <c r="O363" s="3">
        <f>DATE(2025,11,16)</f>
        <v>45977</v>
      </c>
      <c r="P363" s="2"/>
      <c r="Q363" s="2"/>
      <c r="R363" s="2" t="s">
        <v>28</v>
      </c>
    </row>
    <row r="364">
      <c r="A364" s="2" t="s">
        <v>24</v>
      </c>
      <c r="B364" s="2" t="s">
        <v>803</v>
      </c>
      <c r="C364" s="2" t="s">
        <v>20</v>
      </c>
      <c r="D364" s="3">
        <f>DATE(2023,10,20)</f>
        <v>45219</v>
      </c>
      <c r="E364" s="4">
        <v>240501059</v>
      </c>
      <c r="F364" s="2" t="s">
        <v>811</v>
      </c>
      <c r="G364" s="2"/>
      <c r="H364" s="5">
        <v>1049.58</v>
      </c>
      <c r="I364" s="5">
        <v>1049.58</v>
      </c>
      <c r="J364" s="5">
        <v>1049.58</v>
      </c>
      <c r="K364" s="5">
        <v>1049.58</v>
      </c>
      <c r="L364" s="5">
        <v>0</v>
      </c>
      <c r="M364" s="5">
        <v>0</v>
      </c>
      <c r="N364" s="5">
        <v>0</v>
      </c>
      <c r="O364" s="3">
        <f>DATE(2025,11,16)</f>
        <v>45977</v>
      </c>
      <c r="P364" s="2"/>
      <c r="Q364" s="2"/>
      <c r="R364" s="2" t="s">
        <v>28</v>
      </c>
    </row>
    <row r="365">
      <c r="A365" s="2" t="s">
        <v>24</v>
      </c>
      <c r="B365" s="2" t="s">
        <v>803</v>
      </c>
      <c r="C365" s="2" t="s">
        <v>20</v>
      </c>
      <c r="D365" s="3">
        <f>DATE(2023,10,30)</f>
        <v>45229</v>
      </c>
      <c r="E365" s="4">
        <v>240501060</v>
      </c>
      <c r="F365" s="2" t="s">
        <v>812</v>
      </c>
      <c r="G365" s="2"/>
      <c r="H365" s="5">
        <v>1399.44</v>
      </c>
      <c r="I365" s="5">
        <v>1399.44</v>
      </c>
      <c r="J365" s="5">
        <v>1399.44</v>
      </c>
      <c r="K365" s="5">
        <v>1399.44</v>
      </c>
      <c r="L365" s="5">
        <v>0</v>
      </c>
      <c r="M365" s="5">
        <v>0</v>
      </c>
      <c r="N365" s="5">
        <v>0</v>
      </c>
      <c r="O365" s="3">
        <f>DATE(2025,11,16)</f>
        <v>45977</v>
      </c>
      <c r="P365" s="2"/>
      <c r="Q365" s="2"/>
      <c r="R365" s="2" t="s">
        <v>28</v>
      </c>
    </row>
    <row r="366">
      <c r="A366" s="2" t="s">
        <v>24</v>
      </c>
      <c r="B366" s="2" t="s">
        <v>803</v>
      </c>
      <c r="C366" s="2" t="s">
        <v>20</v>
      </c>
      <c r="D366" s="3">
        <f>DATE(2023,10,31)</f>
        <v>45230</v>
      </c>
      <c r="E366" s="4">
        <v>240501061</v>
      </c>
      <c r="F366" s="2" t="s">
        <v>813</v>
      </c>
      <c r="G366" s="2"/>
      <c r="H366" s="5">
        <v>4548.18</v>
      </c>
      <c r="I366" s="5">
        <v>4548.18</v>
      </c>
      <c r="J366" s="5">
        <v>4548.18</v>
      </c>
      <c r="K366" s="5">
        <v>4548.18</v>
      </c>
      <c r="L366" s="5">
        <v>0</v>
      </c>
      <c r="M366" s="5">
        <v>0</v>
      </c>
      <c r="N366" s="5">
        <v>0</v>
      </c>
      <c r="O366" s="3">
        <f>DATE(2025,11,16)</f>
        <v>45977</v>
      </c>
      <c r="P366" s="2"/>
      <c r="Q366" s="2"/>
      <c r="R366" s="2" t="s">
        <v>28</v>
      </c>
    </row>
    <row r="367">
      <c r="A367" s="2" t="s">
        <v>24</v>
      </c>
      <c r="B367" s="2" t="s">
        <v>803</v>
      </c>
      <c r="C367" s="2" t="s">
        <v>20</v>
      </c>
      <c r="D367" s="3">
        <f>DATE(2023,10,31)</f>
        <v>45230</v>
      </c>
      <c r="E367" s="4">
        <v>240501062</v>
      </c>
      <c r="F367" s="2" t="s">
        <v>814</v>
      </c>
      <c r="G367" s="2"/>
      <c r="H367" s="5">
        <v>1399.44</v>
      </c>
      <c r="I367" s="5">
        <v>1399.44</v>
      </c>
      <c r="J367" s="5">
        <v>1399.44</v>
      </c>
      <c r="K367" s="5">
        <v>1399.44</v>
      </c>
      <c r="L367" s="5">
        <v>0</v>
      </c>
      <c r="M367" s="5">
        <v>0</v>
      </c>
      <c r="N367" s="5">
        <v>0</v>
      </c>
      <c r="O367" s="3">
        <f>DATE(2025,11,16)</f>
        <v>45977</v>
      </c>
      <c r="P367" s="2"/>
      <c r="Q367" s="2"/>
      <c r="R367" s="2" t="s">
        <v>28</v>
      </c>
    </row>
    <row r="368">
      <c r="A368" s="2" t="s">
        <v>24</v>
      </c>
      <c r="B368" s="2" t="s">
        <v>803</v>
      </c>
      <c r="C368" s="2" t="s">
        <v>20</v>
      </c>
      <c r="D368" s="3">
        <f>DATE(2023,10,31)</f>
        <v>45230</v>
      </c>
      <c r="E368" s="4">
        <v>240501063</v>
      </c>
      <c r="F368" s="2" t="s">
        <v>815</v>
      </c>
      <c r="G368" s="2"/>
      <c r="H368" s="5">
        <v>699.72</v>
      </c>
      <c r="I368" s="5">
        <v>699.72</v>
      </c>
      <c r="J368" s="5">
        <v>699.72</v>
      </c>
      <c r="K368" s="5">
        <v>699.72</v>
      </c>
      <c r="L368" s="5">
        <v>0</v>
      </c>
      <c r="M368" s="5">
        <v>0</v>
      </c>
      <c r="N368" s="5">
        <v>0</v>
      </c>
      <c r="O368" s="3">
        <f>DATE(2025,11,16)</f>
        <v>45977</v>
      </c>
      <c r="P368" s="2"/>
      <c r="Q368" s="2"/>
      <c r="R368" s="2" t="s">
        <v>28</v>
      </c>
    </row>
    <row r="369">
      <c r="A369" s="2" t="s">
        <v>24</v>
      </c>
      <c r="B369" s="2" t="s">
        <v>803</v>
      </c>
      <c r="C369" s="2" t="s">
        <v>20</v>
      </c>
      <c r="D369" s="3">
        <f>DATE(2023,11,8)</f>
        <v>45238</v>
      </c>
      <c r="E369" s="4">
        <v>240501064</v>
      </c>
      <c r="F369" s="2" t="s">
        <v>816</v>
      </c>
      <c r="G369" s="2"/>
      <c r="H369" s="5">
        <v>1399.44</v>
      </c>
      <c r="I369" s="5">
        <v>1399.44</v>
      </c>
      <c r="J369" s="5">
        <v>1399.44</v>
      </c>
      <c r="K369" s="5">
        <v>1399.44</v>
      </c>
      <c r="L369" s="5">
        <v>0</v>
      </c>
      <c r="M369" s="5">
        <v>0</v>
      </c>
      <c r="N369" s="5">
        <v>0</v>
      </c>
      <c r="O369" s="3">
        <f>DATE(2025,11,16)</f>
        <v>45977</v>
      </c>
      <c r="P369" s="2"/>
      <c r="Q369" s="2"/>
      <c r="R369" s="2" t="s">
        <v>28</v>
      </c>
    </row>
    <row r="370">
      <c r="A370" s="2" t="s">
        <v>24</v>
      </c>
      <c r="B370" s="2" t="s">
        <v>803</v>
      </c>
      <c r="C370" s="2" t="s">
        <v>20</v>
      </c>
      <c r="D370" s="3">
        <f>DATE(2023,11,13)</f>
        <v>45243</v>
      </c>
      <c r="E370" s="4">
        <v>240501065</v>
      </c>
      <c r="F370" s="2" t="s">
        <v>817</v>
      </c>
      <c r="G370" s="2"/>
      <c r="H370" s="5">
        <v>699.72</v>
      </c>
      <c r="I370" s="5">
        <v>699.72</v>
      </c>
      <c r="J370" s="5">
        <v>699.72</v>
      </c>
      <c r="K370" s="5">
        <v>699.72</v>
      </c>
      <c r="L370" s="5">
        <v>0</v>
      </c>
      <c r="M370" s="5">
        <v>0</v>
      </c>
      <c r="N370" s="5">
        <v>0</v>
      </c>
      <c r="O370" s="3">
        <f>DATE(2025,11,16)</f>
        <v>45977</v>
      </c>
      <c r="P370" s="2"/>
      <c r="Q370" s="2"/>
      <c r="R370" s="2" t="s">
        <v>28</v>
      </c>
    </row>
    <row r="371">
      <c r="A371" s="2" t="s">
        <v>24</v>
      </c>
      <c r="B371" s="2" t="s">
        <v>803</v>
      </c>
      <c r="C371" s="2" t="s">
        <v>20</v>
      </c>
      <c r="D371" s="3">
        <f>DATE(2023,11,16)</f>
        <v>45246</v>
      </c>
      <c r="E371" s="4">
        <v>240501066</v>
      </c>
      <c r="F371" s="2" t="s">
        <v>818</v>
      </c>
      <c r="G371" s="2"/>
      <c r="H371" s="5">
        <v>1542.24</v>
      </c>
      <c r="I371" s="5">
        <v>1542.24</v>
      </c>
      <c r="J371" s="5">
        <v>1542.24</v>
      </c>
      <c r="K371" s="5">
        <v>1542.24</v>
      </c>
      <c r="L371" s="5">
        <v>0</v>
      </c>
      <c r="M371" s="5">
        <v>0</v>
      </c>
      <c r="N371" s="5">
        <v>0</v>
      </c>
      <c r="O371" s="3">
        <f>DATE(2025,11,16)</f>
        <v>45977</v>
      </c>
      <c r="P371" s="2"/>
      <c r="Q371" s="2"/>
      <c r="R371" s="2" t="s">
        <v>28</v>
      </c>
    </row>
    <row r="372">
      <c r="A372" s="2" t="s">
        <v>24</v>
      </c>
      <c r="B372" s="2" t="s">
        <v>803</v>
      </c>
      <c r="C372" s="2" t="s">
        <v>20</v>
      </c>
      <c r="D372" s="3">
        <f>DATE(2023,11,27)</f>
        <v>45257</v>
      </c>
      <c r="E372" s="4">
        <v>240501067</v>
      </c>
      <c r="F372" s="2" t="s">
        <v>819</v>
      </c>
      <c r="G372" s="2"/>
      <c r="H372" s="5">
        <v>1749.3</v>
      </c>
      <c r="I372" s="5">
        <v>1749.3</v>
      </c>
      <c r="J372" s="5">
        <v>1749.3</v>
      </c>
      <c r="K372" s="5">
        <v>1749.3</v>
      </c>
      <c r="L372" s="5">
        <v>0</v>
      </c>
      <c r="M372" s="5">
        <v>0</v>
      </c>
      <c r="N372" s="5">
        <v>0</v>
      </c>
      <c r="O372" s="3">
        <f>DATE(2025,11,16)</f>
        <v>45977</v>
      </c>
      <c r="P372" s="2"/>
      <c r="Q372" s="2"/>
      <c r="R372" s="2" t="s">
        <v>28</v>
      </c>
    </row>
    <row r="373">
      <c r="A373" s="2" t="s">
        <v>24</v>
      </c>
      <c r="B373" s="2" t="s">
        <v>803</v>
      </c>
      <c r="C373" s="2" t="s">
        <v>20</v>
      </c>
      <c r="D373" s="3">
        <f>DATE(2023,12,12)</f>
        <v>45272</v>
      </c>
      <c r="E373" s="4">
        <v>240501068</v>
      </c>
      <c r="F373" s="2" t="s">
        <v>820</v>
      </c>
      <c r="G373" s="2"/>
      <c r="H373" s="5">
        <v>3148.74</v>
      </c>
      <c r="I373" s="5">
        <v>3148.74</v>
      </c>
      <c r="J373" s="5">
        <v>3148.74</v>
      </c>
      <c r="K373" s="5">
        <v>3148.74</v>
      </c>
      <c r="L373" s="5">
        <v>0</v>
      </c>
      <c r="M373" s="5">
        <v>0</v>
      </c>
      <c r="N373" s="5">
        <v>0</v>
      </c>
      <c r="O373" s="3">
        <f>DATE(2025,11,16)</f>
        <v>45977</v>
      </c>
      <c r="P373" s="2"/>
      <c r="Q373" s="2"/>
      <c r="R373" s="2" t="s">
        <v>28</v>
      </c>
    </row>
    <row r="374">
      <c r="A374" s="2" t="s">
        <v>24</v>
      </c>
      <c r="B374" s="2" t="s">
        <v>803</v>
      </c>
      <c r="C374" s="2" t="s">
        <v>20</v>
      </c>
      <c r="D374" s="3">
        <f>DATE(2023,12,22)</f>
        <v>45282</v>
      </c>
      <c r="E374" s="4">
        <v>240501069</v>
      </c>
      <c r="F374" s="2" t="s">
        <v>821</v>
      </c>
      <c r="G374" s="2"/>
      <c r="H374" s="5">
        <v>5612.04</v>
      </c>
      <c r="I374" s="5">
        <v>5612.04</v>
      </c>
      <c r="J374" s="5">
        <v>5612.04</v>
      </c>
      <c r="K374" s="5">
        <v>5612.04</v>
      </c>
      <c r="L374" s="5">
        <v>0</v>
      </c>
      <c r="M374" s="5">
        <v>0</v>
      </c>
      <c r="N374" s="5">
        <v>0</v>
      </c>
      <c r="O374" s="3">
        <f>DATE(2025,11,16)</f>
        <v>45977</v>
      </c>
      <c r="P374" s="2"/>
      <c r="Q374" s="2"/>
      <c r="R374" s="2" t="s">
        <v>28</v>
      </c>
    </row>
    <row r="375">
      <c r="A375" s="2" t="s">
        <v>24</v>
      </c>
      <c r="B375" s="2" t="s">
        <v>803</v>
      </c>
      <c r="C375" s="2" t="s">
        <v>20</v>
      </c>
      <c r="D375" s="3">
        <f>DATE(2023,12,28)</f>
        <v>45288</v>
      </c>
      <c r="E375" s="4">
        <v>240501070</v>
      </c>
      <c r="F375" s="2" t="s">
        <v>822</v>
      </c>
      <c r="G375" s="2"/>
      <c r="H375" s="5">
        <v>4408.24</v>
      </c>
      <c r="I375" s="5">
        <v>4408.24</v>
      </c>
      <c r="J375" s="5">
        <v>4408.24</v>
      </c>
      <c r="K375" s="5">
        <v>4408.24</v>
      </c>
      <c r="L375" s="5">
        <v>0</v>
      </c>
      <c r="M375" s="5">
        <v>0</v>
      </c>
      <c r="N375" s="5">
        <v>0</v>
      </c>
      <c r="O375" s="3">
        <f>DATE(2025,11,16)</f>
        <v>45977</v>
      </c>
      <c r="P375" s="2"/>
      <c r="Q375" s="2"/>
      <c r="R375" s="2" t="s">
        <v>28</v>
      </c>
    </row>
    <row r="376">
      <c r="A376" s="2" t="s">
        <v>24</v>
      </c>
      <c r="B376" s="2" t="s">
        <v>803</v>
      </c>
      <c r="C376" s="2" t="s">
        <v>20</v>
      </c>
      <c r="D376" s="3">
        <f>DATE(2024,1,5)</f>
        <v>45296</v>
      </c>
      <c r="E376" s="4">
        <v>240501071</v>
      </c>
      <c r="F376" s="2" t="s">
        <v>823</v>
      </c>
      <c r="G376" s="2"/>
      <c r="H376" s="5">
        <v>3148.74</v>
      </c>
      <c r="I376" s="5">
        <v>3148.74</v>
      </c>
      <c r="J376" s="5">
        <v>3148.74</v>
      </c>
      <c r="K376" s="5">
        <v>3148.74</v>
      </c>
      <c r="L376" s="5">
        <v>0</v>
      </c>
      <c r="M376" s="5">
        <v>0</v>
      </c>
      <c r="N376" s="5">
        <v>0</v>
      </c>
      <c r="O376" s="3">
        <f>DATE(2025,11,16)</f>
        <v>45977</v>
      </c>
      <c r="P376" s="2"/>
      <c r="Q376" s="2"/>
      <c r="R376" s="2" t="s">
        <v>28</v>
      </c>
    </row>
    <row r="377">
      <c r="A377" s="2" t="s">
        <v>24</v>
      </c>
      <c r="B377" s="2" t="s">
        <v>803</v>
      </c>
      <c r="C377" s="2" t="s">
        <v>20</v>
      </c>
      <c r="D377" s="3">
        <f>DATE(2024,2,16)</f>
        <v>45338</v>
      </c>
      <c r="E377" s="4">
        <v>240501072</v>
      </c>
      <c r="F377" s="2" t="s">
        <v>824</v>
      </c>
      <c r="G377" s="2"/>
      <c r="H377" s="5">
        <v>1399.44</v>
      </c>
      <c r="I377" s="5">
        <v>1399.44</v>
      </c>
      <c r="J377" s="5">
        <v>1399.44</v>
      </c>
      <c r="K377" s="5">
        <v>1399.44</v>
      </c>
      <c r="L377" s="5">
        <v>0</v>
      </c>
      <c r="M377" s="5">
        <v>0</v>
      </c>
      <c r="N377" s="5">
        <v>0</v>
      </c>
      <c r="O377" s="3">
        <f>DATE(2025,11,16)</f>
        <v>45977</v>
      </c>
      <c r="P377" s="2"/>
      <c r="Q377" s="2"/>
      <c r="R377" s="2" t="s">
        <v>28</v>
      </c>
    </row>
    <row r="378">
      <c r="A378" s="2" t="s">
        <v>24</v>
      </c>
      <c r="B378" s="2" t="s">
        <v>803</v>
      </c>
      <c r="C378" s="2" t="s">
        <v>20</v>
      </c>
      <c r="D378" s="3">
        <f>DATE(2024,3,1)</f>
        <v>45352</v>
      </c>
      <c r="E378" s="4">
        <v>240501073</v>
      </c>
      <c r="F378" s="2" t="s">
        <v>825</v>
      </c>
      <c r="G378" s="2"/>
      <c r="H378" s="5">
        <v>1049.58</v>
      </c>
      <c r="I378" s="5">
        <v>1049.58</v>
      </c>
      <c r="J378" s="5">
        <v>1049.58</v>
      </c>
      <c r="K378" s="5">
        <v>1049.58</v>
      </c>
      <c r="L378" s="5">
        <v>0</v>
      </c>
      <c r="M378" s="5">
        <v>0</v>
      </c>
      <c r="N378" s="5">
        <v>0</v>
      </c>
      <c r="O378" s="3">
        <f>DATE(2025,11,16)</f>
        <v>45977</v>
      </c>
      <c r="P378" s="2"/>
      <c r="Q378" s="2"/>
      <c r="R378" s="2" t="s">
        <v>28</v>
      </c>
    </row>
    <row r="379">
      <c r="A379" s="2" t="s">
        <v>24</v>
      </c>
      <c r="B379" s="2" t="s">
        <v>803</v>
      </c>
      <c r="C379" s="2" t="s">
        <v>20</v>
      </c>
      <c r="D379" s="3">
        <f>DATE(2024,3,8)</f>
        <v>45359</v>
      </c>
      <c r="E379" s="4">
        <v>240501074</v>
      </c>
      <c r="F379" s="2" t="s">
        <v>826</v>
      </c>
      <c r="G379" s="2"/>
      <c r="H379" s="5">
        <v>1192.38</v>
      </c>
      <c r="I379" s="5">
        <v>1192.38</v>
      </c>
      <c r="J379" s="5">
        <v>1192.38</v>
      </c>
      <c r="K379" s="5">
        <v>1192.38</v>
      </c>
      <c r="L379" s="5">
        <v>0</v>
      </c>
      <c r="M379" s="5">
        <v>0</v>
      </c>
      <c r="N379" s="5">
        <v>0</v>
      </c>
      <c r="O379" s="3">
        <f>DATE(2025,11,16)</f>
        <v>45977</v>
      </c>
      <c r="P379" s="2"/>
      <c r="Q379" s="2"/>
      <c r="R379" s="2" t="s">
        <v>28</v>
      </c>
    </row>
    <row r="380">
      <c r="A380" s="2" t="s">
        <v>24</v>
      </c>
      <c r="B380" s="2" t="s">
        <v>803</v>
      </c>
      <c r="C380" s="2" t="s">
        <v>20</v>
      </c>
      <c r="D380" s="3">
        <f>DATE(2024,3,11)</f>
        <v>45362</v>
      </c>
      <c r="E380" s="4">
        <v>240501075</v>
      </c>
      <c r="F380" s="2" t="s">
        <v>827</v>
      </c>
      <c r="G380" s="2"/>
      <c r="H380" s="5">
        <v>842.52</v>
      </c>
      <c r="I380" s="5">
        <v>842.52</v>
      </c>
      <c r="J380" s="5">
        <v>842.52</v>
      </c>
      <c r="K380" s="5">
        <v>842.52</v>
      </c>
      <c r="L380" s="5">
        <v>0</v>
      </c>
      <c r="M380" s="5">
        <v>0</v>
      </c>
      <c r="N380" s="5">
        <v>0</v>
      </c>
      <c r="O380" s="3">
        <f>DATE(2025,11,16)</f>
        <v>45977</v>
      </c>
      <c r="P380" s="2"/>
      <c r="Q380" s="2"/>
      <c r="R380" s="2" t="s">
        <v>28</v>
      </c>
    </row>
    <row r="381">
      <c r="A381" s="2" t="s">
        <v>24</v>
      </c>
      <c r="B381" s="2" t="s">
        <v>803</v>
      </c>
      <c r="C381" s="2" t="s">
        <v>20</v>
      </c>
      <c r="D381" s="3">
        <f>DATE(2024,3,28)</f>
        <v>45379</v>
      </c>
      <c r="E381" s="4">
        <v>240501076</v>
      </c>
      <c r="F381" s="2" t="s">
        <v>828</v>
      </c>
      <c r="G381" s="2"/>
      <c r="H381" s="5">
        <v>671.16</v>
      </c>
      <c r="I381" s="5">
        <v>671.16</v>
      </c>
      <c r="J381" s="5">
        <v>671.16</v>
      </c>
      <c r="K381" s="5">
        <v>671.16</v>
      </c>
      <c r="L381" s="5">
        <v>0</v>
      </c>
      <c r="M381" s="5">
        <v>0</v>
      </c>
      <c r="N381" s="5">
        <v>0</v>
      </c>
      <c r="O381" s="3">
        <f>DATE(2025,11,16)</f>
        <v>45977</v>
      </c>
      <c r="P381" s="2"/>
      <c r="Q381" s="2"/>
      <c r="R381" s="2" t="s">
        <v>28</v>
      </c>
    </row>
    <row r="382">
      <c r="A382" s="2" t="s">
        <v>24</v>
      </c>
      <c r="B382" s="2" t="s">
        <v>803</v>
      </c>
      <c r="C382" s="2" t="s">
        <v>20</v>
      </c>
      <c r="D382" s="3">
        <f>DATE(2024,4,11)</f>
        <v>45393</v>
      </c>
      <c r="E382" s="4">
        <v>240501077</v>
      </c>
      <c r="F382" s="2" t="s">
        <v>829</v>
      </c>
      <c r="G382" s="2"/>
      <c r="H382" s="5">
        <v>1720.74</v>
      </c>
      <c r="I382" s="5">
        <v>1720.74</v>
      </c>
      <c r="J382" s="5">
        <v>1720.74</v>
      </c>
      <c r="K382" s="5">
        <v>1720.74</v>
      </c>
      <c r="L382" s="5">
        <v>0</v>
      </c>
      <c r="M382" s="5">
        <v>0</v>
      </c>
      <c r="N382" s="5">
        <v>0</v>
      </c>
      <c r="O382" s="3">
        <f>DATE(2025,11,16)</f>
        <v>45977</v>
      </c>
      <c r="P382" s="2"/>
      <c r="Q382" s="2"/>
      <c r="R382" s="2" t="s">
        <v>28</v>
      </c>
    </row>
    <row r="383">
      <c r="A383" s="2" t="s">
        <v>24</v>
      </c>
      <c r="B383" s="2" t="s">
        <v>803</v>
      </c>
      <c r="C383" s="2" t="s">
        <v>20</v>
      </c>
      <c r="D383" s="3">
        <f>DATE(2024,4,17)</f>
        <v>45399</v>
      </c>
      <c r="E383" s="4">
        <v>240501078</v>
      </c>
      <c r="F383" s="2" t="s">
        <v>830</v>
      </c>
      <c r="G383" s="2"/>
      <c r="H383" s="5">
        <v>349.86</v>
      </c>
      <c r="I383" s="5">
        <v>349.86</v>
      </c>
      <c r="J383" s="5">
        <v>349.86</v>
      </c>
      <c r="K383" s="5">
        <v>349.86</v>
      </c>
      <c r="L383" s="5">
        <v>0</v>
      </c>
      <c r="M383" s="5">
        <v>0</v>
      </c>
      <c r="N383" s="5">
        <v>0</v>
      </c>
      <c r="O383" s="3">
        <f>DATE(2025,11,16)</f>
        <v>45977</v>
      </c>
      <c r="P383" s="2"/>
      <c r="Q383" s="2"/>
      <c r="R383" s="2" t="s">
        <v>28</v>
      </c>
    </row>
    <row r="384">
      <c r="A384" s="2" t="s">
        <v>24</v>
      </c>
      <c r="B384" s="2" t="s">
        <v>803</v>
      </c>
      <c r="C384" s="2" t="s">
        <v>20</v>
      </c>
      <c r="D384" s="3">
        <f>DATE(2024,5,2)</f>
        <v>45414</v>
      </c>
      <c r="E384" s="4">
        <v>240501079</v>
      </c>
      <c r="F384" s="2" t="s">
        <v>831</v>
      </c>
      <c r="G384" s="2"/>
      <c r="H384" s="5">
        <v>5469.24</v>
      </c>
      <c r="I384" s="5">
        <v>5469.24</v>
      </c>
      <c r="J384" s="5">
        <v>5469.24</v>
      </c>
      <c r="K384" s="5">
        <v>5469.24</v>
      </c>
      <c r="L384" s="5">
        <v>0</v>
      </c>
      <c r="M384" s="5">
        <v>0</v>
      </c>
      <c r="N384" s="5">
        <v>0</v>
      </c>
      <c r="O384" s="3">
        <f>DATE(2025,11,16)</f>
        <v>45977</v>
      </c>
      <c r="P384" s="2"/>
      <c r="Q384" s="2"/>
      <c r="R384" s="2" t="s">
        <v>28</v>
      </c>
    </row>
    <row r="385">
      <c r="A385" s="2" t="s">
        <v>24</v>
      </c>
      <c r="B385" s="2" t="s">
        <v>803</v>
      </c>
      <c r="C385" s="2" t="s">
        <v>20</v>
      </c>
      <c r="D385" s="3">
        <f>DATE(2024,9,16)</f>
        <v>45551</v>
      </c>
      <c r="E385" s="4">
        <v>240900184</v>
      </c>
      <c r="F385" s="2" t="s">
        <v>832</v>
      </c>
      <c r="G385" s="2" t="s">
        <v>833</v>
      </c>
      <c r="H385" s="5">
        <v>1749.3</v>
      </c>
      <c r="I385" s="5">
        <v>1749.3</v>
      </c>
      <c r="J385" s="5">
        <v>1749.3</v>
      </c>
      <c r="K385" s="5">
        <v>1749.3</v>
      </c>
      <c r="L385" s="5">
        <v>0</v>
      </c>
      <c r="M385" s="5">
        <v>0</v>
      </c>
      <c r="N385" s="5">
        <v>0</v>
      </c>
      <c r="O385" s="3">
        <f>DATE(2025,11,16)</f>
        <v>45977</v>
      </c>
      <c r="P385" s="2"/>
      <c r="Q385" s="2"/>
      <c r="R385" s="2" t="s">
        <v>28</v>
      </c>
    </row>
    <row r="386">
      <c r="A386" s="2" t="s">
        <v>24</v>
      </c>
      <c r="B386" s="2" t="s">
        <v>803</v>
      </c>
      <c r="C386" s="2" t="s">
        <v>20</v>
      </c>
      <c r="D386" s="3">
        <f>DATE(2024,11,18)</f>
        <v>45614</v>
      </c>
      <c r="E386" s="4">
        <v>241100199</v>
      </c>
      <c r="F386" s="2" t="s">
        <v>834</v>
      </c>
      <c r="G386" s="2" t="s">
        <v>835</v>
      </c>
      <c r="H386" s="5">
        <v>1399.44</v>
      </c>
      <c r="I386" s="5">
        <v>1399.44</v>
      </c>
      <c r="J386" s="5">
        <v>1399.44</v>
      </c>
      <c r="K386" s="5">
        <v>1399.44</v>
      </c>
      <c r="L386" s="5">
        <v>0</v>
      </c>
      <c r="M386" s="5">
        <v>0</v>
      </c>
      <c r="N386" s="5">
        <v>0</v>
      </c>
      <c r="O386" s="3">
        <f>DATE(2025,11,16)</f>
        <v>45977</v>
      </c>
      <c r="P386" s="2"/>
      <c r="Q386" s="2"/>
      <c r="R386" s="2" t="s">
        <v>28</v>
      </c>
    </row>
    <row r="387">
      <c r="A387" s="2" t="s">
        <v>24</v>
      </c>
      <c r="B387" s="2" t="s">
        <v>803</v>
      </c>
      <c r="C387" s="2" t="s">
        <v>20</v>
      </c>
      <c r="D387" s="3">
        <f>DATE(2024,12,11)</f>
        <v>45637</v>
      </c>
      <c r="E387" s="4">
        <v>241200128</v>
      </c>
      <c r="F387" s="2" t="s">
        <v>836</v>
      </c>
      <c r="G387" s="2" t="s">
        <v>837</v>
      </c>
      <c r="H387" s="5">
        <v>4212.6</v>
      </c>
      <c r="I387" s="5">
        <v>4212.6</v>
      </c>
      <c r="J387" s="5">
        <v>4212.6</v>
      </c>
      <c r="K387" s="5">
        <v>4212.6</v>
      </c>
      <c r="L387" s="5">
        <v>0</v>
      </c>
      <c r="M387" s="5">
        <v>0</v>
      </c>
      <c r="N387" s="5">
        <v>0</v>
      </c>
      <c r="O387" s="3">
        <f>DATE(2025,11,16)</f>
        <v>45977</v>
      </c>
      <c r="P387" s="2"/>
      <c r="Q387" s="2"/>
      <c r="R387" s="2" t="s">
        <v>28</v>
      </c>
    </row>
    <row r="388">
      <c r="A388" s="2" t="s">
        <v>24</v>
      </c>
      <c r="B388" s="2" t="s">
        <v>803</v>
      </c>
      <c r="C388" s="2" t="s">
        <v>20</v>
      </c>
      <c r="D388" s="3">
        <f>DATE(2024,12,30)</f>
        <v>45656</v>
      </c>
      <c r="E388" s="4">
        <v>250100015</v>
      </c>
      <c r="F388" s="2" t="s">
        <v>838</v>
      </c>
      <c r="G388" s="2" t="s">
        <v>839</v>
      </c>
      <c r="H388" s="5">
        <v>2099.16</v>
      </c>
      <c r="I388" s="5">
        <v>2099.16</v>
      </c>
      <c r="J388" s="5">
        <v>2099.16</v>
      </c>
      <c r="K388" s="5">
        <v>2099.16</v>
      </c>
      <c r="L388" s="5">
        <v>0</v>
      </c>
      <c r="M388" s="5">
        <v>0</v>
      </c>
      <c r="N388" s="5">
        <v>0</v>
      </c>
      <c r="O388" s="3">
        <f>DATE(2025,11,16)</f>
        <v>45977</v>
      </c>
      <c r="P388" s="2"/>
      <c r="Q388" s="2"/>
      <c r="R388" s="2" t="s">
        <v>28</v>
      </c>
    </row>
    <row r="389">
      <c r="A389" s="2" t="s">
        <v>24</v>
      </c>
      <c r="B389" s="2" t="s">
        <v>803</v>
      </c>
      <c r="C389" s="2" t="s">
        <v>20</v>
      </c>
      <c r="D389" s="3">
        <f>DATE(2025,4,18)</f>
        <v>45765</v>
      </c>
      <c r="E389" s="4">
        <v>250400294</v>
      </c>
      <c r="F389" s="2" t="s">
        <v>840</v>
      </c>
      <c r="G389" s="2" t="s">
        <v>841</v>
      </c>
      <c r="H389" s="5">
        <v>4355.4</v>
      </c>
      <c r="I389" s="5">
        <v>4355.4</v>
      </c>
      <c r="J389" s="5">
        <v>4355.4</v>
      </c>
      <c r="K389" s="5">
        <v>4355.4</v>
      </c>
      <c r="L389" s="5">
        <v>0</v>
      </c>
      <c r="M389" s="5">
        <v>0</v>
      </c>
      <c r="N389" s="5">
        <v>0</v>
      </c>
      <c r="O389" s="3">
        <f>DATE(2025,11,16)</f>
        <v>45977</v>
      </c>
      <c r="P389" s="2"/>
      <c r="Q389" s="2"/>
      <c r="R389" s="2" t="s">
        <v>28</v>
      </c>
    </row>
    <row r="390">
      <c r="A390" s="2" t="s">
        <v>24</v>
      </c>
      <c r="B390" s="2" t="s">
        <v>803</v>
      </c>
      <c r="C390" s="2" t="s">
        <v>20</v>
      </c>
      <c r="D390" s="3">
        <f>DATE(2025,4,29)</f>
        <v>45776</v>
      </c>
      <c r="E390" s="4">
        <v>250500003</v>
      </c>
      <c r="F390" s="2" t="s">
        <v>842</v>
      </c>
      <c r="G390" s="2" t="s">
        <v>843</v>
      </c>
      <c r="H390" s="5">
        <v>842.52</v>
      </c>
      <c r="I390" s="5">
        <v>842.52</v>
      </c>
      <c r="J390" s="5">
        <v>842.52</v>
      </c>
      <c r="K390" s="5">
        <v>842.52</v>
      </c>
      <c r="L390" s="5">
        <v>0</v>
      </c>
      <c r="M390" s="5">
        <v>0</v>
      </c>
      <c r="N390" s="5">
        <v>0</v>
      </c>
      <c r="O390" s="3">
        <f>DATE(2025,11,16)</f>
        <v>45977</v>
      </c>
      <c r="P390" s="2"/>
      <c r="Q390" s="2"/>
      <c r="R390" s="2" t="s">
        <v>28</v>
      </c>
    </row>
    <row r="391">
      <c r="A391" s="2" t="s">
        <v>24</v>
      </c>
      <c r="B391" s="2" t="s">
        <v>803</v>
      </c>
      <c r="C391" s="2" t="s">
        <v>20</v>
      </c>
      <c r="D391" s="3">
        <f>DATE(2025,5,20)</f>
        <v>45797</v>
      </c>
      <c r="E391" s="4">
        <v>250500261</v>
      </c>
      <c r="F391" s="2" t="s">
        <v>844</v>
      </c>
      <c r="G391" s="2" t="s">
        <v>845</v>
      </c>
      <c r="H391" s="5">
        <v>848.52</v>
      </c>
      <c r="I391" s="5">
        <v>848.52</v>
      </c>
      <c r="J391" s="5">
        <v>848.52</v>
      </c>
      <c r="K391" s="5">
        <v>848.52</v>
      </c>
      <c r="L391" s="5">
        <v>0</v>
      </c>
      <c r="M391" s="5">
        <v>0</v>
      </c>
      <c r="N391" s="5">
        <v>0</v>
      </c>
      <c r="O391" s="3">
        <f>DATE(2025,11,16)</f>
        <v>45977</v>
      </c>
      <c r="P391" s="2"/>
      <c r="Q391" s="2"/>
      <c r="R391" s="2" t="s">
        <v>28</v>
      </c>
    </row>
    <row r="392">
      <c r="A392" s="2" t="s">
        <v>24</v>
      </c>
      <c r="B392" s="2" t="s">
        <v>803</v>
      </c>
      <c r="C392" s="2" t="s">
        <v>20</v>
      </c>
      <c r="D392" s="3">
        <f>DATE(2025,5,28)</f>
        <v>45805</v>
      </c>
      <c r="E392" s="4">
        <v>250500393</v>
      </c>
      <c r="F392" s="2" t="s">
        <v>846</v>
      </c>
      <c r="G392" s="2" t="s">
        <v>847</v>
      </c>
      <c r="H392" s="5">
        <v>7434.9</v>
      </c>
      <c r="I392" s="5">
        <v>7434.9</v>
      </c>
      <c r="J392" s="5">
        <v>7434.9</v>
      </c>
      <c r="K392" s="5">
        <v>7434.9</v>
      </c>
      <c r="L392" s="5">
        <v>0</v>
      </c>
      <c r="M392" s="5">
        <v>0</v>
      </c>
      <c r="N392" s="5">
        <v>0</v>
      </c>
      <c r="O392" s="3">
        <f>DATE(2025,11,16)</f>
        <v>45977</v>
      </c>
      <c r="P392" s="2"/>
      <c r="Q392" s="2"/>
      <c r="R392" s="2" t="s">
        <v>28</v>
      </c>
    </row>
    <row r="393">
      <c r="A393" s="2" t="s">
        <v>24</v>
      </c>
      <c r="B393" s="2" t="s">
        <v>803</v>
      </c>
      <c r="C393" s="2" t="s">
        <v>20</v>
      </c>
      <c r="D393" s="3">
        <f>DATE(2025,5,29)</f>
        <v>45806</v>
      </c>
      <c r="E393" s="4">
        <v>250500395</v>
      </c>
      <c r="F393" s="2" t="s">
        <v>848</v>
      </c>
      <c r="G393" s="2" t="s">
        <v>849</v>
      </c>
      <c r="H393" s="5">
        <v>2478.3</v>
      </c>
      <c r="I393" s="5">
        <v>2478.3</v>
      </c>
      <c r="J393" s="5">
        <v>2478.3</v>
      </c>
      <c r="K393" s="5">
        <v>2478.3</v>
      </c>
      <c r="L393" s="5">
        <v>0</v>
      </c>
      <c r="M393" s="5">
        <v>0</v>
      </c>
      <c r="N393" s="5">
        <v>0</v>
      </c>
      <c r="O393" s="3">
        <f>DATE(2025,11,16)</f>
        <v>45977</v>
      </c>
      <c r="P393" s="2"/>
      <c r="Q393" s="2"/>
      <c r="R393" s="2" t="s">
        <v>28</v>
      </c>
    </row>
    <row r="394">
      <c r="A394" s="2" t="s">
        <v>24</v>
      </c>
      <c r="B394" s="2" t="s">
        <v>803</v>
      </c>
      <c r="C394" s="2" t="s">
        <v>20</v>
      </c>
      <c r="D394" s="3">
        <f>DATE(2025,6,30)</f>
        <v>45838</v>
      </c>
      <c r="E394" s="4">
        <v>250700015</v>
      </c>
      <c r="F394" s="2" t="s">
        <v>850</v>
      </c>
      <c r="G394" s="2" t="s">
        <v>851</v>
      </c>
      <c r="H394" s="5">
        <v>3326.82</v>
      </c>
      <c r="I394" s="5">
        <v>3326.82</v>
      </c>
      <c r="J394" s="5">
        <v>3326.82</v>
      </c>
      <c r="K394" s="5">
        <v>3326.82</v>
      </c>
      <c r="L394" s="5">
        <v>0</v>
      </c>
      <c r="M394" s="5">
        <v>0</v>
      </c>
      <c r="N394" s="5">
        <v>0</v>
      </c>
      <c r="O394" s="3">
        <f>DATE(2025,11,16)</f>
        <v>45977</v>
      </c>
      <c r="P394" s="2"/>
      <c r="Q394" s="2"/>
      <c r="R394" s="2" t="s">
        <v>28</v>
      </c>
    </row>
    <row r="395">
      <c r="A395" s="2" t="s">
        <v>24</v>
      </c>
      <c r="B395" s="2" t="s">
        <v>803</v>
      </c>
      <c r="C395" s="2" t="s">
        <v>20</v>
      </c>
      <c r="D395" s="3">
        <f>DATE(2025,7,7)</f>
        <v>45845</v>
      </c>
      <c r="E395" s="4">
        <v>250700119</v>
      </c>
      <c r="F395" s="2" t="s">
        <v>852</v>
      </c>
      <c r="G395" s="2" t="s">
        <v>853</v>
      </c>
      <c r="H395" s="5">
        <v>2549.7</v>
      </c>
      <c r="I395" s="5">
        <v>2549.7</v>
      </c>
      <c r="J395" s="5">
        <v>2549.7</v>
      </c>
      <c r="K395" s="5">
        <v>2549.7</v>
      </c>
      <c r="L395" s="5">
        <v>0</v>
      </c>
      <c r="M395" s="5">
        <v>0</v>
      </c>
      <c r="N395" s="5">
        <v>0</v>
      </c>
      <c r="O395" s="3">
        <f>DATE(2025,11,16)</f>
        <v>45977</v>
      </c>
      <c r="P395" s="2"/>
      <c r="Q395" s="2"/>
      <c r="R395" s="2" t="s">
        <v>28</v>
      </c>
    </row>
    <row r="396">
      <c r="A396" s="2" t="s">
        <v>24</v>
      </c>
      <c r="B396" s="2" t="s">
        <v>803</v>
      </c>
      <c r="C396" s="2" t="s">
        <v>20</v>
      </c>
      <c r="D396" s="3">
        <f>DATE(2025,7,15)</f>
        <v>45853</v>
      </c>
      <c r="E396" s="4">
        <v>250700222</v>
      </c>
      <c r="F396" s="2" t="s">
        <v>854</v>
      </c>
      <c r="G396" s="2" t="s">
        <v>855</v>
      </c>
      <c r="H396" s="5">
        <v>495.66</v>
      </c>
      <c r="I396" s="5">
        <v>495.66</v>
      </c>
      <c r="J396" s="5">
        <v>495.66</v>
      </c>
      <c r="K396" s="5">
        <v>495.66</v>
      </c>
      <c r="L396" s="5">
        <v>0</v>
      </c>
      <c r="M396" s="5">
        <v>0</v>
      </c>
      <c r="N396" s="5">
        <v>0</v>
      </c>
      <c r="O396" s="3">
        <f>DATE(2025,11,16)</f>
        <v>45977</v>
      </c>
      <c r="P396" s="2"/>
      <c r="Q396" s="2"/>
      <c r="R396" s="2" t="s">
        <v>28</v>
      </c>
    </row>
    <row r="397">
      <c r="A397" s="2" t="s">
        <v>24</v>
      </c>
      <c r="B397" s="2" t="s">
        <v>856</v>
      </c>
      <c r="C397" s="2" t="s">
        <v>20</v>
      </c>
      <c r="D397" s="3">
        <f>DATE(2024,2,19)</f>
        <v>45341</v>
      </c>
      <c r="E397" s="4">
        <v>240501081</v>
      </c>
      <c r="F397" s="2" t="s">
        <v>857</v>
      </c>
      <c r="G397" s="2"/>
      <c r="H397" s="5">
        <v>1124.55</v>
      </c>
      <c r="I397" s="5">
        <v>1124.55</v>
      </c>
      <c r="J397" s="5">
        <v>1124.55</v>
      </c>
      <c r="K397" s="5">
        <v>1124.55</v>
      </c>
      <c r="L397" s="5">
        <v>0</v>
      </c>
      <c r="M397" s="5">
        <v>0</v>
      </c>
      <c r="N397" s="5">
        <v>0</v>
      </c>
      <c r="O397" s="3">
        <f>DATE(2024,2,26)</f>
        <v>45348</v>
      </c>
      <c r="P397" s="2"/>
      <c r="Q397" s="2"/>
      <c r="R397" s="2" t="s">
        <v>28</v>
      </c>
    </row>
    <row r="398">
      <c r="A398" s="2" t="s">
        <v>24</v>
      </c>
      <c r="B398" s="2" t="s">
        <v>858</v>
      </c>
      <c r="C398" s="2" t="s">
        <v>20</v>
      </c>
      <c r="D398" s="3">
        <f>DATE(2023,6,30)</f>
        <v>45107</v>
      </c>
      <c r="E398" s="4">
        <v>240501082</v>
      </c>
      <c r="F398" s="2" t="s">
        <v>859</v>
      </c>
      <c r="G398" s="2"/>
      <c r="H398" s="5">
        <v>-0.7</v>
      </c>
      <c r="I398" s="5">
        <v>-0.7</v>
      </c>
      <c r="J398" s="5">
        <v>-0.7</v>
      </c>
      <c r="K398" s="5">
        <v>-0.7</v>
      </c>
      <c r="L398" s="5">
        <v>0</v>
      </c>
      <c r="M398" s="5">
        <v>0</v>
      </c>
      <c r="N398" s="5">
        <v>0</v>
      </c>
      <c r="O398" s="3">
        <f>DATE(2023,6,30)</f>
        <v>45107</v>
      </c>
      <c r="P398" s="2"/>
      <c r="Q398" s="2"/>
      <c r="R398" s="2" t="s">
        <v>28</v>
      </c>
    </row>
    <row r="399">
      <c r="A399" s="2" t="s">
        <v>24</v>
      </c>
      <c r="B399" s="2" t="s">
        <v>860</v>
      </c>
      <c r="C399" s="2" t="s">
        <v>20</v>
      </c>
      <c r="D399" s="3">
        <f>DATE(2025,2,10)</f>
        <v>45698</v>
      </c>
      <c r="E399" s="4">
        <v>250200107</v>
      </c>
      <c r="F399" s="2" t="s">
        <v>861</v>
      </c>
      <c r="G399" s="2" t="s">
        <v>862</v>
      </c>
      <c r="H399" s="5">
        <v>25452.04</v>
      </c>
      <c r="I399" s="5">
        <v>25452.04</v>
      </c>
      <c r="J399" s="5">
        <v>0.01</v>
      </c>
      <c r="K399" s="5">
        <v>0.01</v>
      </c>
      <c r="L399" s="5">
        <v>25452.03</v>
      </c>
      <c r="M399" s="5">
        <v>25452.03</v>
      </c>
      <c r="N399" s="5">
        <v>0</v>
      </c>
      <c r="O399" s="3">
        <f>DATE(2025,3,12)</f>
        <v>45728</v>
      </c>
      <c r="P399" s="2"/>
      <c r="Q399" s="2"/>
      <c r="R399" s="2" t="s">
        <v>22</v>
      </c>
    </row>
    <row r="400">
      <c r="A400" s="2" t="s">
        <v>24</v>
      </c>
      <c r="B400" s="2" t="s">
        <v>863</v>
      </c>
      <c r="C400" s="2" t="s">
        <v>20</v>
      </c>
      <c r="D400" s="3">
        <f>DATE(2025,2,20)</f>
        <v>45708</v>
      </c>
      <c r="E400" s="4">
        <v>250200236</v>
      </c>
      <c r="F400" s="2" t="s">
        <v>864</v>
      </c>
      <c r="G400" s="2" t="s">
        <v>865</v>
      </c>
      <c r="H400" s="5">
        <v>11958.17</v>
      </c>
      <c r="I400" s="5">
        <v>11958.17</v>
      </c>
      <c r="J400" s="5">
        <v>2661.13</v>
      </c>
      <c r="K400" s="5">
        <v>2661.13</v>
      </c>
      <c r="L400" s="5">
        <v>9297.04</v>
      </c>
      <c r="M400" s="5">
        <v>9297.04</v>
      </c>
      <c r="N400" s="5">
        <v>0</v>
      </c>
      <c r="O400" s="3">
        <f>DATE(2025,4,21)</f>
        <v>45768</v>
      </c>
      <c r="P400" s="2"/>
      <c r="Q400" s="2"/>
      <c r="R400" s="2" t="s">
        <v>28</v>
      </c>
    </row>
    <row r="401">
      <c r="A401" s="2" t="s">
        <v>24</v>
      </c>
      <c r="B401" s="2" t="s">
        <v>863</v>
      </c>
      <c r="C401" s="2" t="s">
        <v>20</v>
      </c>
      <c r="D401" s="3">
        <f>DATE(2025,3,3)</f>
        <v>45719</v>
      </c>
      <c r="E401" s="4">
        <v>250300012</v>
      </c>
      <c r="F401" s="2" t="s">
        <v>866</v>
      </c>
      <c r="G401" s="2" t="s">
        <v>867</v>
      </c>
      <c r="H401" s="5">
        <v>784.78</v>
      </c>
      <c r="I401" s="5">
        <v>784.78</v>
      </c>
      <c r="J401" s="5">
        <v>529.79</v>
      </c>
      <c r="K401" s="5">
        <v>529.79</v>
      </c>
      <c r="L401" s="5">
        <v>254.99</v>
      </c>
      <c r="M401" s="5">
        <v>254.99</v>
      </c>
      <c r="N401" s="5">
        <v>0</v>
      </c>
      <c r="O401" s="3">
        <f>DATE(2025,5,2)</f>
        <v>45779</v>
      </c>
      <c r="P401" s="2"/>
      <c r="Q401" s="2"/>
      <c r="R401" s="2" t="s">
        <v>28</v>
      </c>
    </row>
    <row r="402">
      <c r="A402" s="2" t="s">
        <v>24</v>
      </c>
      <c r="B402" s="2" t="s">
        <v>863</v>
      </c>
      <c r="C402" s="2" t="s">
        <v>20</v>
      </c>
      <c r="D402" s="3">
        <f>DATE(2025,3,3)</f>
        <v>45719</v>
      </c>
      <c r="E402" s="4">
        <v>250300029</v>
      </c>
      <c r="F402" s="2" t="s">
        <v>868</v>
      </c>
      <c r="G402" s="2" t="s">
        <v>869</v>
      </c>
      <c r="H402" s="5">
        <v>418.04</v>
      </c>
      <c r="I402" s="5">
        <v>418.04</v>
      </c>
      <c r="J402" s="5">
        <v>418.04</v>
      </c>
      <c r="K402" s="5">
        <v>418.04</v>
      </c>
      <c r="L402" s="5">
        <v>0</v>
      </c>
      <c r="M402" s="5">
        <v>0</v>
      </c>
      <c r="N402" s="5">
        <v>0</v>
      </c>
      <c r="O402" s="3">
        <f>DATE(2025,5,2)</f>
        <v>45779</v>
      </c>
      <c r="P402" s="2"/>
      <c r="Q402" s="2"/>
      <c r="R402" s="2" t="s">
        <v>28</v>
      </c>
    </row>
    <row r="403">
      <c r="A403" s="2" t="s">
        <v>24</v>
      </c>
      <c r="B403" s="2" t="s">
        <v>863</v>
      </c>
      <c r="C403" s="2" t="s">
        <v>29</v>
      </c>
      <c r="D403" s="3">
        <f>DATE(2025,3,26)</f>
        <v>45742</v>
      </c>
      <c r="E403" s="4">
        <v>250300290</v>
      </c>
      <c r="F403" s="2" t="s">
        <v>870</v>
      </c>
      <c r="G403" s="2" t="s">
        <v>871</v>
      </c>
      <c r="H403" s="5">
        <v>-1991.2</v>
      </c>
      <c r="I403" s="5">
        <v>-1991.2</v>
      </c>
      <c r="J403" s="5">
        <v>-1991.2</v>
      </c>
      <c r="K403" s="5">
        <v>-1991.2</v>
      </c>
      <c r="L403" s="5">
        <v>0</v>
      </c>
      <c r="M403" s="5">
        <v>0</v>
      </c>
      <c r="N403" s="5">
        <v>0</v>
      </c>
      <c r="O403" s="3">
        <f>DATE(2025,5,25)</f>
        <v>45802</v>
      </c>
      <c r="P403" s="2"/>
      <c r="Q403" s="2"/>
      <c r="R403" s="2" t="s">
        <v>28</v>
      </c>
    </row>
    <row r="404">
      <c r="A404" s="2" t="s">
        <v>24</v>
      </c>
      <c r="B404" s="2" t="s">
        <v>863</v>
      </c>
      <c r="C404" s="2" t="s">
        <v>20</v>
      </c>
      <c r="D404" s="3">
        <f>DATE(2025,5,16)</f>
        <v>45793</v>
      </c>
      <c r="E404" s="4">
        <v>250500220</v>
      </c>
      <c r="F404" s="2" t="s">
        <v>872</v>
      </c>
      <c r="G404" s="2" t="s">
        <v>873</v>
      </c>
      <c r="H404" s="5">
        <v>907.61</v>
      </c>
      <c r="I404" s="5">
        <v>907.61</v>
      </c>
      <c r="J404" s="5">
        <v>907.61</v>
      </c>
      <c r="K404" s="5">
        <v>907.61</v>
      </c>
      <c r="L404" s="5">
        <v>0</v>
      </c>
      <c r="M404" s="5">
        <v>0</v>
      </c>
      <c r="N404" s="5">
        <v>0</v>
      </c>
      <c r="O404" s="3">
        <f>DATE(2025,7,15)</f>
        <v>45853</v>
      </c>
      <c r="P404" s="2"/>
      <c r="Q404" s="2"/>
      <c r="R404" s="2" t="s">
        <v>28</v>
      </c>
    </row>
    <row r="405">
      <c r="A405" s="2" t="s">
        <v>24</v>
      </c>
      <c r="B405" s="2" t="s">
        <v>863</v>
      </c>
      <c r="C405" s="2" t="s">
        <v>20</v>
      </c>
      <c r="D405" s="3">
        <f>DATE(2025,5,27)</f>
        <v>45804</v>
      </c>
      <c r="E405" s="4">
        <v>250500341</v>
      </c>
      <c r="F405" s="2" t="s">
        <v>874</v>
      </c>
      <c r="G405" s="2" t="s">
        <v>875</v>
      </c>
      <c r="H405" s="5">
        <v>2292.23</v>
      </c>
      <c r="I405" s="5">
        <v>2292.23</v>
      </c>
      <c r="J405" s="5">
        <v>2292.23</v>
      </c>
      <c r="K405" s="5">
        <v>2292.23</v>
      </c>
      <c r="L405" s="5">
        <v>0</v>
      </c>
      <c r="M405" s="5">
        <v>0</v>
      </c>
      <c r="N405" s="5">
        <v>0</v>
      </c>
      <c r="O405" s="3">
        <f>DATE(2025,7,26)</f>
        <v>45864</v>
      </c>
      <c r="P405" s="2"/>
      <c r="Q405" s="2"/>
      <c r="R405" s="2" t="s">
        <v>22</v>
      </c>
    </row>
    <row r="406">
      <c r="A406" s="2" t="s">
        <v>24</v>
      </c>
      <c r="B406" s="2" t="s">
        <v>863</v>
      </c>
      <c r="C406" s="2" t="s">
        <v>20</v>
      </c>
      <c r="D406" s="3">
        <f>DATE(2025,6,13)</f>
        <v>45821</v>
      </c>
      <c r="E406" s="4">
        <v>250600157</v>
      </c>
      <c r="F406" s="2" t="s">
        <v>876</v>
      </c>
      <c r="G406" s="2" t="s">
        <v>877</v>
      </c>
      <c r="H406" s="5">
        <v>2783.08</v>
      </c>
      <c r="I406" s="5">
        <v>2783.08</v>
      </c>
      <c r="J406" s="5">
        <v>2783.08</v>
      </c>
      <c r="K406" s="5">
        <v>2783.08</v>
      </c>
      <c r="L406" s="5">
        <v>0</v>
      </c>
      <c r="M406" s="5">
        <v>0</v>
      </c>
      <c r="N406" s="5">
        <v>0</v>
      </c>
      <c r="O406" s="3">
        <f>DATE(2025,8,12)</f>
        <v>45881</v>
      </c>
      <c r="P406" s="2"/>
      <c r="Q406" s="2"/>
      <c r="R406" s="2" t="s">
        <v>22</v>
      </c>
    </row>
    <row r="407">
      <c r="A407" s="2" t="s">
        <v>24</v>
      </c>
      <c r="B407" s="2" t="s">
        <v>863</v>
      </c>
      <c r="C407" s="2" t="s">
        <v>20</v>
      </c>
      <c r="D407" s="3">
        <f>DATE(2025,6,18)</f>
        <v>45826</v>
      </c>
      <c r="E407" s="4">
        <v>250600231</v>
      </c>
      <c r="F407" s="2" t="s">
        <v>878</v>
      </c>
      <c r="G407" s="2" t="s">
        <v>879</v>
      </c>
      <c r="H407" s="5">
        <v>2781.3</v>
      </c>
      <c r="I407" s="5">
        <v>2781.3</v>
      </c>
      <c r="J407" s="5">
        <v>2781.3</v>
      </c>
      <c r="K407" s="5">
        <v>2781.3</v>
      </c>
      <c r="L407" s="5">
        <v>0</v>
      </c>
      <c r="M407" s="5">
        <v>0</v>
      </c>
      <c r="N407" s="5">
        <v>0</v>
      </c>
      <c r="O407" s="3">
        <f>DATE(2025,8,17)</f>
        <v>45886</v>
      </c>
      <c r="P407" s="2"/>
      <c r="Q407" s="2"/>
      <c r="R407" s="2" t="s">
        <v>22</v>
      </c>
    </row>
    <row r="408">
      <c r="A408" s="2" t="s">
        <v>24</v>
      </c>
      <c r="B408" s="2" t="s">
        <v>880</v>
      </c>
      <c r="C408" s="2" t="s">
        <v>20</v>
      </c>
      <c r="D408" s="3">
        <f>DATE(2024,12,17)</f>
        <v>45643</v>
      </c>
      <c r="E408" s="4">
        <v>241200211</v>
      </c>
      <c r="F408" s="2" t="s">
        <v>881</v>
      </c>
      <c r="G408" s="2" t="s">
        <v>882</v>
      </c>
      <c r="H408" s="5">
        <v>9034.48</v>
      </c>
      <c r="I408" s="5">
        <v>9034.48</v>
      </c>
      <c r="J408" s="5">
        <v>59.5</v>
      </c>
      <c r="K408" s="5">
        <v>59.5</v>
      </c>
      <c r="L408" s="5">
        <v>8974.98</v>
      </c>
      <c r="M408" s="5">
        <v>8974.98</v>
      </c>
      <c r="N408" s="5">
        <v>0</v>
      </c>
      <c r="O408" s="3">
        <f>DATE(2025,1,31)</f>
        <v>45688</v>
      </c>
      <c r="P408" s="2"/>
      <c r="Q408" s="2"/>
      <c r="R408" s="2" t="s">
        <v>28</v>
      </c>
    </row>
    <row r="409">
      <c r="A409" s="2" t="s">
        <v>24</v>
      </c>
      <c r="B409" s="2" t="s">
        <v>883</v>
      </c>
      <c r="C409" s="2" t="s">
        <v>20</v>
      </c>
      <c r="D409" s="3">
        <f>DATE(2025,7,10)</f>
        <v>45848</v>
      </c>
      <c r="E409" s="4">
        <v>250700211</v>
      </c>
      <c r="F409" s="2" t="s">
        <v>884</v>
      </c>
      <c r="G409" s="2" t="s">
        <v>885</v>
      </c>
      <c r="H409" s="5">
        <v>1955.57</v>
      </c>
      <c r="I409" s="5">
        <v>1955.57</v>
      </c>
      <c r="J409" s="5">
        <v>1955.57</v>
      </c>
      <c r="K409" s="5">
        <v>1955.57</v>
      </c>
      <c r="L409" s="5">
        <v>0</v>
      </c>
      <c r="M409" s="5">
        <v>0</v>
      </c>
      <c r="N409" s="5">
        <v>0</v>
      </c>
      <c r="O409" s="3">
        <f>DATE(2025,7,20)</f>
        <v>45858</v>
      </c>
      <c r="P409" s="2"/>
      <c r="Q409" s="2"/>
      <c r="R409" s="2" t="s">
        <v>28</v>
      </c>
    </row>
    <row r="410">
      <c r="A410" s="2" t="s">
        <v>24</v>
      </c>
      <c r="B410" s="2" t="s">
        <v>883</v>
      </c>
      <c r="C410" s="2" t="s">
        <v>20</v>
      </c>
      <c r="D410" s="3">
        <f>DATE(2025,7,10)</f>
        <v>45848</v>
      </c>
      <c r="E410" s="4">
        <v>250700212</v>
      </c>
      <c r="F410" s="2" t="s">
        <v>886</v>
      </c>
      <c r="G410" s="2" t="s">
        <v>887</v>
      </c>
      <c r="H410" s="5">
        <v>1986.71</v>
      </c>
      <c r="I410" s="5">
        <v>1986.71</v>
      </c>
      <c r="J410" s="5">
        <v>1986.71</v>
      </c>
      <c r="K410" s="5">
        <v>1986.71</v>
      </c>
      <c r="L410" s="5">
        <v>0</v>
      </c>
      <c r="M410" s="5">
        <v>0</v>
      </c>
      <c r="N410" s="5">
        <v>0</v>
      </c>
      <c r="O410" s="3">
        <f>DATE(2025,7,20)</f>
        <v>45858</v>
      </c>
      <c r="P410" s="2"/>
      <c r="Q410" s="2"/>
      <c r="R410" s="2" t="s">
        <v>28</v>
      </c>
    </row>
    <row r="411">
      <c r="A411" s="2" t="s">
        <v>24</v>
      </c>
      <c r="B411" s="2" t="s">
        <v>888</v>
      </c>
      <c r="C411" s="2" t="s">
        <v>20</v>
      </c>
      <c r="D411" s="3">
        <f>DATE(2025,7,15)</f>
        <v>45853</v>
      </c>
      <c r="E411" s="4">
        <v>250700219</v>
      </c>
      <c r="F411" s="2" t="s">
        <v>889</v>
      </c>
      <c r="G411" s="2" t="s">
        <v>890</v>
      </c>
      <c r="H411" s="5">
        <v>15495.94</v>
      </c>
      <c r="I411" s="5">
        <v>15495.94</v>
      </c>
      <c r="J411" s="5">
        <v>15495.94</v>
      </c>
      <c r="K411" s="5">
        <v>15495.94</v>
      </c>
      <c r="L411" s="5">
        <v>0</v>
      </c>
      <c r="M411" s="5">
        <v>0</v>
      </c>
      <c r="N411" s="5">
        <v>0</v>
      </c>
      <c r="O411" s="3">
        <f>DATE(2025,9,13)</f>
        <v>45913</v>
      </c>
      <c r="P411" s="2"/>
      <c r="Q411" s="2"/>
      <c r="R411" s="2" t="s">
        <v>22</v>
      </c>
    </row>
    <row r="412">
      <c r="A412" s="2" t="s">
        <v>24</v>
      </c>
      <c r="B412" s="2" t="s">
        <v>888</v>
      </c>
      <c r="C412" s="2" t="s">
        <v>20</v>
      </c>
      <c r="D412" s="3">
        <f>DATE(2025,7,15)</f>
        <v>45853</v>
      </c>
      <c r="E412" s="4">
        <v>250700220</v>
      </c>
      <c r="F412" s="2" t="s">
        <v>891</v>
      </c>
      <c r="G412" s="2" t="s">
        <v>892</v>
      </c>
      <c r="H412" s="5">
        <v>54316.12</v>
      </c>
      <c r="I412" s="5">
        <v>54316.12</v>
      </c>
      <c r="J412" s="5">
        <v>54316.12</v>
      </c>
      <c r="K412" s="5">
        <v>54316.12</v>
      </c>
      <c r="L412" s="5">
        <v>0</v>
      </c>
      <c r="M412" s="5">
        <v>0</v>
      </c>
      <c r="N412" s="5">
        <v>0</v>
      </c>
      <c r="O412" s="3">
        <f>DATE(2025,9,13)</f>
        <v>45913</v>
      </c>
      <c r="P412" s="2"/>
      <c r="Q412" s="2"/>
      <c r="R412" s="2" t="s">
        <v>22</v>
      </c>
    </row>
    <row r="413">
      <c r="A413" s="2" t="s">
        <v>24</v>
      </c>
      <c r="B413" s="2" t="s">
        <v>893</v>
      </c>
      <c r="C413" s="2" t="s">
        <v>20</v>
      </c>
      <c r="D413" s="3">
        <f>DATE(2025,6,24)</f>
        <v>45832</v>
      </c>
      <c r="E413" s="4">
        <v>250600315</v>
      </c>
      <c r="F413" s="2" t="s">
        <v>894</v>
      </c>
      <c r="G413" s="2" t="s">
        <v>895</v>
      </c>
      <c r="H413" s="5">
        <v>4712.4</v>
      </c>
      <c r="I413" s="5">
        <v>4712.4</v>
      </c>
      <c r="J413" s="5">
        <v>4712.4</v>
      </c>
      <c r="K413" s="5">
        <v>4712.4</v>
      </c>
      <c r="L413" s="5">
        <v>0</v>
      </c>
      <c r="M413" s="5">
        <v>0</v>
      </c>
      <c r="N413" s="5">
        <v>0</v>
      </c>
      <c r="O413" s="3">
        <f>DATE(2025,7,24)</f>
        <v>45862</v>
      </c>
      <c r="P413" s="2"/>
      <c r="Q413" s="2"/>
      <c r="R413" s="2" t="s">
        <v>28</v>
      </c>
    </row>
    <row r="414">
      <c r="A414" s="2" t="s">
        <v>24</v>
      </c>
      <c r="B414" s="2" t="s">
        <v>896</v>
      </c>
      <c r="C414" s="2" t="s">
        <v>20</v>
      </c>
      <c r="D414" s="3">
        <f>DATE(2025,5,13)</f>
        <v>45790</v>
      </c>
      <c r="E414" s="4">
        <v>250500151</v>
      </c>
      <c r="F414" s="2" t="s">
        <v>897</v>
      </c>
      <c r="G414" s="2" t="s">
        <v>898</v>
      </c>
      <c r="H414" s="5">
        <v>8018.76</v>
      </c>
      <c r="I414" s="5">
        <v>8018.76</v>
      </c>
      <c r="J414" s="5">
        <v>4000</v>
      </c>
      <c r="K414" s="5">
        <v>4000</v>
      </c>
      <c r="L414" s="5">
        <v>4018.76</v>
      </c>
      <c r="M414" s="5">
        <v>4018.76</v>
      </c>
      <c r="N414" s="5">
        <v>0</v>
      </c>
      <c r="O414" s="3">
        <f>DATE(2025,6,12)</f>
        <v>45820</v>
      </c>
      <c r="P414" s="2"/>
      <c r="Q414" s="2"/>
      <c r="R414" s="2" t="s">
        <v>22</v>
      </c>
    </row>
    <row r="415">
      <c r="A415" s="2" t="s">
        <v>24</v>
      </c>
      <c r="B415" s="2" t="s">
        <v>896</v>
      </c>
      <c r="C415" s="2" t="s">
        <v>20</v>
      </c>
      <c r="D415" s="3">
        <f>DATE(2025,7,15)</f>
        <v>45853</v>
      </c>
      <c r="E415" s="4">
        <v>250700215</v>
      </c>
      <c r="F415" s="2" t="s">
        <v>899</v>
      </c>
      <c r="G415" s="2" t="s">
        <v>900</v>
      </c>
      <c r="H415" s="5">
        <v>4131.44</v>
      </c>
      <c r="I415" s="5">
        <v>4131.44</v>
      </c>
      <c r="J415" s="5">
        <v>4131.44</v>
      </c>
      <c r="K415" s="5">
        <v>4131.44</v>
      </c>
      <c r="L415" s="5">
        <v>0</v>
      </c>
      <c r="M415" s="5">
        <v>0</v>
      </c>
      <c r="N415" s="5">
        <v>0</v>
      </c>
      <c r="O415" s="3">
        <f>DATE(2025,8,14)</f>
        <v>45883</v>
      </c>
      <c r="P415" s="2"/>
      <c r="Q415" s="2"/>
      <c r="R415" s="2" t="s">
        <v>22</v>
      </c>
    </row>
    <row r="416">
      <c r="A416" s="2" t="s">
        <v>24</v>
      </c>
      <c r="B416" s="2" t="s">
        <v>896</v>
      </c>
      <c r="C416" s="2" t="s">
        <v>20</v>
      </c>
      <c r="D416" s="3">
        <f>DATE(2025,7,15)</f>
        <v>45853</v>
      </c>
      <c r="E416" s="4">
        <v>250700217</v>
      </c>
      <c r="F416" s="2" t="s">
        <v>901</v>
      </c>
      <c r="G416" s="2" t="s">
        <v>902</v>
      </c>
      <c r="H416" s="5">
        <v>198.35</v>
      </c>
      <c r="I416" s="5">
        <v>198.35</v>
      </c>
      <c r="J416" s="5">
        <v>198.35</v>
      </c>
      <c r="K416" s="5">
        <v>198.35</v>
      </c>
      <c r="L416" s="5">
        <v>0</v>
      </c>
      <c r="M416" s="5">
        <v>0</v>
      </c>
      <c r="N416" s="5">
        <v>0</v>
      </c>
      <c r="O416" s="3">
        <f>DATE(2025,8,14)</f>
        <v>45883</v>
      </c>
      <c r="P416" s="2"/>
      <c r="Q416" s="2"/>
      <c r="R416" s="2" t="s">
        <v>28</v>
      </c>
    </row>
    <row r="417">
      <c r="A417" s="2" t="s">
        <v>24</v>
      </c>
      <c r="B417" s="2" t="s">
        <v>903</v>
      </c>
      <c r="C417" s="2" t="s">
        <v>20</v>
      </c>
      <c r="D417" s="3">
        <f>DATE(2025,1,13)</f>
        <v>45670</v>
      </c>
      <c r="E417" s="4">
        <v>250100104</v>
      </c>
      <c r="F417" s="2" t="s">
        <v>904</v>
      </c>
      <c r="G417" s="2" t="s">
        <v>905</v>
      </c>
      <c r="H417" s="5">
        <v>2952</v>
      </c>
      <c r="I417" s="5">
        <v>2952</v>
      </c>
      <c r="J417" s="5">
        <v>2952</v>
      </c>
      <c r="K417" s="5">
        <v>2952</v>
      </c>
      <c r="L417" s="5">
        <v>0</v>
      </c>
      <c r="M417" s="5">
        <v>0</v>
      </c>
      <c r="N417" s="5">
        <v>0</v>
      </c>
      <c r="O417" s="3">
        <f>DATE(2025,2,12)</f>
        <v>45700</v>
      </c>
      <c r="P417" s="2"/>
      <c r="Q417" s="2"/>
      <c r="R417" s="2" t="s">
        <v>28</v>
      </c>
    </row>
    <row r="418">
      <c r="A418" s="2" t="s">
        <v>24</v>
      </c>
      <c r="B418" s="2" t="s">
        <v>903</v>
      </c>
      <c r="C418" s="2" t="s">
        <v>20</v>
      </c>
      <c r="D418" s="3">
        <f>DATE(2025,3,28)</f>
        <v>45744</v>
      </c>
      <c r="E418" s="4">
        <v>250300335</v>
      </c>
      <c r="F418" s="2" t="s">
        <v>906</v>
      </c>
      <c r="G418" s="2" t="s">
        <v>907</v>
      </c>
      <c r="H418" s="5">
        <v>3090</v>
      </c>
      <c r="I418" s="5">
        <v>3090</v>
      </c>
      <c r="J418" s="5">
        <v>3090</v>
      </c>
      <c r="K418" s="5">
        <v>3090</v>
      </c>
      <c r="L418" s="5">
        <v>0</v>
      </c>
      <c r="M418" s="5">
        <v>0</v>
      </c>
      <c r="N418" s="5">
        <v>0</v>
      </c>
      <c r="O418" s="3">
        <f>DATE(2025,4,27)</f>
        <v>45774</v>
      </c>
      <c r="P418" s="2"/>
      <c r="Q418" s="2"/>
      <c r="R418" s="2" t="s">
        <v>28</v>
      </c>
    </row>
    <row r="419">
      <c r="A419" s="2" t="s">
        <v>24</v>
      </c>
      <c r="B419" s="2" t="s">
        <v>908</v>
      </c>
      <c r="C419" s="2" t="s">
        <v>20</v>
      </c>
      <c r="D419" s="3">
        <f>DATE(2023,12,15)</f>
        <v>45275</v>
      </c>
      <c r="E419" s="4">
        <v>240501145</v>
      </c>
      <c r="F419" s="2" t="s">
        <v>909</v>
      </c>
      <c r="G419" s="2"/>
      <c r="H419" s="5">
        <v>0.02</v>
      </c>
      <c r="I419" s="5">
        <v>0.02</v>
      </c>
      <c r="J419" s="5">
        <v>0.02</v>
      </c>
      <c r="K419" s="5">
        <v>0.02</v>
      </c>
      <c r="L419" s="5">
        <v>0</v>
      </c>
      <c r="M419" s="5">
        <v>0</v>
      </c>
      <c r="N419" s="5">
        <v>0</v>
      </c>
      <c r="O419" s="3">
        <f>DATE(2025,11,16)</f>
        <v>45977</v>
      </c>
      <c r="P419" s="2"/>
      <c r="Q419" s="2"/>
      <c r="R419" s="2" t="s">
        <v>28</v>
      </c>
    </row>
    <row r="420">
      <c r="A420" s="2" t="s">
        <v>24</v>
      </c>
      <c r="B420" s="2" t="s">
        <v>908</v>
      </c>
      <c r="C420" s="2" t="s">
        <v>20</v>
      </c>
      <c r="D420" s="3">
        <f>DATE(2024,5,29)</f>
        <v>45441</v>
      </c>
      <c r="E420" s="4">
        <v>240600057</v>
      </c>
      <c r="F420" s="2" t="s">
        <v>910</v>
      </c>
      <c r="G420" s="2"/>
      <c r="H420" s="5">
        <v>375</v>
      </c>
      <c r="I420" s="5">
        <v>375</v>
      </c>
      <c r="J420" s="5">
        <v>375</v>
      </c>
      <c r="K420" s="5">
        <v>375</v>
      </c>
      <c r="L420" s="5">
        <v>0</v>
      </c>
      <c r="M420" s="5">
        <v>0</v>
      </c>
      <c r="N420" s="5">
        <v>0</v>
      </c>
      <c r="O420" s="3">
        <f>DATE(2025,11,16)</f>
        <v>45977</v>
      </c>
      <c r="P420" s="2"/>
      <c r="Q420" s="2"/>
      <c r="R420" s="2" t="s">
        <v>28</v>
      </c>
    </row>
    <row r="421">
      <c r="A421" s="2" t="s">
        <v>24</v>
      </c>
      <c r="B421" s="2" t="s">
        <v>908</v>
      </c>
      <c r="C421" s="2" t="s">
        <v>20</v>
      </c>
      <c r="D421" s="3">
        <f>DATE(2024,6,25)</f>
        <v>45468</v>
      </c>
      <c r="E421" s="4">
        <v>240600253</v>
      </c>
      <c r="F421" s="2" t="s">
        <v>911</v>
      </c>
      <c r="G421" s="2" t="s">
        <v>912</v>
      </c>
      <c r="H421" s="5">
        <v>1397.5</v>
      </c>
      <c r="I421" s="5">
        <v>1397.5</v>
      </c>
      <c r="J421" s="5">
        <v>1397.5</v>
      </c>
      <c r="K421" s="5">
        <v>1397.5</v>
      </c>
      <c r="L421" s="5">
        <v>0</v>
      </c>
      <c r="M421" s="5">
        <v>0</v>
      </c>
      <c r="N421" s="5">
        <v>0</v>
      </c>
      <c r="O421" s="3">
        <f>DATE(2025,11,16)</f>
        <v>45977</v>
      </c>
      <c r="P421" s="2"/>
      <c r="Q421" s="2"/>
      <c r="R421" s="2" t="s">
        <v>28</v>
      </c>
    </row>
    <row r="422">
      <c r="A422" s="2" t="s">
        <v>24</v>
      </c>
      <c r="B422" s="2" t="s">
        <v>908</v>
      </c>
      <c r="C422" s="2" t="s">
        <v>20</v>
      </c>
      <c r="D422" s="3">
        <f>DATE(2024,6,25)</f>
        <v>45468</v>
      </c>
      <c r="E422" s="4">
        <v>240600254</v>
      </c>
      <c r="F422" s="2" t="s">
        <v>913</v>
      </c>
      <c r="G422" s="2" t="s">
        <v>914</v>
      </c>
      <c r="H422" s="5">
        <v>265</v>
      </c>
      <c r="I422" s="5">
        <v>265</v>
      </c>
      <c r="J422" s="5">
        <v>265</v>
      </c>
      <c r="K422" s="5">
        <v>265</v>
      </c>
      <c r="L422" s="5">
        <v>0</v>
      </c>
      <c r="M422" s="5">
        <v>0</v>
      </c>
      <c r="N422" s="5">
        <v>0</v>
      </c>
      <c r="O422" s="3">
        <f>DATE(2025,11,16)</f>
        <v>45977</v>
      </c>
      <c r="P422" s="2"/>
      <c r="Q422" s="2"/>
      <c r="R422" s="2" t="s">
        <v>28</v>
      </c>
    </row>
    <row r="423">
      <c r="A423" s="2" t="s">
        <v>24</v>
      </c>
      <c r="B423" s="2" t="s">
        <v>908</v>
      </c>
      <c r="C423" s="2" t="s">
        <v>20</v>
      </c>
      <c r="D423" s="3">
        <f>DATE(2024,6,25)</f>
        <v>45468</v>
      </c>
      <c r="E423" s="4">
        <v>240600255</v>
      </c>
      <c r="F423" s="2" t="s">
        <v>915</v>
      </c>
      <c r="G423" s="2" t="s">
        <v>916</v>
      </c>
      <c r="H423" s="5">
        <v>451</v>
      </c>
      <c r="I423" s="5">
        <v>451</v>
      </c>
      <c r="J423" s="5">
        <v>451</v>
      </c>
      <c r="K423" s="5">
        <v>451</v>
      </c>
      <c r="L423" s="5">
        <v>0</v>
      </c>
      <c r="M423" s="5">
        <v>0</v>
      </c>
      <c r="N423" s="5">
        <v>0</v>
      </c>
      <c r="O423" s="3">
        <f>DATE(2025,11,16)</f>
        <v>45977</v>
      </c>
      <c r="P423" s="2"/>
      <c r="Q423" s="2"/>
      <c r="R423" s="2" t="s">
        <v>28</v>
      </c>
    </row>
    <row r="424">
      <c r="A424" s="2" t="s">
        <v>24</v>
      </c>
      <c r="B424" s="2" t="s">
        <v>908</v>
      </c>
      <c r="C424" s="2" t="s">
        <v>20</v>
      </c>
      <c r="D424" s="3">
        <f>DATE(2024,6,25)</f>
        <v>45468</v>
      </c>
      <c r="E424" s="4">
        <v>240600256</v>
      </c>
      <c r="F424" s="2" t="s">
        <v>917</v>
      </c>
      <c r="G424" s="2" t="s">
        <v>918</v>
      </c>
      <c r="H424" s="5">
        <v>2905</v>
      </c>
      <c r="I424" s="5">
        <v>2905</v>
      </c>
      <c r="J424" s="5">
        <v>2905</v>
      </c>
      <c r="K424" s="5">
        <v>2905</v>
      </c>
      <c r="L424" s="5">
        <v>0</v>
      </c>
      <c r="M424" s="5">
        <v>0</v>
      </c>
      <c r="N424" s="5">
        <v>0</v>
      </c>
      <c r="O424" s="3">
        <f>DATE(2025,11,16)</f>
        <v>45977</v>
      </c>
      <c r="P424" s="2"/>
      <c r="Q424" s="2"/>
      <c r="R424" s="2" t="s">
        <v>28</v>
      </c>
    </row>
    <row r="425">
      <c r="A425" s="2" t="s">
        <v>24</v>
      </c>
      <c r="B425" s="2" t="s">
        <v>908</v>
      </c>
      <c r="C425" s="2" t="s">
        <v>20</v>
      </c>
      <c r="D425" s="3">
        <f>DATE(2024,11,30)</f>
        <v>45626</v>
      </c>
      <c r="E425" s="4">
        <v>241200008</v>
      </c>
      <c r="F425" s="2" t="s">
        <v>919</v>
      </c>
      <c r="G425" s="2" t="s">
        <v>920</v>
      </c>
      <c r="H425" s="5">
        <v>966</v>
      </c>
      <c r="I425" s="5">
        <v>966</v>
      </c>
      <c r="J425" s="5">
        <v>966</v>
      </c>
      <c r="K425" s="5">
        <v>966</v>
      </c>
      <c r="L425" s="5">
        <v>0</v>
      </c>
      <c r="M425" s="5">
        <v>0</v>
      </c>
      <c r="N425" s="5">
        <v>0</v>
      </c>
      <c r="O425" s="3">
        <f>DATE(2025,11,16)</f>
        <v>45977</v>
      </c>
      <c r="P425" s="2"/>
      <c r="Q425" s="2"/>
      <c r="R425" s="2" t="s">
        <v>28</v>
      </c>
    </row>
    <row r="426">
      <c r="A426" s="2" t="s">
        <v>24</v>
      </c>
      <c r="B426" s="2" t="s">
        <v>908</v>
      </c>
      <c r="C426" s="2" t="s">
        <v>20</v>
      </c>
      <c r="D426" s="3">
        <f>DATE(2024,11,30)</f>
        <v>45626</v>
      </c>
      <c r="E426" s="4">
        <v>241200009</v>
      </c>
      <c r="F426" s="2" t="s">
        <v>921</v>
      </c>
      <c r="G426" s="2" t="s">
        <v>922</v>
      </c>
      <c r="H426" s="5">
        <v>2021.99</v>
      </c>
      <c r="I426" s="5">
        <v>2021.99</v>
      </c>
      <c r="J426" s="5">
        <v>2021.99</v>
      </c>
      <c r="K426" s="5">
        <v>2021.99</v>
      </c>
      <c r="L426" s="5">
        <v>0</v>
      </c>
      <c r="M426" s="5">
        <v>0</v>
      </c>
      <c r="N426" s="5">
        <v>0</v>
      </c>
      <c r="O426" s="3">
        <f>DATE(2025,11,16)</f>
        <v>45977</v>
      </c>
      <c r="P426" s="2"/>
      <c r="Q426" s="2"/>
      <c r="R426" s="2" t="s">
        <v>28</v>
      </c>
    </row>
    <row r="427">
      <c r="A427" s="2" t="s">
        <v>24</v>
      </c>
      <c r="B427" s="2" t="s">
        <v>908</v>
      </c>
      <c r="C427" s="2" t="s">
        <v>20</v>
      </c>
      <c r="D427" s="3">
        <f>DATE(2024,11,30)</f>
        <v>45626</v>
      </c>
      <c r="E427" s="4">
        <v>241200010</v>
      </c>
      <c r="F427" s="2" t="s">
        <v>923</v>
      </c>
      <c r="G427" s="2" t="s">
        <v>924</v>
      </c>
      <c r="H427" s="5">
        <v>2860</v>
      </c>
      <c r="I427" s="5">
        <v>2860</v>
      </c>
      <c r="J427" s="5">
        <v>2860</v>
      </c>
      <c r="K427" s="5">
        <v>2860</v>
      </c>
      <c r="L427" s="5">
        <v>0</v>
      </c>
      <c r="M427" s="5">
        <v>0</v>
      </c>
      <c r="N427" s="5">
        <v>0</v>
      </c>
      <c r="O427" s="3">
        <f>DATE(2025,11,16)</f>
        <v>45977</v>
      </c>
      <c r="P427" s="2"/>
      <c r="Q427" s="2"/>
      <c r="R427" s="2" t="s">
        <v>28</v>
      </c>
    </row>
    <row r="428">
      <c r="A428" s="2" t="s">
        <v>24</v>
      </c>
      <c r="B428" s="2" t="s">
        <v>908</v>
      </c>
      <c r="C428" s="2" t="s">
        <v>20</v>
      </c>
      <c r="D428" s="3">
        <f>DATE(2024,12,18)</f>
        <v>45644</v>
      </c>
      <c r="E428" s="4">
        <v>241200242</v>
      </c>
      <c r="F428" s="2" t="s">
        <v>925</v>
      </c>
      <c r="G428" s="2" t="s">
        <v>926</v>
      </c>
      <c r="H428" s="5">
        <v>1621</v>
      </c>
      <c r="I428" s="5">
        <v>1621</v>
      </c>
      <c r="J428" s="5">
        <v>1621</v>
      </c>
      <c r="K428" s="5">
        <v>1621</v>
      </c>
      <c r="L428" s="5">
        <v>0</v>
      </c>
      <c r="M428" s="5">
        <v>0</v>
      </c>
      <c r="N428" s="5">
        <v>0</v>
      </c>
      <c r="O428" s="3">
        <f>DATE(2025,11,16)</f>
        <v>45977</v>
      </c>
      <c r="P428" s="2"/>
      <c r="Q428" s="2"/>
      <c r="R428" s="2" t="s">
        <v>28</v>
      </c>
    </row>
    <row r="429">
      <c r="A429" s="2" t="s">
        <v>24</v>
      </c>
      <c r="B429" s="2" t="s">
        <v>908</v>
      </c>
      <c r="C429" s="2" t="s">
        <v>20</v>
      </c>
      <c r="D429" s="3">
        <f>DATE(2024,12,18)</f>
        <v>45644</v>
      </c>
      <c r="E429" s="4">
        <v>241200243</v>
      </c>
      <c r="F429" s="2" t="s">
        <v>927</v>
      </c>
      <c r="G429" s="2" t="s">
        <v>928</v>
      </c>
      <c r="H429" s="5">
        <v>1225.01</v>
      </c>
      <c r="I429" s="5">
        <v>1225.01</v>
      </c>
      <c r="J429" s="5">
        <v>1225.01</v>
      </c>
      <c r="K429" s="5">
        <v>1225.01</v>
      </c>
      <c r="L429" s="5">
        <v>0</v>
      </c>
      <c r="M429" s="5">
        <v>0</v>
      </c>
      <c r="N429" s="5">
        <v>0</v>
      </c>
      <c r="O429" s="3">
        <f>DATE(2025,11,16)</f>
        <v>45977</v>
      </c>
      <c r="P429" s="2"/>
      <c r="Q429" s="2"/>
      <c r="R429" s="2" t="s">
        <v>28</v>
      </c>
    </row>
    <row r="430">
      <c r="A430" s="2" t="s">
        <v>24</v>
      </c>
      <c r="B430" s="2" t="s">
        <v>908</v>
      </c>
      <c r="C430" s="2" t="s">
        <v>20</v>
      </c>
      <c r="D430" s="3">
        <f>DATE(2024,12,18)</f>
        <v>45644</v>
      </c>
      <c r="E430" s="4">
        <v>241200244</v>
      </c>
      <c r="F430" s="2" t="s">
        <v>929</v>
      </c>
      <c r="G430" s="2" t="s">
        <v>930</v>
      </c>
      <c r="H430" s="5">
        <v>3171.99</v>
      </c>
      <c r="I430" s="5">
        <v>3171.99</v>
      </c>
      <c r="J430" s="5">
        <v>3171.99</v>
      </c>
      <c r="K430" s="5">
        <v>3171.99</v>
      </c>
      <c r="L430" s="5">
        <v>0</v>
      </c>
      <c r="M430" s="5">
        <v>0</v>
      </c>
      <c r="N430" s="5">
        <v>0</v>
      </c>
      <c r="O430" s="3">
        <f>DATE(2025,11,16)</f>
        <v>45977</v>
      </c>
      <c r="P430" s="2"/>
      <c r="Q430" s="2"/>
      <c r="R430" s="2" t="s">
        <v>28</v>
      </c>
    </row>
    <row r="431">
      <c r="A431" s="2" t="s">
        <v>24</v>
      </c>
      <c r="B431" s="2" t="s">
        <v>908</v>
      </c>
      <c r="C431" s="2" t="s">
        <v>20</v>
      </c>
      <c r="D431" s="3">
        <f>DATE(2024,12,19)</f>
        <v>45645</v>
      </c>
      <c r="E431" s="4">
        <v>241200240</v>
      </c>
      <c r="F431" s="2" t="s">
        <v>931</v>
      </c>
      <c r="G431" s="2" t="s">
        <v>932</v>
      </c>
      <c r="H431" s="5">
        <v>1620</v>
      </c>
      <c r="I431" s="5">
        <v>1620</v>
      </c>
      <c r="J431" s="5">
        <v>1620</v>
      </c>
      <c r="K431" s="5">
        <v>1620</v>
      </c>
      <c r="L431" s="5">
        <v>0</v>
      </c>
      <c r="M431" s="5">
        <v>0</v>
      </c>
      <c r="N431" s="5">
        <v>0</v>
      </c>
      <c r="O431" s="3">
        <f>DATE(2025,11,16)</f>
        <v>45977</v>
      </c>
      <c r="P431" s="2"/>
      <c r="Q431" s="2"/>
      <c r="R431" s="2" t="s">
        <v>28</v>
      </c>
    </row>
    <row r="432">
      <c r="A432" s="2" t="s">
        <v>24</v>
      </c>
      <c r="B432" s="2" t="s">
        <v>908</v>
      </c>
      <c r="C432" s="2" t="s">
        <v>20</v>
      </c>
      <c r="D432" s="3">
        <f>DATE(2024,12,19)</f>
        <v>45645</v>
      </c>
      <c r="E432" s="4">
        <v>241200241</v>
      </c>
      <c r="F432" s="2" t="s">
        <v>933</v>
      </c>
      <c r="G432" s="2" t="s">
        <v>934</v>
      </c>
      <c r="H432" s="5">
        <v>225</v>
      </c>
      <c r="I432" s="5">
        <v>225</v>
      </c>
      <c r="J432" s="5">
        <v>225</v>
      </c>
      <c r="K432" s="5">
        <v>225</v>
      </c>
      <c r="L432" s="5">
        <v>0</v>
      </c>
      <c r="M432" s="5">
        <v>0</v>
      </c>
      <c r="N432" s="5">
        <v>0</v>
      </c>
      <c r="O432" s="3">
        <f>DATE(2025,11,16)</f>
        <v>45977</v>
      </c>
      <c r="P432" s="2"/>
      <c r="Q432" s="2"/>
      <c r="R432" s="2" t="s">
        <v>28</v>
      </c>
    </row>
    <row r="433">
      <c r="A433" s="2" t="s">
        <v>24</v>
      </c>
      <c r="B433" s="2" t="s">
        <v>908</v>
      </c>
      <c r="C433" s="2" t="s">
        <v>20</v>
      </c>
      <c r="D433" s="3">
        <f>DATE(2025,3,7)</f>
        <v>45723</v>
      </c>
      <c r="E433" s="4">
        <v>250300086</v>
      </c>
      <c r="F433" s="2" t="s">
        <v>935</v>
      </c>
      <c r="G433" s="2" t="s">
        <v>936</v>
      </c>
      <c r="H433" s="5">
        <v>4893</v>
      </c>
      <c r="I433" s="5">
        <v>4893</v>
      </c>
      <c r="J433" s="5">
        <v>4893</v>
      </c>
      <c r="K433" s="5">
        <v>4893</v>
      </c>
      <c r="L433" s="5">
        <v>0</v>
      </c>
      <c r="M433" s="5">
        <v>0</v>
      </c>
      <c r="N433" s="5">
        <v>0</v>
      </c>
      <c r="O433" s="3">
        <f>DATE(2025,11,16)</f>
        <v>45977</v>
      </c>
      <c r="P433" s="2"/>
      <c r="Q433" s="2"/>
      <c r="R433" s="2" t="s">
        <v>28</v>
      </c>
    </row>
    <row r="434">
      <c r="A434" s="2" t="s">
        <v>24</v>
      </c>
      <c r="B434" s="2" t="s">
        <v>908</v>
      </c>
      <c r="C434" s="2" t="s">
        <v>20</v>
      </c>
      <c r="D434" s="3">
        <f>DATE(2025,3,7)</f>
        <v>45723</v>
      </c>
      <c r="E434" s="4">
        <v>250300087</v>
      </c>
      <c r="F434" s="2" t="s">
        <v>937</v>
      </c>
      <c r="G434" s="2" t="s">
        <v>938</v>
      </c>
      <c r="H434" s="5">
        <v>2368</v>
      </c>
      <c r="I434" s="5">
        <v>2368</v>
      </c>
      <c r="J434" s="5">
        <v>2368</v>
      </c>
      <c r="K434" s="5">
        <v>2368</v>
      </c>
      <c r="L434" s="5">
        <v>0</v>
      </c>
      <c r="M434" s="5">
        <v>0</v>
      </c>
      <c r="N434" s="5">
        <v>0</v>
      </c>
      <c r="O434" s="3">
        <f>DATE(2025,11,16)</f>
        <v>45977</v>
      </c>
      <c r="P434" s="2"/>
      <c r="Q434" s="2"/>
      <c r="R434" s="2" t="s">
        <v>28</v>
      </c>
    </row>
    <row r="435">
      <c r="A435" s="2" t="s">
        <v>24</v>
      </c>
      <c r="B435" s="2" t="s">
        <v>908</v>
      </c>
      <c r="C435" s="2" t="s">
        <v>20</v>
      </c>
      <c r="D435" s="3">
        <f>DATE(2025,3,20)</f>
        <v>45736</v>
      </c>
      <c r="E435" s="4">
        <v>250400007</v>
      </c>
      <c r="F435" s="2" t="s">
        <v>939</v>
      </c>
      <c r="G435" s="2" t="s">
        <v>940</v>
      </c>
      <c r="H435" s="5">
        <v>1296</v>
      </c>
      <c r="I435" s="5">
        <v>1296</v>
      </c>
      <c r="J435" s="5">
        <v>1296</v>
      </c>
      <c r="K435" s="5">
        <v>1296</v>
      </c>
      <c r="L435" s="5">
        <v>0</v>
      </c>
      <c r="M435" s="5">
        <v>0</v>
      </c>
      <c r="N435" s="5">
        <v>0</v>
      </c>
      <c r="O435" s="3">
        <f>DATE(2025,11,16)</f>
        <v>45977</v>
      </c>
      <c r="P435" s="2"/>
      <c r="Q435" s="2"/>
      <c r="R435" s="2" t="s">
        <v>28</v>
      </c>
    </row>
    <row r="436">
      <c r="A436" s="2" t="s">
        <v>24</v>
      </c>
      <c r="B436" s="2" t="s">
        <v>908</v>
      </c>
      <c r="C436" s="2" t="s">
        <v>20</v>
      </c>
      <c r="D436" s="3">
        <f>DATE(2025,3,20)</f>
        <v>45736</v>
      </c>
      <c r="E436" s="4">
        <v>250400008</v>
      </c>
      <c r="F436" s="2" t="s">
        <v>941</v>
      </c>
      <c r="G436" s="2" t="s">
        <v>942</v>
      </c>
      <c r="H436" s="5">
        <v>1296</v>
      </c>
      <c r="I436" s="5">
        <v>1296</v>
      </c>
      <c r="J436" s="5">
        <v>1296</v>
      </c>
      <c r="K436" s="5">
        <v>1296</v>
      </c>
      <c r="L436" s="5">
        <v>0</v>
      </c>
      <c r="M436" s="5">
        <v>0</v>
      </c>
      <c r="N436" s="5">
        <v>0</v>
      </c>
      <c r="O436" s="3">
        <f>DATE(2025,11,16)</f>
        <v>45977</v>
      </c>
      <c r="P436" s="2"/>
      <c r="Q436" s="2"/>
      <c r="R436" s="2" t="s">
        <v>28</v>
      </c>
    </row>
    <row r="437">
      <c r="A437" s="2" t="s">
        <v>24</v>
      </c>
      <c r="B437" s="2" t="s">
        <v>908</v>
      </c>
      <c r="C437" s="2" t="s">
        <v>20</v>
      </c>
      <c r="D437" s="3">
        <f>DATE(2025,3,31)</f>
        <v>45747</v>
      </c>
      <c r="E437" s="4">
        <v>250400009</v>
      </c>
      <c r="F437" s="2" t="s">
        <v>943</v>
      </c>
      <c r="G437" s="2" t="s">
        <v>944</v>
      </c>
      <c r="H437" s="5">
        <v>1296</v>
      </c>
      <c r="I437" s="5">
        <v>1296</v>
      </c>
      <c r="J437" s="5">
        <v>1296</v>
      </c>
      <c r="K437" s="5">
        <v>1296</v>
      </c>
      <c r="L437" s="5">
        <v>0</v>
      </c>
      <c r="M437" s="5">
        <v>0</v>
      </c>
      <c r="N437" s="5">
        <v>0</v>
      </c>
      <c r="O437" s="3">
        <f>DATE(2025,11,16)</f>
        <v>45977</v>
      </c>
      <c r="P437" s="2"/>
      <c r="Q437" s="2"/>
      <c r="R437" s="2" t="s">
        <v>28</v>
      </c>
    </row>
    <row r="438">
      <c r="A438" s="2" t="s">
        <v>24</v>
      </c>
      <c r="B438" s="2" t="s">
        <v>908</v>
      </c>
      <c r="C438" s="2" t="s">
        <v>20</v>
      </c>
      <c r="D438" s="3">
        <f>DATE(2025,5,15)</f>
        <v>45792</v>
      </c>
      <c r="E438" s="4">
        <v>250500201</v>
      </c>
      <c r="F438" s="2" t="s">
        <v>945</v>
      </c>
      <c r="G438" s="2" t="s">
        <v>946</v>
      </c>
      <c r="H438" s="5">
        <v>390</v>
      </c>
      <c r="I438" s="5">
        <v>390</v>
      </c>
      <c r="J438" s="5">
        <v>390</v>
      </c>
      <c r="K438" s="5">
        <v>390</v>
      </c>
      <c r="L438" s="5">
        <v>0</v>
      </c>
      <c r="M438" s="5">
        <v>0</v>
      </c>
      <c r="N438" s="5">
        <v>0</v>
      </c>
      <c r="O438" s="3">
        <f>DATE(2025,11,16)</f>
        <v>45977</v>
      </c>
      <c r="P438" s="2"/>
      <c r="Q438" s="2"/>
      <c r="R438" s="2" t="s">
        <v>28</v>
      </c>
    </row>
    <row r="439">
      <c r="A439" s="2" t="s">
        <v>24</v>
      </c>
      <c r="B439" s="2" t="s">
        <v>908</v>
      </c>
      <c r="C439" s="2" t="s">
        <v>20</v>
      </c>
      <c r="D439" s="3">
        <f>DATE(2025,5,15)</f>
        <v>45792</v>
      </c>
      <c r="E439" s="4">
        <v>250500202</v>
      </c>
      <c r="F439" s="2" t="s">
        <v>947</v>
      </c>
      <c r="G439" s="2" t="s">
        <v>948</v>
      </c>
      <c r="H439" s="5">
        <v>499</v>
      </c>
      <c r="I439" s="5">
        <v>499</v>
      </c>
      <c r="J439" s="5">
        <v>499</v>
      </c>
      <c r="K439" s="5">
        <v>499</v>
      </c>
      <c r="L439" s="5">
        <v>0</v>
      </c>
      <c r="M439" s="5">
        <v>0</v>
      </c>
      <c r="N439" s="5">
        <v>0</v>
      </c>
      <c r="O439" s="3">
        <f>DATE(2025,11,16)</f>
        <v>45977</v>
      </c>
      <c r="P439" s="2"/>
      <c r="Q439" s="2"/>
      <c r="R439" s="2" t="s">
        <v>28</v>
      </c>
    </row>
    <row r="440">
      <c r="A440" s="2" t="s">
        <v>24</v>
      </c>
      <c r="B440" s="2" t="s">
        <v>949</v>
      </c>
      <c r="C440" s="2" t="s">
        <v>20</v>
      </c>
      <c r="D440" s="3">
        <f>DATE(2025,1,22)</f>
        <v>45679</v>
      </c>
      <c r="E440" s="4">
        <v>250100180</v>
      </c>
      <c r="F440" s="2" t="s">
        <v>950</v>
      </c>
      <c r="G440" s="2" t="s">
        <v>951</v>
      </c>
      <c r="H440" s="5">
        <v>12029.12</v>
      </c>
      <c r="I440" s="5">
        <v>12029.12</v>
      </c>
      <c r="J440" s="5">
        <v>4895.66</v>
      </c>
      <c r="K440" s="5">
        <v>4895.66</v>
      </c>
      <c r="L440" s="5">
        <v>7133.46</v>
      </c>
      <c r="M440" s="5">
        <v>7133.46</v>
      </c>
      <c r="N440" s="5">
        <v>0</v>
      </c>
      <c r="O440" s="3">
        <f>DATE(2025,9,10)</f>
        <v>45910</v>
      </c>
      <c r="P440" s="2"/>
      <c r="Q440" s="2"/>
      <c r="R440" s="2" t="s">
        <v>28</v>
      </c>
    </row>
    <row r="441">
      <c r="A441" s="2" t="s">
        <v>24</v>
      </c>
      <c r="B441" s="2" t="s">
        <v>949</v>
      </c>
      <c r="C441" s="2" t="s">
        <v>20</v>
      </c>
      <c r="D441" s="3">
        <f>DATE(2025,3,31)</f>
        <v>45747</v>
      </c>
      <c r="E441" s="4">
        <v>250400067</v>
      </c>
      <c r="F441" s="2" t="s">
        <v>952</v>
      </c>
      <c r="G441" s="2" t="s">
        <v>953</v>
      </c>
      <c r="H441" s="5">
        <v>30627.3</v>
      </c>
      <c r="I441" s="5">
        <v>30627.3</v>
      </c>
      <c r="J441" s="5">
        <v>30627.3</v>
      </c>
      <c r="K441" s="5">
        <v>30627.3</v>
      </c>
      <c r="L441" s="5">
        <v>0</v>
      </c>
      <c r="M441" s="5">
        <v>0</v>
      </c>
      <c r="N441" s="5">
        <v>0</v>
      </c>
      <c r="O441" s="3">
        <f>DATE(2025,9,10)</f>
        <v>45910</v>
      </c>
      <c r="P441" s="2"/>
      <c r="Q441" s="2"/>
      <c r="R441" s="2" t="s">
        <v>28</v>
      </c>
    </row>
    <row r="442">
      <c r="A442" s="2" t="s">
        <v>24</v>
      </c>
      <c r="B442" s="2" t="s">
        <v>949</v>
      </c>
      <c r="C442" s="2" t="s">
        <v>20</v>
      </c>
      <c r="D442" s="3">
        <f>DATE(2025,3,31)</f>
        <v>45747</v>
      </c>
      <c r="E442" s="4">
        <v>250400096</v>
      </c>
      <c r="F442" s="2" t="s">
        <v>954</v>
      </c>
      <c r="G442" s="2" t="s">
        <v>955</v>
      </c>
      <c r="H442" s="5">
        <v>41219.22</v>
      </c>
      <c r="I442" s="5">
        <v>41219.22</v>
      </c>
      <c r="J442" s="5">
        <v>41219.22</v>
      </c>
      <c r="K442" s="5">
        <v>41219.22</v>
      </c>
      <c r="L442" s="5">
        <v>0</v>
      </c>
      <c r="M442" s="5">
        <v>0</v>
      </c>
      <c r="N442" s="5">
        <v>0</v>
      </c>
      <c r="O442" s="3">
        <f>DATE(2025,9,10)</f>
        <v>45910</v>
      </c>
      <c r="P442" s="2"/>
      <c r="Q442" s="2"/>
      <c r="R442" s="2" t="s">
        <v>28</v>
      </c>
    </row>
    <row r="443">
      <c r="A443" s="2" t="s">
        <v>24</v>
      </c>
      <c r="B443" s="2" t="s">
        <v>949</v>
      </c>
      <c r="C443" s="2" t="s">
        <v>20</v>
      </c>
      <c r="D443" s="3">
        <f>DATE(2025,3,31)</f>
        <v>45747</v>
      </c>
      <c r="E443" s="4">
        <v>250400097</v>
      </c>
      <c r="F443" s="2" t="s">
        <v>956</v>
      </c>
      <c r="G443" s="2" t="s">
        <v>957</v>
      </c>
      <c r="H443" s="5">
        <v>57201.52</v>
      </c>
      <c r="I443" s="5">
        <v>57201.52</v>
      </c>
      <c r="J443" s="5">
        <v>57201.52</v>
      </c>
      <c r="K443" s="5">
        <v>57201.52</v>
      </c>
      <c r="L443" s="5">
        <v>0</v>
      </c>
      <c r="M443" s="5">
        <v>0</v>
      </c>
      <c r="N443" s="5">
        <v>0</v>
      </c>
      <c r="O443" s="3">
        <f>DATE(2025,9,10)</f>
        <v>45910</v>
      </c>
      <c r="P443" s="2"/>
      <c r="Q443" s="2"/>
      <c r="R443" s="2" t="s">
        <v>28</v>
      </c>
    </row>
    <row r="444">
      <c r="A444" s="2" t="s">
        <v>24</v>
      </c>
      <c r="B444" s="2" t="s">
        <v>949</v>
      </c>
      <c r="C444" s="2" t="s">
        <v>20</v>
      </c>
      <c r="D444" s="3">
        <f>DATE(2025,5,9)</f>
        <v>45786</v>
      </c>
      <c r="E444" s="4">
        <v>250500117</v>
      </c>
      <c r="F444" s="2" t="s">
        <v>958</v>
      </c>
      <c r="G444" s="2" t="s">
        <v>959</v>
      </c>
      <c r="H444" s="5">
        <v>63370.48</v>
      </c>
      <c r="I444" s="5">
        <v>63370.48</v>
      </c>
      <c r="J444" s="5">
        <v>63370.48</v>
      </c>
      <c r="K444" s="5">
        <v>63370.48</v>
      </c>
      <c r="L444" s="5">
        <v>0</v>
      </c>
      <c r="M444" s="5">
        <v>0</v>
      </c>
      <c r="N444" s="5">
        <v>0</v>
      </c>
      <c r="O444" s="3">
        <f>DATE(2025,9,10)</f>
        <v>45910</v>
      </c>
      <c r="P444" s="2"/>
      <c r="Q444" s="2"/>
      <c r="R444" s="2" t="s">
        <v>28</v>
      </c>
    </row>
    <row r="445">
      <c r="A445" s="2" t="s">
        <v>24</v>
      </c>
      <c r="B445" s="2" t="s">
        <v>949</v>
      </c>
      <c r="C445" s="2" t="s">
        <v>20</v>
      </c>
      <c r="D445" s="3">
        <f>DATE(2025,6,10)</f>
        <v>45818</v>
      </c>
      <c r="E445" s="4">
        <v>250600115</v>
      </c>
      <c r="F445" s="2" t="s">
        <v>960</v>
      </c>
      <c r="G445" s="2" t="s">
        <v>961</v>
      </c>
      <c r="H445" s="5">
        <v>12762.75</v>
      </c>
      <c r="I445" s="5">
        <v>12762.75</v>
      </c>
      <c r="J445" s="5">
        <v>12762.75</v>
      </c>
      <c r="K445" s="5">
        <v>12762.75</v>
      </c>
      <c r="L445" s="5">
        <v>0</v>
      </c>
      <c r="M445" s="5">
        <v>0</v>
      </c>
      <c r="N445" s="5">
        <v>0</v>
      </c>
      <c r="O445" s="3">
        <f>DATE(2025,9,10)</f>
        <v>45910</v>
      </c>
      <c r="P445" s="2"/>
      <c r="Q445" s="2"/>
      <c r="R445" s="2" t="s">
        <v>28</v>
      </c>
    </row>
    <row r="446">
      <c r="A446" s="2" t="s">
        <v>24</v>
      </c>
      <c r="B446" s="2" t="s">
        <v>949</v>
      </c>
      <c r="C446" s="2" t="s">
        <v>20</v>
      </c>
      <c r="D446" s="3">
        <f>DATE(2025,6,10)</f>
        <v>45818</v>
      </c>
      <c r="E446" s="4">
        <v>250600116</v>
      </c>
      <c r="F446" s="2" t="s">
        <v>962</v>
      </c>
      <c r="G446" s="2" t="s">
        <v>963</v>
      </c>
      <c r="H446" s="5">
        <v>11900</v>
      </c>
      <c r="I446" s="5">
        <v>11900</v>
      </c>
      <c r="J446" s="5">
        <v>11900</v>
      </c>
      <c r="K446" s="5">
        <v>11900</v>
      </c>
      <c r="L446" s="5">
        <v>0</v>
      </c>
      <c r="M446" s="5">
        <v>0</v>
      </c>
      <c r="N446" s="5">
        <v>0</v>
      </c>
      <c r="O446" s="3">
        <f>DATE(2025,9,10)</f>
        <v>45910</v>
      </c>
      <c r="P446" s="2"/>
      <c r="Q446" s="2"/>
      <c r="R446" s="2" t="s">
        <v>28</v>
      </c>
    </row>
    <row r="447">
      <c r="A447" s="2" t="s">
        <v>24</v>
      </c>
      <c r="B447" s="2" t="s">
        <v>964</v>
      </c>
      <c r="C447" s="2" t="s">
        <v>20</v>
      </c>
      <c r="D447" s="3">
        <f>DATE(2025,2,27)</f>
        <v>45715</v>
      </c>
      <c r="E447" s="4">
        <v>250300020</v>
      </c>
      <c r="F447" s="2" t="s">
        <v>965</v>
      </c>
      <c r="G447" s="2" t="s">
        <v>966</v>
      </c>
      <c r="H447" s="5">
        <v>2000</v>
      </c>
      <c r="I447" s="5">
        <v>2000</v>
      </c>
      <c r="J447" s="5">
        <v>714</v>
      </c>
      <c r="K447" s="5">
        <v>714</v>
      </c>
      <c r="L447" s="5">
        <v>1286</v>
      </c>
      <c r="M447" s="5">
        <v>1286</v>
      </c>
      <c r="N447" s="5">
        <v>0</v>
      </c>
      <c r="O447" s="3">
        <f>DATE(2025,3,14)</f>
        <v>45730</v>
      </c>
      <c r="P447" s="2"/>
      <c r="Q447" s="2"/>
      <c r="R447" s="2" t="s">
        <v>28</v>
      </c>
    </row>
    <row r="448">
      <c r="A448" s="2" t="s">
        <v>24</v>
      </c>
      <c r="B448" s="2" t="s">
        <v>964</v>
      </c>
      <c r="C448" s="2" t="s">
        <v>20</v>
      </c>
      <c r="D448" s="3">
        <f>DATE(2025,2,27)</f>
        <v>45715</v>
      </c>
      <c r="E448" s="4">
        <v>250300021</v>
      </c>
      <c r="F448" s="2" t="s">
        <v>967</v>
      </c>
      <c r="G448" s="2" t="s">
        <v>968</v>
      </c>
      <c r="H448" s="5">
        <v>3332</v>
      </c>
      <c r="I448" s="5">
        <v>3332</v>
      </c>
      <c r="J448" s="5">
        <v>3332</v>
      </c>
      <c r="K448" s="5">
        <v>3332</v>
      </c>
      <c r="L448" s="5">
        <v>0</v>
      </c>
      <c r="M448" s="5">
        <v>0</v>
      </c>
      <c r="N448" s="5">
        <v>0</v>
      </c>
      <c r="O448" s="3">
        <f>DATE(2025,3,14)</f>
        <v>45730</v>
      </c>
      <c r="P448" s="2"/>
      <c r="Q448" s="2"/>
      <c r="R448" s="2" t="s">
        <v>28</v>
      </c>
    </row>
    <row r="449">
      <c r="A449" s="2" t="s">
        <v>24</v>
      </c>
      <c r="B449" s="2" t="s">
        <v>969</v>
      </c>
      <c r="C449" s="2" t="s">
        <v>20</v>
      </c>
      <c r="D449" s="3">
        <f>DATE(2024,11,19)</f>
        <v>45615</v>
      </c>
      <c r="E449" s="4">
        <v>241100205</v>
      </c>
      <c r="F449" s="2" t="s">
        <v>970</v>
      </c>
      <c r="G449" s="2" t="s">
        <v>971</v>
      </c>
      <c r="H449" s="5">
        <v>1427.53</v>
      </c>
      <c r="I449" s="5">
        <v>1427.53</v>
      </c>
      <c r="J449" s="5">
        <v>1427.53</v>
      </c>
      <c r="K449" s="5">
        <v>1427.53</v>
      </c>
      <c r="L449" s="5">
        <v>0</v>
      </c>
      <c r="M449" s="5">
        <v>0</v>
      </c>
      <c r="N449" s="5">
        <v>0</v>
      </c>
      <c r="O449" s="3">
        <f>DATE(2024,12,19)</f>
        <v>45645</v>
      </c>
      <c r="P449" s="2"/>
      <c r="Q449" s="2"/>
      <c r="R449" s="2" t="s">
        <v>28</v>
      </c>
    </row>
    <row r="450">
      <c r="A450" s="2" t="s">
        <v>24</v>
      </c>
      <c r="B450" s="2" t="s">
        <v>969</v>
      </c>
      <c r="C450" s="2" t="s">
        <v>20</v>
      </c>
      <c r="D450" s="3">
        <f>DATE(2025,6,11)</f>
        <v>45819</v>
      </c>
      <c r="E450" s="4">
        <v>250600119</v>
      </c>
      <c r="F450" s="2" t="s">
        <v>972</v>
      </c>
      <c r="G450" s="2" t="s">
        <v>973</v>
      </c>
      <c r="H450" s="5">
        <v>356.95</v>
      </c>
      <c r="I450" s="5">
        <v>356.95</v>
      </c>
      <c r="J450" s="5">
        <v>356.95</v>
      </c>
      <c r="K450" s="5">
        <v>356.95</v>
      </c>
      <c r="L450" s="5">
        <v>0</v>
      </c>
      <c r="M450" s="5">
        <v>0</v>
      </c>
      <c r="N450" s="5">
        <v>0</v>
      </c>
      <c r="O450" s="3">
        <f>DATE(2025,6,18)</f>
        <v>45826</v>
      </c>
      <c r="P450" s="2"/>
      <c r="Q450" s="2"/>
      <c r="R450" s="2" t="s">
        <v>28</v>
      </c>
    </row>
    <row r="451">
      <c r="A451" s="2" t="s">
        <v>24</v>
      </c>
      <c r="B451" s="2" t="s">
        <v>974</v>
      </c>
      <c r="C451" s="2" t="s">
        <v>20</v>
      </c>
      <c r="D451" s="3">
        <f>DATE(2024,3,25)</f>
        <v>45376</v>
      </c>
      <c r="E451" s="4">
        <v>240501154</v>
      </c>
      <c r="F451" s="2" t="s">
        <v>975</v>
      </c>
      <c r="G451" s="2"/>
      <c r="H451" s="5">
        <v>65922.1</v>
      </c>
      <c r="I451" s="5">
        <v>65922.1</v>
      </c>
      <c r="J451" s="5">
        <v>2365.6</v>
      </c>
      <c r="K451" s="5">
        <v>2365.6</v>
      </c>
      <c r="L451" s="5">
        <v>63556.5</v>
      </c>
      <c r="M451" s="5">
        <v>63556.5</v>
      </c>
      <c r="N451" s="5">
        <v>0</v>
      </c>
      <c r="O451" s="3">
        <f>DATE(2025,3,31)</f>
        <v>45747</v>
      </c>
      <c r="P451" s="2"/>
      <c r="Q451" s="2"/>
      <c r="R451" s="2" t="s">
        <v>28</v>
      </c>
    </row>
    <row r="452">
      <c r="A452" s="2" t="s">
        <v>24</v>
      </c>
      <c r="B452" s="2" t="s">
        <v>974</v>
      </c>
      <c r="C452" s="2" t="s">
        <v>20</v>
      </c>
      <c r="D452" s="3">
        <f>DATE(2024,4,30)</f>
        <v>45412</v>
      </c>
      <c r="E452" s="4">
        <v>240501155</v>
      </c>
      <c r="F452" s="2" t="s">
        <v>976</v>
      </c>
      <c r="G452" s="2"/>
      <c r="H452" s="5">
        <v>3651.35</v>
      </c>
      <c r="I452" s="5">
        <v>3651.35</v>
      </c>
      <c r="J452" s="5">
        <v>3651.35</v>
      </c>
      <c r="K452" s="5">
        <v>3651.35</v>
      </c>
      <c r="L452" s="5">
        <v>0</v>
      </c>
      <c r="M452" s="5">
        <v>0</v>
      </c>
      <c r="N452" s="5">
        <v>0</v>
      </c>
      <c r="O452" s="3">
        <f>DATE(2025,3,31)</f>
        <v>45747</v>
      </c>
      <c r="P452" s="2"/>
      <c r="Q452" s="2"/>
      <c r="R452" s="2" t="s">
        <v>28</v>
      </c>
    </row>
    <row r="453">
      <c r="A453" s="2" t="s">
        <v>24</v>
      </c>
      <c r="B453" s="2" t="s">
        <v>977</v>
      </c>
      <c r="C453" s="2" t="s">
        <v>20</v>
      </c>
      <c r="D453" s="3">
        <f>DATE(2025,6,30)</f>
        <v>45838</v>
      </c>
      <c r="E453" s="4">
        <v>250700020</v>
      </c>
      <c r="F453" s="2" t="s">
        <v>978</v>
      </c>
      <c r="G453" s="2" t="s">
        <v>979</v>
      </c>
      <c r="H453" s="5">
        <v>9768.77</v>
      </c>
      <c r="I453" s="5">
        <v>9768.77</v>
      </c>
      <c r="J453" s="5">
        <v>9768.77</v>
      </c>
      <c r="K453" s="5">
        <v>9768.77</v>
      </c>
      <c r="L453" s="5">
        <v>0</v>
      </c>
      <c r="M453" s="5">
        <v>0</v>
      </c>
      <c r="N453" s="5">
        <v>0</v>
      </c>
      <c r="O453" s="3">
        <f>DATE(2025,7,30)</f>
        <v>45868</v>
      </c>
      <c r="P453" s="2"/>
      <c r="Q453" s="2"/>
      <c r="R453" s="2" t="s">
        <v>28</v>
      </c>
    </row>
    <row r="454">
      <c r="A454" s="2" t="s">
        <v>24</v>
      </c>
      <c r="B454" s="2" t="s">
        <v>977</v>
      </c>
      <c r="C454" s="2" t="s">
        <v>20</v>
      </c>
      <c r="D454" s="3">
        <f>DATE(2025,7,16)</f>
        <v>45854</v>
      </c>
      <c r="E454" s="4">
        <v>250700233</v>
      </c>
      <c r="F454" s="2" t="s">
        <v>980</v>
      </c>
      <c r="G454" s="2" t="s">
        <v>981</v>
      </c>
      <c r="H454" s="5">
        <v>5591.51</v>
      </c>
      <c r="I454" s="5">
        <v>5591.51</v>
      </c>
      <c r="J454" s="5">
        <v>5591.51</v>
      </c>
      <c r="K454" s="5">
        <v>5591.51</v>
      </c>
      <c r="L454" s="5">
        <v>0</v>
      </c>
      <c r="M454" s="5">
        <v>0</v>
      </c>
      <c r="N454" s="5">
        <v>0</v>
      </c>
      <c r="O454" s="3">
        <f>DATE(2025,8,15)</f>
        <v>45884</v>
      </c>
      <c r="P454" s="2"/>
      <c r="Q454" s="2"/>
      <c r="R454" s="2" t="s">
        <v>28</v>
      </c>
    </row>
    <row r="455">
      <c r="A455" s="2" t="s">
        <v>24</v>
      </c>
      <c r="B455" s="2" t="s">
        <v>982</v>
      </c>
      <c r="C455" s="2" t="s">
        <v>20</v>
      </c>
      <c r="D455" s="3">
        <f>DATE(2024,12,2)</f>
        <v>45628</v>
      </c>
      <c r="E455" s="4">
        <v>241200026</v>
      </c>
      <c r="F455" s="2" t="s">
        <v>983</v>
      </c>
      <c r="G455" s="2" t="s">
        <v>984</v>
      </c>
      <c r="H455" s="5">
        <v>288</v>
      </c>
      <c r="I455" s="5">
        <v>288</v>
      </c>
      <c r="J455" s="5">
        <v>288</v>
      </c>
      <c r="K455" s="5">
        <v>288</v>
      </c>
      <c r="L455" s="5">
        <v>0</v>
      </c>
      <c r="M455" s="5">
        <v>0</v>
      </c>
      <c r="N455" s="5">
        <v>0</v>
      </c>
      <c r="O455" s="3">
        <f>DATE(2024,12,2)</f>
        <v>45628</v>
      </c>
      <c r="P455" s="2"/>
      <c r="Q455" s="2"/>
      <c r="R455" s="2" t="s">
        <v>28</v>
      </c>
    </row>
    <row r="456">
      <c r="A456" s="2" t="s">
        <v>24</v>
      </c>
      <c r="B456" s="2" t="s">
        <v>985</v>
      </c>
      <c r="C456" s="2" t="s">
        <v>20</v>
      </c>
      <c r="D456" s="3">
        <f>DATE(2025,6,26)</f>
        <v>45834</v>
      </c>
      <c r="E456" s="4">
        <v>250600359</v>
      </c>
      <c r="F456" s="2" t="s">
        <v>986</v>
      </c>
      <c r="G456" s="2" t="s">
        <v>987</v>
      </c>
      <c r="H456" s="5">
        <v>958.26</v>
      </c>
      <c r="I456" s="5">
        <v>958.26</v>
      </c>
      <c r="J456" s="5">
        <v>958.26</v>
      </c>
      <c r="K456" s="5">
        <v>958.26</v>
      </c>
      <c r="L456" s="5">
        <v>0</v>
      </c>
      <c r="M456" s="5">
        <v>0</v>
      </c>
      <c r="N456" s="5">
        <v>0</v>
      </c>
      <c r="O456" s="3">
        <f>DATE(2025,7,18)</f>
        <v>45856</v>
      </c>
      <c r="P456" s="2"/>
      <c r="Q456" s="2"/>
      <c r="R456" s="2" t="s">
        <v>28</v>
      </c>
    </row>
    <row r="457">
      <c r="A457" s="2" t="s">
        <v>24</v>
      </c>
      <c r="B457" s="2" t="s">
        <v>988</v>
      </c>
      <c r="C457" s="2" t="s">
        <v>20</v>
      </c>
      <c r="D457" s="3">
        <f>DATE(2020,11,23)</f>
        <v>44158</v>
      </c>
      <c r="E457" s="4">
        <v>240501165</v>
      </c>
      <c r="F457" s="2" t="s">
        <v>989</v>
      </c>
      <c r="G457" s="2"/>
      <c r="H457" s="5">
        <v>-61.9</v>
      </c>
      <c r="I457" s="5">
        <v>-61.9</v>
      </c>
      <c r="J457" s="5">
        <v>-61.9</v>
      </c>
      <c r="K457" s="5">
        <v>-61.9</v>
      </c>
      <c r="L457" s="5">
        <v>0</v>
      </c>
      <c r="M457" s="5">
        <v>0</v>
      </c>
      <c r="N457" s="5">
        <v>0</v>
      </c>
      <c r="O457" s="3">
        <f>DATE(2020,11,23)</f>
        <v>44158</v>
      </c>
      <c r="P457" s="2"/>
      <c r="Q457" s="2"/>
      <c r="R457" s="2" t="s">
        <v>28</v>
      </c>
    </row>
    <row r="458">
      <c r="A458" s="2" t="s">
        <v>24</v>
      </c>
      <c r="B458" s="2" t="s">
        <v>988</v>
      </c>
      <c r="C458" s="2" t="s">
        <v>20</v>
      </c>
      <c r="D458" s="3">
        <f>DATE(2021,1,8)</f>
        <v>44204</v>
      </c>
      <c r="E458" s="4">
        <v>240501166</v>
      </c>
      <c r="F458" s="2" t="s">
        <v>990</v>
      </c>
      <c r="G458" s="2"/>
      <c r="H458" s="5">
        <v>-119</v>
      </c>
      <c r="I458" s="5">
        <v>-119</v>
      </c>
      <c r="J458" s="5">
        <v>-119</v>
      </c>
      <c r="K458" s="5">
        <v>-119</v>
      </c>
      <c r="L458" s="5">
        <v>0</v>
      </c>
      <c r="M458" s="5">
        <v>0</v>
      </c>
      <c r="N458" s="5">
        <v>0</v>
      </c>
      <c r="O458" s="3">
        <f>DATE(2021,1,8)</f>
        <v>44204</v>
      </c>
      <c r="P458" s="2"/>
      <c r="Q458" s="2"/>
      <c r="R458" s="2" t="s">
        <v>28</v>
      </c>
    </row>
    <row r="459">
      <c r="A459" s="2" t="s">
        <v>24</v>
      </c>
      <c r="B459" s="2" t="s">
        <v>991</v>
      </c>
      <c r="C459" s="2" t="s">
        <v>20</v>
      </c>
      <c r="D459" s="3">
        <f>DATE(2024,5,1)</f>
        <v>45413</v>
      </c>
      <c r="E459" s="4">
        <v>240600091</v>
      </c>
      <c r="F459" s="2" t="s">
        <v>992</v>
      </c>
      <c r="G459" s="2" t="s">
        <v>993</v>
      </c>
      <c r="H459" s="5">
        <v>598</v>
      </c>
      <c r="I459" s="5">
        <v>598</v>
      </c>
      <c r="J459" s="5">
        <v>598</v>
      </c>
      <c r="K459" s="5">
        <v>598</v>
      </c>
      <c r="L459" s="5">
        <v>0</v>
      </c>
      <c r="M459" s="5">
        <v>0</v>
      </c>
      <c r="N459" s="5">
        <v>0</v>
      </c>
      <c r="O459" s="3">
        <f>DATE(2024,5,3)</f>
        <v>45415</v>
      </c>
      <c r="P459" s="2"/>
      <c r="Q459" s="2"/>
      <c r="R459" s="2" t="s">
        <v>28</v>
      </c>
    </row>
    <row r="460">
      <c r="A460" s="2" t="s">
        <v>24</v>
      </c>
      <c r="B460" s="2" t="s">
        <v>991</v>
      </c>
      <c r="C460" s="2" t="s">
        <v>20</v>
      </c>
      <c r="D460" s="3">
        <f>DATE(2024,10,21)</f>
        <v>45586</v>
      </c>
      <c r="E460" s="4">
        <v>241000242</v>
      </c>
      <c r="F460" s="2" t="s">
        <v>994</v>
      </c>
      <c r="G460" s="2" t="s">
        <v>995</v>
      </c>
      <c r="H460" s="5">
        <v>1500</v>
      </c>
      <c r="I460" s="5">
        <v>1500</v>
      </c>
      <c r="J460" s="5">
        <v>1500</v>
      </c>
      <c r="K460" s="5">
        <v>1500</v>
      </c>
      <c r="L460" s="5">
        <v>0</v>
      </c>
      <c r="M460" s="5">
        <v>0</v>
      </c>
      <c r="N460" s="5">
        <v>0</v>
      </c>
      <c r="O460" s="3">
        <f>DATE(2024,10,21)</f>
        <v>45586</v>
      </c>
      <c r="P460" s="2"/>
      <c r="Q460" s="2"/>
      <c r="R460" s="2" t="s">
        <v>28</v>
      </c>
    </row>
    <row r="461">
      <c r="A461" s="2" t="s">
        <v>24</v>
      </c>
      <c r="B461" s="2" t="s">
        <v>991</v>
      </c>
      <c r="C461" s="2" t="s">
        <v>20</v>
      </c>
      <c r="D461" s="3">
        <f>DATE(2024,10,24)</f>
        <v>45589</v>
      </c>
      <c r="E461" s="4">
        <v>241000303</v>
      </c>
      <c r="F461" s="2" t="s">
        <v>996</v>
      </c>
      <c r="G461" s="2" t="s">
        <v>997</v>
      </c>
      <c r="H461" s="5">
        <v>1245</v>
      </c>
      <c r="I461" s="5">
        <v>1245</v>
      </c>
      <c r="J461" s="5">
        <v>1245</v>
      </c>
      <c r="K461" s="5">
        <v>1245</v>
      </c>
      <c r="L461" s="5">
        <v>0</v>
      </c>
      <c r="M461" s="5">
        <v>0</v>
      </c>
      <c r="N461" s="5">
        <v>0</v>
      </c>
      <c r="O461" s="3">
        <f>DATE(2024,10,24)</f>
        <v>45589</v>
      </c>
      <c r="P461" s="2"/>
      <c r="Q461" s="2"/>
      <c r="R461" s="2" t="s">
        <v>28</v>
      </c>
    </row>
    <row r="462">
      <c r="A462" s="2" t="s">
        <v>24</v>
      </c>
      <c r="B462" s="2" t="s">
        <v>998</v>
      </c>
      <c r="C462" s="2" t="s">
        <v>20</v>
      </c>
      <c r="D462" s="3">
        <f>DATE(2025,4,10)</f>
        <v>45757</v>
      </c>
      <c r="E462" s="4">
        <v>250400179</v>
      </c>
      <c r="F462" s="2" t="s">
        <v>999</v>
      </c>
      <c r="G462" s="2" t="s">
        <v>1000</v>
      </c>
      <c r="H462" s="5">
        <v>374.85</v>
      </c>
      <c r="I462" s="5">
        <v>374.85</v>
      </c>
      <c r="J462" s="5">
        <v>374.85</v>
      </c>
      <c r="K462" s="5">
        <v>374.85</v>
      </c>
      <c r="L462" s="5">
        <v>0</v>
      </c>
      <c r="M462" s="5">
        <v>0</v>
      </c>
      <c r="N462" s="5">
        <v>0</v>
      </c>
      <c r="O462" s="3">
        <f>DATE(2025,5,25)</f>
        <v>45802</v>
      </c>
      <c r="P462" s="2"/>
      <c r="Q462" s="2"/>
      <c r="R462" s="2" t="s">
        <v>28</v>
      </c>
    </row>
    <row r="463">
      <c r="A463" s="2" t="s">
        <v>24</v>
      </c>
      <c r="B463" s="2" t="s">
        <v>998</v>
      </c>
      <c r="C463" s="2" t="s">
        <v>20</v>
      </c>
      <c r="D463" s="3">
        <f>DATE(2025,5,13)</f>
        <v>45790</v>
      </c>
      <c r="E463" s="4">
        <v>250500167</v>
      </c>
      <c r="F463" s="2" t="s">
        <v>1001</v>
      </c>
      <c r="G463" s="2" t="s">
        <v>1002</v>
      </c>
      <c r="H463" s="5">
        <v>544.07</v>
      </c>
      <c r="I463" s="5">
        <v>544.07</v>
      </c>
      <c r="J463" s="5">
        <v>544.07</v>
      </c>
      <c r="K463" s="5">
        <v>544.07</v>
      </c>
      <c r="L463" s="5">
        <v>0</v>
      </c>
      <c r="M463" s="5">
        <v>0</v>
      </c>
      <c r="N463" s="5">
        <v>0</v>
      </c>
      <c r="O463" s="3">
        <f>DATE(2025,5,15)</f>
        <v>45792</v>
      </c>
      <c r="P463" s="2"/>
      <c r="Q463" s="2"/>
      <c r="R463" s="2" t="s">
        <v>28</v>
      </c>
    </row>
    <row r="464">
      <c r="A464" s="2" t="s">
        <v>24</v>
      </c>
      <c r="B464" s="2" t="s">
        <v>998</v>
      </c>
      <c r="C464" s="2" t="s">
        <v>20</v>
      </c>
      <c r="D464" s="3">
        <f>DATE(2025,5,14)</f>
        <v>45791</v>
      </c>
      <c r="E464" s="4">
        <v>250500149</v>
      </c>
      <c r="F464" s="2" t="s">
        <v>1003</v>
      </c>
      <c r="G464" s="2" t="s">
        <v>1004</v>
      </c>
      <c r="H464" s="5">
        <v>994.97</v>
      </c>
      <c r="I464" s="5">
        <v>994.97</v>
      </c>
      <c r="J464" s="5">
        <v>994.97</v>
      </c>
      <c r="K464" s="5">
        <v>994.97</v>
      </c>
      <c r="L464" s="5">
        <v>0</v>
      </c>
      <c r="M464" s="5">
        <v>0</v>
      </c>
      <c r="N464" s="5">
        <v>0</v>
      </c>
      <c r="O464" s="3">
        <f>DATE(2025,6,28)</f>
        <v>45836</v>
      </c>
      <c r="P464" s="2"/>
      <c r="Q464" s="2"/>
      <c r="R464" s="2" t="s">
        <v>22</v>
      </c>
    </row>
    <row r="465">
      <c r="A465" s="2" t="s">
        <v>24</v>
      </c>
      <c r="B465" s="2" t="s">
        <v>1005</v>
      </c>
      <c r="C465" s="2" t="s">
        <v>20</v>
      </c>
      <c r="D465" s="3">
        <f>DATE(2025,7,17)</f>
        <v>45855</v>
      </c>
      <c r="E465" s="4">
        <v>250700254</v>
      </c>
      <c r="F465" s="2" t="s">
        <v>1006</v>
      </c>
      <c r="G465" s="2" t="s">
        <v>1007</v>
      </c>
      <c r="H465" s="5">
        <v>451.91</v>
      </c>
      <c r="I465" s="5">
        <v>451.91</v>
      </c>
      <c r="J465" s="5">
        <v>451.91</v>
      </c>
      <c r="K465" s="5">
        <v>451.91</v>
      </c>
      <c r="L465" s="5">
        <v>0</v>
      </c>
      <c r="M465" s="5">
        <v>0</v>
      </c>
      <c r="N465" s="5">
        <v>0</v>
      </c>
      <c r="O465" s="3">
        <f>DATE(2025,8,16)</f>
        <v>45885</v>
      </c>
      <c r="P465" s="2"/>
      <c r="Q465" s="2"/>
      <c r="R465" s="2" t="s">
        <v>28</v>
      </c>
    </row>
    <row r="466">
      <c r="A466" s="2" t="s">
        <v>24</v>
      </c>
      <c r="B466" s="2" t="s">
        <v>1008</v>
      </c>
      <c r="C466" s="2" t="s">
        <v>20</v>
      </c>
      <c r="D466" s="3">
        <f>DATE(2025,6,20)</f>
        <v>45828</v>
      </c>
      <c r="E466" s="4">
        <v>250600264</v>
      </c>
      <c r="F466" s="2" t="s">
        <v>1009</v>
      </c>
      <c r="G466" s="2" t="s">
        <v>1010</v>
      </c>
      <c r="H466" s="5">
        <v>515.92</v>
      </c>
      <c r="I466" s="5">
        <v>515.92</v>
      </c>
      <c r="J466" s="5">
        <v>515.92</v>
      </c>
      <c r="K466" s="5">
        <v>515.92</v>
      </c>
      <c r="L466" s="5">
        <v>0</v>
      </c>
      <c r="M466" s="5">
        <v>0</v>
      </c>
      <c r="N466" s="5">
        <v>0</v>
      </c>
      <c r="O466" s="3">
        <f>DATE(2025,7,5)</f>
        <v>45843</v>
      </c>
      <c r="P466" s="2"/>
      <c r="Q466" s="2"/>
      <c r="R466" s="2" t="s">
        <v>28</v>
      </c>
    </row>
    <row r="467">
      <c r="A467" s="2" t="s">
        <v>24</v>
      </c>
      <c r="B467" s="2" t="s">
        <v>1011</v>
      </c>
      <c r="C467" s="2" t="s">
        <v>20</v>
      </c>
      <c r="D467" s="3">
        <f>DATE(2025,6,11)</f>
        <v>45819</v>
      </c>
      <c r="E467" s="4">
        <v>250600131</v>
      </c>
      <c r="F467" s="2" t="s">
        <v>1012</v>
      </c>
      <c r="G467" s="2" t="s">
        <v>1013</v>
      </c>
      <c r="H467" s="5">
        <v>221.91</v>
      </c>
      <c r="I467" s="5">
        <v>221.91</v>
      </c>
      <c r="J467" s="5">
        <v>221.91</v>
      </c>
      <c r="K467" s="5">
        <v>221.91</v>
      </c>
      <c r="L467" s="5">
        <v>0</v>
      </c>
      <c r="M467" s="5">
        <v>0</v>
      </c>
      <c r="N467" s="5">
        <v>0</v>
      </c>
      <c r="O467" s="3">
        <f>DATE(2025,6,26)</f>
        <v>45834</v>
      </c>
      <c r="P467" s="2"/>
      <c r="Q467" s="2"/>
      <c r="R467" s="2" t="s">
        <v>28</v>
      </c>
    </row>
    <row r="468">
      <c r="A468" s="2" t="s">
        <v>24</v>
      </c>
      <c r="B468" s="2" t="s">
        <v>1011</v>
      </c>
      <c r="C468" s="2" t="s">
        <v>20</v>
      </c>
      <c r="D468" s="3">
        <f>DATE(2025,6,20)</f>
        <v>45828</v>
      </c>
      <c r="E468" s="4">
        <v>250600263</v>
      </c>
      <c r="F468" s="2" t="s">
        <v>1014</v>
      </c>
      <c r="G468" s="2" t="s">
        <v>1015</v>
      </c>
      <c r="H468" s="5">
        <v>2730.54</v>
      </c>
      <c r="I468" s="5">
        <v>2730.54</v>
      </c>
      <c r="J468" s="5">
        <v>2730.54</v>
      </c>
      <c r="K468" s="5">
        <v>2730.54</v>
      </c>
      <c r="L468" s="5">
        <v>0</v>
      </c>
      <c r="M468" s="5">
        <v>0</v>
      </c>
      <c r="N468" s="5">
        <v>0</v>
      </c>
      <c r="O468" s="3">
        <f>DATE(2025,7,5)</f>
        <v>45843</v>
      </c>
      <c r="P468" s="2"/>
      <c r="Q468" s="2"/>
      <c r="R468" s="2" t="s">
        <v>28</v>
      </c>
    </row>
    <row r="469">
      <c r="A469" s="2" t="s">
        <v>24</v>
      </c>
      <c r="B469" s="2" t="s">
        <v>1011</v>
      </c>
      <c r="C469" s="2" t="s">
        <v>20</v>
      </c>
      <c r="D469" s="3">
        <f>DATE(2025,7,8)</f>
        <v>45846</v>
      </c>
      <c r="E469" s="4">
        <v>250700134</v>
      </c>
      <c r="F469" s="2" t="s">
        <v>1016</v>
      </c>
      <c r="G469" s="2" t="s">
        <v>1017</v>
      </c>
      <c r="H469" s="5">
        <v>186.75</v>
      </c>
      <c r="I469" s="5">
        <v>186.75</v>
      </c>
      <c r="J469" s="5">
        <v>186.75</v>
      </c>
      <c r="K469" s="5">
        <v>186.75</v>
      </c>
      <c r="L469" s="5">
        <v>0</v>
      </c>
      <c r="M469" s="5">
        <v>0</v>
      </c>
      <c r="N469" s="5">
        <v>0</v>
      </c>
      <c r="O469" s="3">
        <f>DATE(2025,7,23)</f>
        <v>45861</v>
      </c>
      <c r="P469" s="2"/>
      <c r="Q469" s="2"/>
      <c r="R469" s="2" t="s">
        <v>28</v>
      </c>
    </row>
    <row r="470">
      <c r="A470" s="2" t="s">
        <v>24</v>
      </c>
      <c r="B470" s="2" t="s">
        <v>1011</v>
      </c>
      <c r="C470" s="2" t="s">
        <v>20</v>
      </c>
      <c r="D470" s="3">
        <f>DATE(2025,7,9)</f>
        <v>45847</v>
      </c>
      <c r="E470" s="4">
        <v>250700146</v>
      </c>
      <c r="F470" s="2" t="s">
        <v>1018</v>
      </c>
      <c r="G470" s="2" t="s">
        <v>1019</v>
      </c>
      <c r="H470" s="5">
        <v>21.85</v>
      </c>
      <c r="I470" s="5">
        <v>21.85</v>
      </c>
      <c r="J470" s="5">
        <v>21.85</v>
      </c>
      <c r="K470" s="5">
        <v>21.85</v>
      </c>
      <c r="L470" s="5">
        <v>0</v>
      </c>
      <c r="M470" s="5">
        <v>0</v>
      </c>
      <c r="N470" s="5">
        <v>0</v>
      </c>
      <c r="O470" s="3">
        <f>DATE(2025,7,24)</f>
        <v>45862</v>
      </c>
      <c r="P470" s="2"/>
      <c r="Q470" s="2"/>
      <c r="R470" s="2" t="s">
        <v>28</v>
      </c>
    </row>
    <row r="471">
      <c r="A471" s="2" t="s">
        <v>24</v>
      </c>
      <c r="B471" s="2" t="s">
        <v>1020</v>
      </c>
      <c r="C471" s="2" t="s">
        <v>20</v>
      </c>
      <c r="D471" s="3">
        <f>DATE(2025,5,2)</f>
        <v>45779</v>
      </c>
      <c r="E471" s="4">
        <v>250500029</v>
      </c>
      <c r="F471" s="2" t="s">
        <v>1021</v>
      </c>
      <c r="G471" s="2" t="s">
        <v>1022</v>
      </c>
      <c r="H471" s="5">
        <v>-105.53</v>
      </c>
      <c r="I471" s="5">
        <v>-105.53</v>
      </c>
      <c r="J471" s="5">
        <v>-105.53</v>
      </c>
      <c r="K471" s="5">
        <v>-105.53</v>
      </c>
      <c r="L471" s="5">
        <v>0</v>
      </c>
      <c r="M471" s="5">
        <v>0</v>
      </c>
      <c r="N471" s="5">
        <v>0</v>
      </c>
      <c r="O471" s="3">
        <f>DATE(2025,7,1)</f>
        <v>45839</v>
      </c>
      <c r="P471" s="2"/>
      <c r="Q471" s="2"/>
      <c r="R471" s="2" t="s">
        <v>28</v>
      </c>
    </row>
    <row r="472">
      <c r="A472" s="2" t="s">
        <v>24</v>
      </c>
      <c r="B472" s="2" t="s">
        <v>1020</v>
      </c>
      <c r="C472" s="2" t="s">
        <v>20</v>
      </c>
      <c r="D472" s="3">
        <f>DATE(2025,5,2)</f>
        <v>45779</v>
      </c>
      <c r="E472" s="4">
        <v>250500030</v>
      </c>
      <c r="F472" s="2" t="s">
        <v>1023</v>
      </c>
      <c r="G472" s="2" t="s">
        <v>1024</v>
      </c>
      <c r="H472" s="5">
        <v>1241.65</v>
      </c>
      <c r="I472" s="5">
        <v>1241.65</v>
      </c>
      <c r="J472" s="5">
        <v>858.98</v>
      </c>
      <c r="K472" s="5">
        <v>858.98</v>
      </c>
      <c r="L472" s="5">
        <v>382.67</v>
      </c>
      <c r="M472" s="5">
        <v>382.67</v>
      </c>
      <c r="N472" s="5">
        <v>382.67</v>
      </c>
      <c r="O472" s="3">
        <f>DATE(2025,7,1)</f>
        <v>45839</v>
      </c>
      <c r="P472" s="2"/>
      <c r="Q472" s="2"/>
      <c r="R472" s="2" t="s">
        <v>28</v>
      </c>
    </row>
    <row r="473">
      <c r="A473" s="2" t="s">
        <v>24</v>
      </c>
      <c r="B473" s="2" t="s">
        <v>1020</v>
      </c>
      <c r="C473" s="2" t="s">
        <v>20</v>
      </c>
      <c r="D473" s="3">
        <f>DATE(2025,5,15)</f>
        <v>45792</v>
      </c>
      <c r="E473" s="4">
        <v>250500178</v>
      </c>
      <c r="F473" s="2" t="s">
        <v>1025</v>
      </c>
      <c r="G473" s="2" t="s">
        <v>1026</v>
      </c>
      <c r="H473" s="5">
        <v>-140.82</v>
      </c>
      <c r="I473" s="5">
        <v>-140.82</v>
      </c>
      <c r="J473" s="5">
        <v>-140.82</v>
      </c>
      <c r="K473" s="5">
        <v>-140.82</v>
      </c>
      <c r="L473" s="5">
        <v>0</v>
      </c>
      <c r="M473" s="5">
        <v>0</v>
      </c>
      <c r="N473" s="5">
        <v>0</v>
      </c>
      <c r="O473" s="3">
        <f>DATE(2025,7,14)</f>
        <v>45852</v>
      </c>
      <c r="P473" s="2"/>
      <c r="Q473" s="2"/>
      <c r="R473" s="2" t="s">
        <v>28</v>
      </c>
    </row>
    <row r="474">
      <c r="A474" s="2" t="s">
        <v>24</v>
      </c>
      <c r="B474" s="2" t="s">
        <v>1020</v>
      </c>
      <c r="C474" s="2" t="s">
        <v>20</v>
      </c>
      <c r="D474" s="3">
        <f>DATE(2025,5,15)</f>
        <v>45792</v>
      </c>
      <c r="E474" s="4">
        <v>250500179</v>
      </c>
      <c r="F474" s="2" t="s">
        <v>1027</v>
      </c>
      <c r="G474" s="2" t="s">
        <v>1028</v>
      </c>
      <c r="H474" s="5">
        <v>2682.75</v>
      </c>
      <c r="I474" s="5">
        <v>2682.75</v>
      </c>
      <c r="J474" s="5">
        <v>2682.75</v>
      </c>
      <c r="K474" s="5">
        <v>2682.75</v>
      </c>
      <c r="L474" s="5">
        <v>0</v>
      </c>
      <c r="M474" s="5">
        <v>0</v>
      </c>
      <c r="N474" s="5">
        <v>0</v>
      </c>
      <c r="O474" s="3">
        <f>DATE(2025,7,14)</f>
        <v>45852</v>
      </c>
      <c r="P474" s="2"/>
      <c r="Q474" s="2"/>
      <c r="R474" s="2" t="s">
        <v>28</v>
      </c>
    </row>
    <row r="475">
      <c r="A475" s="2" t="s">
        <v>24</v>
      </c>
      <c r="B475" s="2" t="s">
        <v>1020</v>
      </c>
      <c r="C475" s="2" t="s">
        <v>20</v>
      </c>
      <c r="D475" s="3">
        <f>DATE(2025,5,15)</f>
        <v>45792</v>
      </c>
      <c r="E475" s="4">
        <v>250500236</v>
      </c>
      <c r="F475" s="2" t="s">
        <v>1029</v>
      </c>
      <c r="G475" s="2" t="s">
        <v>1030</v>
      </c>
      <c r="H475" s="5">
        <v>5695.72</v>
      </c>
      <c r="I475" s="5">
        <v>5695.72</v>
      </c>
      <c r="J475" s="5">
        <v>5695.72</v>
      </c>
      <c r="K475" s="5">
        <v>5695.72</v>
      </c>
      <c r="L475" s="5">
        <v>0</v>
      </c>
      <c r="M475" s="5">
        <v>0</v>
      </c>
      <c r="N475" s="5">
        <v>0</v>
      </c>
      <c r="O475" s="3">
        <f>DATE(2025,7,14)</f>
        <v>45852</v>
      </c>
      <c r="P475" s="2"/>
      <c r="Q475" s="2"/>
      <c r="R475" s="2" t="s">
        <v>22</v>
      </c>
    </row>
    <row r="476">
      <c r="A476" s="2" t="s">
        <v>24</v>
      </c>
      <c r="B476" s="2" t="s">
        <v>1020</v>
      </c>
      <c r="C476" s="2" t="s">
        <v>20</v>
      </c>
      <c r="D476" s="3">
        <f>DATE(2025,5,15)</f>
        <v>45792</v>
      </c>
      <c r="E476" s="4">
        <v>250500238</v>
      </c>
      <c r="F476" s="2" t="s">
        <v>1031</v>
      </c>
      <c r="G476" s="2" t="s">
        <v>1032</v>
      </c>
      <c r="H476" s="5">
        <v>-104.36</v>
      </c>
      <c r="I476" s="5">
        <v>-104.36</v>
      </c>
      <c r="J476" s="5">
        <v>-104.36</v>
      </c>
      <c r="K476" s="5">
        <v>-104.36</v>
      </c>
      <c r="L476" s="5">
        <v>0</v>
      </c>
      <c r="M476" s="5">
        <v>0</v>
      </c>
      <c r="N476" s="5">
        <v>0</v>
      </c>
      <c r="O476" s="3">
        <f>DATE(2025,7,14)</f>
        <v>45852</v>
      </c>
      <c r="P476" s="2"/>
      <c r="Q476" s="2"/>
      <c r="R476" s="2" t="s">
        <v>22</v>
      </c>
    </row>
    <row r="477">
      <c r="A477" s="2" t="s">
        <v>24</v>
      </c>
      <c r="B477" s="2" t="s">
        <v>1020</v>
      </c>
      <c r="C477" s="2" t="s">
        <v>20</v>
      </c>
      <c r="D477" s="3">
        <f>DATE(2025,5,16)</f>
        <v>45793</v>
      </c>
      <c r="E477" s="4">
        <v>250500241</v>
      </c>
      <c r="F477" s="2" t="s">
        <v>1033</v>
      </c>
      <c r="G477" s="2" t="s">
        <v>1034</v>
      </c>
      <c r="H477" s="5">
        <v>-175.87</v>
      </c>
      <c r="I477" s="5">
        <v>-175.87</v>
      </c>
      <c r="J477" s="5">
        <v>-175.87</v>
      </c>
      <c r="K477" s="5">
        <v>-175.87</v>
      </c>
      <c r="L477" s="5">
        <v>0</v>
      </c>
      <c r="M477" s="5">
        <v>0</v>
      </c>
      <c r="N477" s="5">
        <v>0</v>
      </c>
      <c r="O477" s="3">
        <f>DATE(2025,7,15)</f>
        <v>45853</v>
      </c>
      <c r="P477" s="2"/>
      <c r="Q477" s="2"/>
      <c r="R477" s="2" t="s">
        <v>22</v>
      </c>
    </row>
    <row r="478">
      <c r="A478" s="2" t="s">
        <v>24</v>
      </c>
      <c r="B478" s="2" t="s">
        <v>1020</v>
      </c>
      <c r="C478" s="2" t="s">
        <v>20</v>
      </c>
      <c r="D478" s="3">
        <f>DATE(2025,5,16)</f>
        <v>45793</v>
      </c>
      <c r="E478" s="4">
        <v>250500242</v>
      </c>
      <c r="F478" s="2" t="s">
        <v>1035</v>
      </c>
      <c r="G478" s="2" t="s">
        <v>1036</v>
      </c>
      <c r="H478" s="5">
        <v>2512.35</v>
      </c>
      <c r="I478" s="5">
        <v>2512.35</v>
      </c>
      <c r="J478" s="5">
        <v>2512.35</v>
      </c>
      <c r="K478" s="5">
        <v>2512.35</v>
      </c>
      <c r="L478" s="5">
        <v>0</v>
      </c>
      <c r="M478" s="5">
        <v>0</v>
      </c>
      <c r="N478" s="5">
        <v>0</v>
      </c>
      <c r="O478" s="3">
        <f>DATE(2025,7,15)</f>
        <v>45853</v>
      </c>
      <c r="P478" s="2"/>
      <c r="Q478" s="2"/>
      <c r="R478" s="2" t="s">
        <v>22</v>
      </c>
    </row>
    <row r="479">
      <c r="A479" s="2" t="s">
        <v>24</v>
      </c>
      <c r="B479" s="2" t="s">
        <v>1020</v>
      </c>
      <c r="C479" s="2" t="s">
        <v>20</v>
      </c>
      <c r="D479" s="3">
        <f>DATE(2025,5,19)</f>
        <v>45796</v>
      </c>
      <c r="E479" s="4">
        <v>250500232</v>
      </c>
      <c r="F479" s="2" t="s">
        <v>1037</v>
      </c>
      <c r="G479" s="2" t="s">
        <v>1038</v>
      </c>
      <c r="H479" s="5">
        <v>2771.69</v>
      </c>
      <c r="I479" s="5">
        <v>2771.69</v>
      </c>
      <c r="J479" s="5">
        <v>2771.69</v>
      </c>
      <c r="K479" s="5">
        <v>2771.69</v>
      </c>
      <c r="L479" s="5">
        <v>0</v>
      </c>
      <c r="M479" s="5">
        <v>0</v>
      </c>
      <c r="N479" s="5">
        <v>0</v>
      </c>
      <c r="O479" s="3">
        <f>DATE(2025,7,18)</f>
        <v>45856</v>
      </c>
      <c r="P479" s="2"/>
      <c r="Q479" s="2"/>
      <c r="R479" s="2" t="s">
        <v>28</v>
      </c>
    </row>
    <row r="480">
      <c r="A480" s="2" t="s">
        <v>24</v>
      </c>
      <c r="B480" s="2" t="s">
        <v>1020</v>
      </c>
      <c r="C480" s="2" t="s">
        <v>20</v>
      </c>
      <c r="D480" s="3">
        <f>DATE(2025,5,19)</f>
        <v>45796</v>
      </c>
      <c r="E480" s="4">
        <v>250500235</v>
      </c>
      <c r="F480" s="2" t="s">
        <v>1039</v>
      </c>
      <c r="G480" s="2" t="s">
        <v>1040</v>
      </c>
      <c r="H480" s="5">
        <v>1421.29</v>
      </c>
      <c r="I480" s="5">
        <v>1421.29</v>
      </c>
      <c r="J480" s="5">
        <v>1421.29</v>
      </c>
      <c r="K480" s="5">
        <v>1421.29</v>
      </c>
      <c r="L480" s="5">
        <v>0</v>
      </c>
      <c r="M480" s="5">
        <v>0</v>
      </c>
      <c r="N480" s="5">
        <v>0</v>
      </c>
      <c r="O480" s="3">
        <f>DATE(2025,7,18)</f>
        <v>45856</v>
      </c>
      <c r="P480" s="2"/>
      <c r="Q480" s="2"/>
      <c r="R480" s="2" t="s">
        <v>22</v>
      </c>
    </row>
    <row r="481">
      <c r="A481" s="2" t="s">
        <v>24</v>
      </c>
      <c r="B481" s="2" t="s">
        <v>1020</v>
      </c>
      <c r="C481" s="2" t="s">
        <v>20</v>
      </c>
      <c r="D481" s="3">
        <f>DATE(2025,5,19)</f>
        <v>45796</v>
      </c>
      <c r="E481" s="4">
        <v>250500245</v>
      </c>
      <c r="F481" s="2" t="s">
        <v>1041</v>
      </c>
      <c r="G481" s="2" t="s">
        <v>1042</v>
      </c>
      <c r="H481" s="5">
        <v>-144.16</v>
      </c>
      <c r="I481" s="5">
        <v>-144.16</v>
      </c>
      <c r="J481" s="5">
        <v>-144.16</v>
      </c>
      <c r="K481" s="5">
        <v>-144.16</v>
      </c>
      <c r="L481" s="5">
        <v>0</v>
      </c>
      <c r="M481" s="5">
        <v>0</v>
      </c>
      <c r="N481" s="5">
        <v>0</v>
      </c>
      <c r="O481" s="3">
        <f>DATE(2025,7,18)</f>
        <v>45856</v>
      </c>
      <c r="P481" s="2"/>
      <c r="Q481" s="2"/>
      <c r="R481" s="2" t="s">
        <v>28</v>
      </c>
    </row>
    <row r="482">
      <c r="A482" s="2" t="s">
        <v>24</v>
      </c>
      <c r="B482" s="2" t="s">
        <v>1020</v>
      </c>
      <c r="C482" s="2" t="s">
        <v>20</v>
      </c>
      <c r="D482" s="3">
        <f>DATE(2025,5,21)</f>
        <v>45798</v>
      </c>
      <c r="E482" s="4">
        <v>250500285</v>
      </c>
      <c r="F482" s="2" t="s">
        <v>1043</v>
      </c>
      <c r="G482" s="2" t="s">
        <v>1044</v>
      </c>
      <c r="H482" s="5">
        <v>710.64</v>
      </c>
      <c r="I482" s="5">
        <v>710.64</v>
      </c>
      <c r="J482" s="5">
        <v>710.64</v>
      </c>
      <c r="K482" s="5">
        <v>710.64</v>
      </c>
      <c r="L482" s="5">
        <v>0</v>
      </c>
      <c r="M482" s="5">
        <v>0</v>
      </c>
      <c r="N482" s="5">
        <v>0</v>
      </c>
      <c r="O482" s="3">
        <f>DATE(2025,7,20)</f>
        <v>45858</v>
      </c>
      <c r="P482" s="2"/>
      <c r="Q482" s="2"/>
      <c r="R482" s="2" t="s">
        <v>28</v>
      </c>
    </row>
    <row r="483">
      <c r="A483" s="2" t="s">
        <v>24</v>
      </c>
      <c r="B483" s="2" t="s">
        <v>1020</v>
      </c>
      <c r="C483" s="2" t="s">
        <v>20</v>
      </c>
      <c r="D483" s="3">
        <f>DATE(2025,5,23)</f>
        <v>45800</v>
      </c>
      <c r="E483" s="4">
        <v>250500298</v>
      </c>
      <c r="F483" s="2" t="s">
        <v>1045</v>
      </c>
      <c r="G483" s="2" t="s">
        <v>1046</v>
      </c>
      <c r="H483" s="5">
        <v>8290.85</v>
      </c>
      <c r="I483" s="5">
        <v>8290.85</v>
      </c>
      <c r="J483" s="5">
        <v>8290.85</v>
      </c>
      <c r="K483" s="5">
        <v>8290.85</v>
      </c>
      <c r="L483" s="5">
        <v>0</v>
      </c>
      <c r="M483" s="5">
        <v>0</v>
      </c>
      <c r="N483" s="5">
        <v>0</v>
      </c>
      <c r="O483" s="3">
        <f>DATE(2025,7,22)</f>
        <v>45860</v>
      </c>
      <c r="P483" s="2"/>
      <c r="Q483" s="2"/>
      <c r="R483" s="2" t="s">
        <v>28</v>
      </c>
    </row>
    <row r="484">
      <c r="A484" s="2" t="s">
        <v>24</v>
      </c>
      <c r="B484" s="2" t="s">
        <v>1020</v>
      </c>
      <c r="C484" s="2" t="s">
        <v>20</v>
      </c>
      <c r="D484" s="3">
        <f>DATE(2025,5,23)</f>
        <v>45800</v>
      </c>
      <c r="E484" s="4">
        <v>250500365</v>
      </c>
      <c r="F484" s="2" t="s">
        <v>1047</v>
      </c>
      <c r="G484" s="2" t="s">
        <v>1048</v>
      </c>
      <c r="H484" s="5">
        <v>-856.43</v>
      </c>
      <c r="I484" s="5">
        <v>-856.43</v>
      </c>
      <c r="J484" s="5">
        <v>-856.43</v>
      </c>
      <c r="K484" s="5">
        <v>-856.43</v>
      </c>
      <c r="L484" s="5">
        <v>0</v>
      </c>
      <c r="M484" s="5">
        <v>0</v>
      </c>
      <c r="N484" s="5">
        <v>0</v>
      </c>
      <c r="O484" s="3">
        <f>DATE(2025,7,22)</f>
        <v>45860</v>
      </c>
      <c r="P484" s="2"/>
      <c r="Q484" s="2"/>
      <c r="R484" s="2" t="s">
        <v>28</v>
      </c>
    </row>
    <row r="485">
      <c r="A485" s="2" t="s">
        <v>24</v>
      </c>
      <c r="B485" s="2" t="s">
        <v>1020</v>
      </c>
      <c r="C485" s="2" t="s">
        <v>20</v>
      </c>
      <c r="D485" s="3">
        <f>DATE(2025,5,27)</f>
        <v>45804</v>
      </c>
      <c r="E485" s="4">
        <v>250600017</v>
      </c>
      <c r="F485" s="2" t="s">
        <v>1049</v>
      </c>
      <c r="G485" s="2" t="s">
        <v>1050</v>
      </c>
      <c r="H485" s="5">
        <v>236.88</v>
      </c>
      <c r="I485" s="5">
        <v>236.88</v>
      </c>
      <c r="J485" s="5">
        <v>236.88</v>
      </c>
      <c r="K485" s="5">
        <v>236.88</v>
      </c>
      <c r="L485" s="5">
        <v>0</v>
      </c>
      <c r="M485" s="5">
        <v>0</v>
      </c>
      <c r="N485" s="5">
        <v>0</v>
      </c>
      <c r="O485" s="3">
        <f>DATE(2025,7,26)</f>
        <v>45864</v>
      </c>
      <c r="P485" s="2"/>
      <c r="Q485" s="2"/>
      <c r="R485" s="2" t="s">
        <v>28</v>
      </c>
    </row>
    <row r="486">
      <c r="A486" s="2" t="s">
        <v>24</v>
      </c>
      <c r="B486" s="2" t="s">
        <v>1020</v>
      </c>
      <c r="C486" s="2" t="s">
        <v>20</v>
      </c>
      <c r="D486" s="3">
        <f>DATE(2025,5,29)</f>
        <v>45806</v>
      </c>
      <c r="E486" s="4">
        <v>250500392</v>
      </c>
      <c r="F486" s="2" t="s">
        <v>1051</v>
      </c>
      <c r="G486" s="2" t="s">
        <v>1052</v>
      </c>
      <c r="H486" s="5">
        <v>8278.96</v>
      </c>
      <c r="I486" s="5">
        <v>8278.96</v>
      </c>
      <c r="J486" s="5">
        <v>8278.96</v>
      </c>
      <c r="K486" s="5">
        <v>8278.96</v>
      </c>
      <c r="L486" s="5">
        <v>0</v>
      </c>
      <c r="M486" s="5">
        <v>0</v>
      </c>
      <c r="N486" s="5">
        <v>0</v>
      </c>
      <c r="O486" s="3">
        <f>DATE(2025,7,28)</f>
        <v>45866</v>
      </c>
      <c r="P486" s="2"/>
      <c r="Q486" s="2"/>
      <c r="R486" s="2" t="s">
        <v>22</v>
      </c>
    </row>
    <row r="487">
      <c r="A487" s="2" t="s">
        <v>24</v>
      </c>
      <c r="B487" s="2" t="s">
        <v>1020</v>
      </c>
      <c r="C487" s="2" t="s">
        <v>20</v>
      </c>
      <c r="D487" s="3">
        <f>DATE(2025,5,29)</f>
        <v>45806</v>
      </c>
      <c r="E487" s="4">
        <v>250500397</v>
      </c>
      <c r="F487" s="2" t="s">
        <v>1053</v>
      </c>
      <c r="G487" s="2" t="s">
        <v>1054</v>
      </c>
      <c r="H487" s="5">
        <v>-419.31</v>
      </c>
      <c r="I487" s="5">
        <v>-419.31</v>
      </c>
      <c r="J487" s="5">
        <v>-419.31</v>
      </c>
      <c r="K487" s="5">
        <v>-419.31</v>
      </c>
      <c r="L487" s="5">
        <v>0</v>
      </c>
      <c r="M487" s="5">
        <v>0</v>
      </c>
      <c r="N487" s="5">
        <v>0</v>
      </c>
      <c r="O487" s="3">
        <f>DATE(2025,7,28)</f>
        <v>45866</v>
      </c>
      <c r="P487" s="2"/>
      <c r="Q487" s="2"/>
      <c r="R487" s="2" t="s">
        <v>22</v>
      </c>
    </row>
    <row r="488">
      <c r="A488" s="2" t="s">
        <v>24</v>
      </c>
      <c r="B488" s="2" t="s">
        <v>1020</v>
      </c>
      <c r="C488" s="2" t="s">
        <v>20</v>
      </c>
      <c r="D488" s="3">
        <f>DATE(2025,5,30)</f>
        <v>45807</v>
      </c>
      <c r="E488" s="4">
        <v>250600012</v>
      </c>
      <c r="F488" s="2" t="s">
        <v>1055</v>
      </c>
      <c r="G488" s="2" t="s">
        <v>1056</v>
      </c>
      <c r="H488" s="5">
        <v>-146.55</v>
      </c>
      <c r="I488" s="5">
        <v>-146.55</v>
      </c>
      <c r="J488" s="5">
        <v>-146.55</v>
      </c>
      <c r="K488" s="5">
        <v>-146.55</v>
      </c>
      <c r="L488" s="5">
        <v>0</v>
      </c>
      <c r="M488" s="5">
        <v>0</v>
      </c>
      <c r="N488" s="5">
        <v>0</v>
      </c>
      <c r="O488" s="3">
        <f>DATE(2025,7,29)</f>
        <v>45867</v>
      </c>
      <c r="P488" s="2"/>
      <c r="Q488" s="2"/>
      <c r="R488" s="2" t="s">
        <v>28</v>
      </c>
    </row>
    <row r="489">
      <c r="A489" s="2" t="s">
        <v>24</v>
      </c>
      <c r="B489" s="2" t="s">
        <v>1020</v>
      </c>
      <c r="C489" s="2" t="s">
        <v>20</v>
      </c>
      <c r="D489" s="3">
        <f>DATE(2025,5,30)</f>
        <v>45807</v>
      </c>
      <c r="E489" s="4">
        <v>250600013</v>
      </c>
      <c r="F489" s="2" t="s">
        <v>1057</v>
      </c>
      <c r="G489" s="2" t="s">
        <v>1058</v>
      </c>
      <c r="H489" s="5">
        <v>3318.98</v>
      </c>
      <c r="I489" s="5">
        <v>3318.98</v>
      </c>
      <c r="J489" s="5">
        <v>3318.98</v>
      </c>
      <c r="K489" s="5">
        <v>3318.98</v>
      </c>
      <c r="L489" s="5">
        <v>0</v>
      </c>
      <c r="M489" s="5">
        <v>0</v>
      </c>
      <c r="N489" s="5">
        <v>0</v>
      </c>
      <c r="O489" s="3">
        <f>DATE(2025,7,29)</f>
        <v>45867</v>
      </c>
      <c r="P489" s="2"/>
      <c r="Q489" s="2"/>
      <c r="R489" s="2" t="s">
        <v>28</v>
      </c>
    </row>
    <row r="490">
      <c r="A490" s="2" t="s">
        <v>24</v>
      </c>
      <c r="B490" s="2" t="s">
        <v>1020</v>
      </c>
      <c r="C490" s="2" t="s">
        <v>20</v>
      </c>
      <c r="D490" s="3">
        <f>DATE(2025,6,16)</f>
        <v>45824</v>
      </c>
      <c r="E490" s="4">
        <v>250600174</v>
      </c>
      <c r="F490" s="2" t="s">
        <v>1059</v>
      </c>
      <c r="G490" s="2" t="s">
        <v>1060</v>
      </c>
      <c r="H490" s="5">
        <v>1899.01</v>
      </c>
      <c r="I490" s="5">
        <v>1899.01</v>
      </c>
      <c r="J490" s="5">
        <v>1899.01</v>
      </c>
      <c r="K490" s="5">
        <v>1899.01</v>
      </c>
      <c r="L490" s="5">
        <v>0</v>
      </c>
      <c r="M490" s="5">
        <v>0</v>
      </c>
      <c r="N490" s="5">
        <v>0</v>
      </c>
      <c r="O490" s="3">
        <f>DATE(2025,8,15)</f>
        <v>45884</v>
      </c>
      <c r="P490" s="2"/>
      <c r="Q490" s="2"/>
      <c r="R490" s="2" t="s">
        <v>28</v>
      </c>
    </row>
    <row r="491">
      <c r="A491" s="2" t="s">
        <v>24</v>
      </c>
      <c r="B491" s="2" t="s">
        <v>1020</v>
      </c>
      <c r="C491" s="2" t="s">
        <v>20</v>
      </c>
      <c r="D491" s="3">
        <f>DATE(2025,6,30)</f>
        <v>45838</v>
      </c>
      <c r="E491" s="4">
        <v>250700040</v>
      </c>
      <c r="F491" s="2" t="s">
        <v>1061</v>
      </c>
      <c r="G491" s="2" t="s">
        <v>1062</v>
      </c>
      <c r="H491" s="5">
        <v>-778.63</v>
      </c>
      <c r="I491" s="5">
        <v>-778.63</v>
      </c>
      <c r="J491" s="5">
        <v>-778.63</v>
      </c>
      <c r="K491" s="5">
        <v>-778.63</v>
      </c>
      <c r="L491" s="5">
        <v>0</v>
      </c>
      <c r="M491" s="5">
        <v>0</v>
      </c>
      <c r="N491" s="5">
        <v>0</v>
      </c>
      <c r="O491" s="3">
        <f>DATE(2025,8,29)</f>
        <v>45898</v>
      </c>
      <c r="P491" s="2"/>
      <c r="Q491" s="2"/>
      <c r="R491" s="2" t="s">
        <v>28</v>
      </c>
    </row>
    <row r="492">
      <c r="A492" s="2" t="s">
        <v>24</v>
      </c>
      <c r="B492" s="2" t="s">
        <v>1020</v>
      </c>
      <c r="C492" s="2" t="s">
        <v>20</v>
      </c>
      <c r="D492" s="3">
        <f>DATE(2025,6,30)</f>
        <v>45838</v>
      </c>
      <c r="E492" s="4">
        <v>250700043</v>
      </c>
      <c r="F492" s="2" t="s">
        <v>1063</v>
      </c>
      <c r="G492" s="2" t="s">
        <v>1064</v>
      </c>
      <c r="H492" s="5">
        <v>13072.51</v>
      </c>
      <c r="I492" s="5">
        <v>13072.51</v>
      </c>
      <c r="J492" s="5">
        <v>13072.51</v>
      </c>
      <c r="K492" s="5">
        <v>13072.51</v>
      </c>
      <c r="L492" s="5">
        <v>0</v>
      </c>
      <c r="M492" s="5">
        <v>0</v>
      </c>
      <c r="N492" s="5">
        <v>0</v>
      </c>
      <c r="O492" s="3">
        <f>DATE(2025,8,29)</f>
        <v>45898</v>
      </c>
      <c r="P492" s="2"/>
      <c r="Q492" s="2"/>
      <c r="R492" s="2" t="s">
        <v>22</v>
      </c>
    </row>
    <row r="493">
      <c r="A493" s="2" t="s">
        <v>24</v>
      </c>
      <c r="B493" s="2" t="s">
        <v>1020</v>
      </c>
      <c r="C493" s="2" t="s">
        <v>20</v>
      </c>
      <c r="D493" s="3">
        <f>DATE(2025,6,30)</f>
        <v>45838</v>
      </c>
      <c r="E493" s="4">
        <v>250700044</v>
      </c>
      <c r="F493" s="2" t="s">
        <v>1065</v>
      </c>
      <c r="G493" s="2" t="s">
        <v>1066</v>
      </c>
      <c r="H493" s="5">
        <v>-237.57</v>
      </c>
      <c r="I493" s="5">
        <v>-237.57</v>
      </c>
      <c r="J493" s="5">
        <v>-237.57</v>
      </c>
      <c r="K493" s="5">
        <v>-237.57</v>
      </c>
      <c r="L493" s="5">
        <v>0</v>
      </c>
      <c r="M493" s="5">
        <v>0</v>
      </c>
      <c r="N493" s="5">
        <v>0</v>
      </c>
      <c r="O493" s="3">
        <f>DATE(2025,8,29)</f>
        <v>45898</v>
      </c>
      <c r="P493" s="2"/>
      <c r="Q493" s="2"/>
      <c r="R493" s="2" t="s">
        <v>22</v>
      </c>
    </row>
    <row r="494">
      <c r="A494" s="2" t="s">
        <v>24</v>
      </c>
      <c r="B494" s="2" t="s">
        <v>1020</v>
      </c>
      <c r="C494" s="2" t="s">
        <v>20</v>
      </c>
      <c r="D494" s="3">
        <f>DATE(2025,7,2)</f>
        <v>45840</v>
      </c>
      <c r="E494" s="4">
        <v>250700041</v>
      </c>
      <c r="F494" s="2" t="s">
        <v>1067</v>
      </c>
      <c r="G494" s="2" t="s">
        <v>1068</v>
      </c>
      <c r="H494" s="5">
        <v>9255.55</v>
      </c>
      <c r="I494" s="5">
        <v>9255.55</v>
      </c>
      <c r="J494" s="5">
        <v>9255.55</v>
      </c>
      <c r="K494" s="5">
        <v>9255.55</v>
      </c>
      <c r="L494" s="5">
        <v>0</v>
      </c>
      <c r="M494" s="5">
        <v>0</v>
      </c>
      <c r="N494" s="5">
        <v>0</v>
      </c>
      <c r="O494" s="3">
        <f>DATE(2025,8,31)</f>
        <v>45900</v>
      </c>
      <c r="P494" s="2"/>
      <c r="Q494" s="2"/>
      <c r="R494" s="2" t="s">
        <v>28</v>
      </c>
    </row>
    <row r="495">
      <c r="A495" s="2" t="s">
        <v>24</v>
      </c>
      <c r="B495" s="2" t="s">
        <v>1020</v>
      </c>
      <c r="C495" s="2" t="s">
        <v>20</v>
      </c>
      <c r="D495" s="3">
        <f>DATE(2025,7,10)</f>
        <v>45848</v>
      </c>
      <c r="E495" s="4">
        <v>250700178</v>
      </c>
      <c r="F495" s="2" t="s">
        <v>1069</v>
      </c>
      <c r="G495" s="2" t="s">
        <v>1070</v>
      </c>
      <c r="H495" s="5">
        <v>518.23</v>
      </c>
      <c r="I495" s="5">
        <v>518.23</v>
      </c>
      <c r="J495" s="5">
        <v>518.23</v>
      </c>
      <c r="K495" s="5">
        <v>518.23</v>
      </c>
      <c r="L495" s="5">
        <v>0</v>
      </c>
      <c r="M495" s="5">
        <v>0</v>
      </c>
      <c r="N495" s="5">
        <v>0</v>
      </c>
      <c r="O495" s="3">
        <f>DATE(2025,9,8)</f>
        <v>45908</v>
      </c>
      <c r="P495" s="2"/>
      <c r="Q495" s="2"/>
      <c r="R495" s="2" t="s">
        <v>28</v>
      </c>
    </row>
    <row r="496">
      <c r="A496" s="2" t="s">
        <v>24</v>
      </c>
      <c r="B496" s="2" t="s">
        <v>1020</v>
      </c>
      <c r="C496" s="2" t="s">
        <v>20</v>
      </c>
      <c r="D496" s="3">
        <f>DATE(2025,7,14)</f>
        <v>45852</v>
      </c>
      <c r="E496" s="4">
        <v>250700229</v>
      </c>
      <c r="F496" s="2" t="s">
        <v>1071</v>
      </c>
      <c r="G496" s="2" t="s">
        <v>1072</v>
      </c>
      <c r="H496" s="5">
        <v>443.82</v>
      </c>
      <c r="I496" s="5">
        <v>443.82</v>
      </c>
      <c r="J496" s="5">
        <v>443.82</v>
      </c>
      <c r="K496" s="5">
        <v>443.82</v>
      </c>
      <c r="L496" s="5">
        <v>0</v>
      </c>
      <c r="M496" s="5">
        <v>0</v>
      </c>
      <c r="N496" s="5">
        <v>0</v>
      </c>
      <c r="O496" s="3">
        <f>DATE(2025,9,12)</f>
        <v>45912</v>
      </c>
      <c r="P496" s="2"/>
      <c r="Q496" s="2"/>
      <c r="R496" s="2" t="s">
        <v>28</v>
      </c>
    </row>
    <row r="497">
      <c r="A497" s="2" t="s">
        <v>24</v>
      </c>
      <c r="B497" s="2" t="s">
        <v>1073</v>
      </c>
      <c r="C497" s="2" t="s">
        <v>20</v>
      </c>
      <c r="D497" s="3">
        <f>DATE(2025,6,30)</f>
        <v>45838</v>
      </c>
      <c r="E497" s="4">
        <v>250700035</v>
      </c>
      <c r="F497" s="2" t="s">
        <v>1074</v>
      </c>
      <c r="G497" s="2" t="s">
        <v>1075</v>
      </c>
      <c r="H497" s="5">
        <v>544.74</v>
      </c>
      <c r="I497" s="5">
        <v>544.74</v>
      </c>
      <c r="J497" s="5">
        <v>544.74</v>
      </c>
      <c r="K497" s="5">
        <v>544.74</v>
      </c>
      <c r="L497" s="5">
        <v>0</v>
      </c>
      <c r="M497" s="5">
        <v>0</v>
      </c>
      <c r="N497" s="5">
        <v>0</v>
      </c>
      <c r="O497" s="3">
        <f>DATE(2025,7,30)</f>
        <v>45868</v>
      </c>
      <c r="P497" s="2"/>
      <c r="Q497" s="2"/>
      <c r="R497" s="2" t="s">
        <v>28</v>
      </c>
    </row>
    <row r="498">
      <c r="A498" s="2" t="s">
        <v>24</v>
      </c>
      <c r="B498" s="2" t="s">
        <v>1076</v>
      </c>
      <c r="C498" s="2" t="s">
        <v>20</v>
      </c>
      <c r="D498" s="3">
        <f>DATE(2025,3,12)</f>
        <v>45728</v>
      </c>
      <c r="E498" s="4">
        <v>250300124</v>
      </c>
      <c r="F498" s="2" t="s">
        <v>1077</v>
      </c>
      <c r="G498" s="2" t="s">
        <v>1078</v>
      </c>
      <c r="H498" s="5">
        <v>135.84</v>
      </c>
      <c r="I498" s="5">
        <v>135.84</v>
      </c>
      <c r="J498" s="5">
        <v>135.84</v>
      </c>
      <c r="K498" s="5">
        <v>135.84</v>
      </c>
      <c r="L498" s="5">
        <v>0</v>
      </c>
      <c r="M498" s="5">
        <v>0</v>
      </c>
      <c r="N498" s="5">
        <v>0</v>
      </c>
      <c r="O498" s="3">
        <f>DATE(2025,4,11)</f>
        <v>45758</v>
      </c>
      <c r="P498" s="2"/>
      <c r="Q498" s="2"/>
      <c r="R498" s="2" t="s">
        <v>28</v>
      </c>
    </row>
    <row r="499">
      <c r="A499" s="2" t="s">
        <v>24</v>
      </c>
      <c r="B499" s="2" t="s">
        <v>1079</v>
      </c>
      <c r="C499" s="2" t="s">
        <v>20</v>
      </c>
      <c r="D499" s="3">
        <f>DATE(2025,7,17)</f>
        <v>45855</v>
      </c>
      <c r="E499" s="4">
        <v>250700252</v>
      </c>
      <c r="F499" s="2" t="s">
        <v>1080</v>
      </c>
      <c r="G499" s="2" t="s">
        <v>1081</v>
      </c>
      <c r="H499" s="5">
        <v>5259.38</v>
      </c>
      <c r="I499" s="5">
        <v>5259.38</v>
      </c>
      <c r="J499" s="5">
        <v>5259.38</v>
      </c>
      <c r="K499" s="5">
        <v>5259.38</v>
      </c>
      <c r="L499" s="5">
        <v>0</v>
      </c>
      <c r="M499" s="5">
        <v>0</v>
      </c>
      <c r="N499" s="5">
        <v>0</v>
      </c>
      <c r="O499" s="3">
        <f>DATE(2025,8,16)</f>
        <v>45885</v>
      </c>
      <c r="P499" s="2"/>
      <c r="Q499" s="2"/>
      <c r="R499" s="2" t="s">
        <v>28</v>
      </c>
    </row>
    <row r="500">
      <c r="A500" s="2" t="s">
        <v>24</v>
      </c>
      <c r="B500" s="2" t="s">
        <v>1082</v>
      </c>
      <c r="C500" s="2" t="s">
        <v>20</v>
      </c>
      <c r="D500" s="3">
        <f>DATE(2025,7,4)</f>
        <v>45842</v>
      </c>
      <c r="E500" s="4">
        <v>250700107</v>
      </c>
      <c r="F500" s="2" t="s">
        <v>1083</v>
      </c>
      <c r="G500" s="2" t="s">
        <v>1084</v>
      </c>
      <c r="H500" s="5">
        <v>1688.85</v>
      </c>
      <c r="I500" s="5">
        <v>1688.85</v>
      </c>
      <c r="J500" s="5">
        <v>1688.85</v>
      </c>
      <c r="K500" s="5">
        <v>1688.85</v>
      </c>
      <c r="L500" s="5">
        <v>0</v>
      </c>
      <c r="M500" s="5">
        <v>0</v>
      </c>
      <c r="N500" s="5">
        <v>0</v>
      </c>
      <c r="O500" s="3">
        <f>DATE(2025,10,2)</f>
        <v>45932</v>
      </c>
      <c r="P500" s="2"/>
      <c r="Q500" s="2"/>
      <c r="R500" s="2" t="s">
        <v>28</v>
      </c>
    </row>
    <row r="501">
      <c r="A501" s="2" t="s">
        <v>24</v>
      </c>
      <c r="B501" s="2" t="s">
        <v>1085</v>
      </c>
      <c r="C501" s="2" t="s">
        <v>20</v>
      </c>
      <c r="D501" s="3">
        <f>DATE(2024,5,15)</f>
        <v>45427</v>
      </c>
      <c r="E501" s="4">
        <v>240500049</v>
      </c>
      <c r="F501" s="2" t="s">
        <v>1086</v>
      </c>
      <c r="G501" s="2"/>
      <c r="H501" s="5">
        <v>14804.49</v>
      </c>
      <c r="I501" s="5">
        <v>14804.49</v>
      </c>
      <c r="J501" s="5">
        <v>7000</v>
      </c>
      <c r="K501" s="5">
        <v>7000</v>
      </c>
      <c r="L501" s="5">
        <v>7804.49</v>
      </c>
      <c r="M501" s="5">
        <v>7804.49</v>
      </c>
      <c r="N501" s="5">
        <v>0</v>
      </c>
      <c r="O501" s="3">
        <f>DATE(2024,5,15)</f>
        <v>45427</v>
      </c>
      <c r="P501" s="2"/>
      <c r="Q501" s="2"/>
      <c r="R501" s="2" t="s">
        <v>28</v>
      </c>
    </row>
    <row r="502">
      <c r="A502" s="2" t="s">
        <v>24</v>
      </c>
      <c r="B502" s="2" t="s">
        <v>1087</v>
      </c>
      <c r="C502" s="2" t="s">
        <v>20</v>
      </c>
      <c r="D502" s="3">
        <f>DATE(2025,5,13)</f>
        <v>45790</v>
      </c>
      <c r="E502" s="4">
        <v>250500191</v>
      </c>
      <c r="F502" s="2" t="s">
        <v>1088</v>
      </c>
      <c r="G502" s="2" t="s">
        <v>1089</v>
      </c>
      <c r="H502" s="5">
        <v>10845.32</v>
      </c>
      <c r="I502" s="5">
        <v>10845.32</v>
      </c>
      <c r="J502" s="5">
        <v>4637.42</v>
      </c>
      <c r="K502" s="5">
        <v>4637.42</v>
      </c>
      <c r="L502" s="5">
        <v>6207.9</v>
      </c>
      <c r="M502" s="5">
        <v>6207.9</v>
      </c>
      <c r="N502" s="5">
        <v>6207.9</v>
      </c>
      <c r="O502" s="3">
        <f>DATE(2025,8,11)</f>
        <v>45880</v>
      </c>
      <c r="P502" s="2"/>
      <c r="Q502" s="2"/>
      <c r="R502" s="2" t="s">
        <v>28</v>
      </c>
    </row>
    <row r="503">
      <c r="A503" s="2" t="s">
        <v>24</v>
      </c>
      <c r="B503" s="2" t="s">
        <v>1087</v>
      </c>
      <c r="C503" s="2" t="s">
        <v>20</v>
      </c>
      <c r="D503" s="3">
        <f>DATE(2025,5,26)</f>
        <v>45803</v>
      </c>
      <c r="E503" s="4">
        <v>250500361</v>
      </c>
      <c r="F503" s="2" t="s">
        <v>1090</v>
      </c>
      <c r="G503" s="2" t="s">
        <v>1091</v>
      </c>
      <c r="H503" s="5">
        <v>9934.82</v>
      </c>
      <c r="I503" s="5">
        <v>9934.82</v>
      </c>
      <c r="J503" s="5">
        <v>9934.82</v>
      </c>
      <c r="K503" s="5">
        <v>9934.82</v>
      </c>
      <c r="L503" s="5">
        <v>0</v>
      </c>
      <c r="M503" s="5">
        <v>0</v>
      </c>
      <c r="N503" s="5">
        <v>0</v>
      </c>
      <c r="O503" s="3">
        <f>DATE(2025,7,25)</f>
        <v>45863</v>
      </c>
      <c r="P503" s="2"/>
      <c r="Q503" s="2"/>
      <c r="R503" s="2" t="s">
        <v>22</v>
      </c>
    </row>
    <row r="504">
      <c r="A504" s="2" t="s">
        <v>24</v>
      </c>
      <c r="B504" s="2" t="s">
        <v>1087</v>
      </c>
      <c r="C504" s="2" t="s">
        <v>20</v>
      </c>
      <c r="D504" s="3">
        <f>DATE(2025,6,26)</f>
        <v>45834</v>
      </c>
      <c r="E504" s="4">
        <v>250600349</v>
      </c>
      <c r="F504" s="2" t="s">
        <v>1092</v>
      </c>
      <c r="G504" s="2" t="s">
        <v>1093</v>
      </c>
      <c r="H504" s="5">
        <v>16.7</v>
      </c>
      <c r="I504" s="5">
        <v>16.7</v>
      </c>
      <c r="J504" s="5">
        <v>16.7</v>
      </c>
      <c r="K504" s="5">
        <v>16.7</v>
      </c>
      <c r="L504" s="5">
        <v>0</v>
      </c>
      <c r="M504" s="5">
        <v>0</v>
      </c>
      <c r="N504" s="5">
        <v>0</v>
      </c>
      <c r="O504" s="3">
        <f>DATE(2025,8,25)</f>
        <v>45894</v>
      </c>
      <c r="P504" s="2"/>
      <c r="Q504" s="2"/>
      <c r="R504" s="2" t="s">
        <v>28</v>
      </c>
    </row>
    <row r="505">
      <c r="A505" s="2" t="s">
        <v>24</v>
      </c>
      <c r="B505" s="2" t="s">
        <v>1087</v>
      </c>
      <c r="C505" s="2" t="s">
        <v>20</v>
      </c>
      <c r="D505" s="3">
        <f>DATE(2025,6,26)</f>
        <v>45834</v>
      </c>
      <c r="E505" s="4">
        <v>250600350</v>
      </c>
      <c r="F505" s="2" t="s">
        <v>1094</v>
      </c>
      <c r="G505" s="2" t="s">
        <v>1095</v>
      </c>
      <c r="H505" s="5">
        <v>4221.69</v>
      </c>
      <c r="I505" s="5">
        <v>4221.69</v>
      </c>
      <c r="J505" s="5">
        <v>0.01</v>
      </c>
      <c r="K505" s="5">
        <v>0.01</v>
      </c>
      <c r="L505" s="5">
        <v>4221.68</v>
      </c>
      <c r="M505" s="5">
        <v>4221.68</v>
      </c>
      <c r="N505" s="5">
        <v>0</v>
      </c>
      <c r="O505" s="3">
        <f>DATE(2025,7,3)</f>
        <v>45841</v>
      </c>
      <c r="P505" s="2"/>
      <c r="Q505" s="2"/>
      <c r="R505" s="2" t="s">
        <v>28</v>
      </c>
    </row>
    <row r="506">
      <c r="A506" s="2" t="s">
        <v>24</v>
      </c>
      <c r="B506" s="2" t="s">
        <v>1087</v>
      </c>
      <c r="C506" s="2" t="s">
        <v>20</v>
      </c>
      <c r="D506" s="3">
        <f>DATE(2025,6,30)</f>
        <v>45838</v>
      </c>
      <c r="E506" s="4">
        <v>250700045</v>
      </c>
      <c r="F506" s="2" t="s">
        <v>1096</v>
      </c>
      <c r="G506" s="2" t="s">
        <v>1097</v>
      </c>
      <c r="H506" s="5">
        <v>111.9</v>
      </c>
      <c r="I506" s="5">
        <v>111.9</v>
      </c>
      <c r="J506" s="5">
        <v>111.9</v>
      </c>
      <c r="K506" s="5">
        <v>111.9</v>
      </c>
      <c r="L506" s="5">
        <v>0</v>
      </c>
      <c r="M506" s="5">
        <v>0</v>
      </c>
      <c r="N506" s="5">
        <v>0</v>
      </c>
      <c r="O506" s="3">
        <f>DATE(2025,8,29)</f>
        <v>45898</v>
      </c>
      <c r="P506" s="2"/>
      <c r="Q506" s="2"/>
      <c r="R506" s="2" t="s">
        <v>28</v>
      </c>
    </row>
    <row r="507">
      <c r="A507" s="2" t="s">
        <v>24</v>
      </c>
      <c r="B507" s="2" t="s">
        <v>1087</v>
      </c>
      <c r="C507" s="2" t="s">
        <v>20</v>
      </c>
      <c r="D507" s="3">
        <f>DATE(2025,7,9)</f>
        <v>45847</v>
      </c>
      <c r="E507" s="4">
        <v>250700154</v>
      </c>
      <c r="F507" s="2" t="s">
        <v>1098</v>
      </c>
      <c r="G507" s="2" t="s">
        <v>1099</v>
      </c>
      <c r="H507" s="5">
        <v>3127.1</v>
      </c>
      <c r="I507" s="5">
        <v>3127.1</v>
      </c>
      <c r="J507" s="5">
        <v>0.1</v>
      </c>
      <c r="K507" s="5">
        <v>0.1</v>
      </c>
      <c r="L507" s="5">
        <v>3127</v>
      </c>
      <c r="M507" s="5">
        <v>3127</v>
      </c>
      <c r="N507" s="5">
        <v>0</v>
      </c>
      <c r="O507" s="3">
        <f>DATE(2025,7,16)</f>
        <v>45854</v>
      </c>
      <c r="P507" s="2"/>
      <c r="Q507" s="2"/>
      <c r="R507" s="2" t="s">
        <v>28</v>
      </c>
    </row>
    <row r="508">
      <c r="A508" s="2" t="s">
        <v>24</v>
      </c>
      <c r="B508" s="2" t="s">
        <v>1087</v>
      </c>
      <c r="C508" s="2" t="s">
        <v>20</v>
      </c>
      <c r="D508" s="3">
        <f>DATE(2025,7,17)</f>
        <v>45855</v>
      </c>
      <c r="E508" s="4">
        <v>250700258</v>
      </c>
      <c r="F508" s="2" t="s">
        <v>1100</v>
      </c>
      <c r="G508" s="2" t="s">
        <v>1101</v>
      </c>
      <c r="H508" s="5">
        <v>8597.38</v>
      </c>
      <c r="I508" s="5">
        <v>8597.38</v>
      </c>
      <c r="J508" s="5">
        <v>8597.38</v>
      </c>
      <c r="K508" s="5">
        <v>8597.38</v>
      </c>
      <c r="L508" s="5">
        <v>0</v>
      </c>
      <c r="M508" s="5">
        <v>0</v>
      </c>
      <c r="N508" s="5">
        <v>0</v>
      </c>
      <c r="O508" s="3">
        <f>DATE(2025,9,15)</f>
        <v>45915</v>
      </c>
      <c r="P508" s="2"/>
      <c r="Q508" s="2"/>
      <c r="R508" s="2" t="s">
        <v>22</v>
      </c>
    </row>
    <row r="509">
      <c r="A509" s="2" t="s">
        <v>24</v>
      </c>
      <c r="B509" s="2" t="s">
        <v>1102</v>
      </c>
      <c r="C509" s="2" t="s">
        <v>20</v>
      </c>
      <c r="D509" s="3">
        <f>DATE(2025,5,28)</f>
        <v>45805</v>
      </c>
      <c r="E509" s="4">
        <v>250500359</v>
      </c>
      <c r="F509" s="2" t="s">
        <v>1103</v>
      </c>
      <c r="G509" s="2" t="s">
        <v>1104</v>
      </c>
      <c r="H509" s="5">
        <v>796.87</v>
      </c>
      <c r="I509" s="5">
        <v>796.87</v>
      </c>
      <c r="J509" s="5">
        <v>796.87</v>
      </c>
      <c r="K509" s="5">
        <v>796.87</v>
      </c>
      <c r="L509" s="5">
        <v>0</v>
      </c>
      <c r="M509" s="5">
        <v>0</v>
      </c>
      <c r="N509" s="5">
        <v>0</v>
      </c>
      <c r="O509" s="3">
        <f>DATE(2025,6,27)</f>
        <v>45835</v>
      </c>
      <c r="P509" s="2"/>
      <c r="Q509" s="2"/>
      <c r="R509" s="2" t="s">
        <v>28</v>
      </c>
    </row>
    <row r="510">
      <c r="A510" s="2" t="s">
        <v>24</v>
      </c>
      <c r="B510" s="2" t="s">
        <v>1105</v>
      </c>
      <c r="C510" s="2" t="s">
        <v>20</v>
      </c>
      <c r="D510" s="3">
        <f>DATE(2025,6,5)</f>
        <v>45813</v>
      </c>
      <c r="E510" s="4">
        <v>250600059</v>
      </c>
      <c r="F510" s="2" t="s">
        <v>1106</v>
      </c>
      <c r="G510" s="2" t="s">
        <v>1107</v>
      </c>
      <c r="H510" s="5">
        <v>1293.7</v>
      </c>
      <c r="I510" s="5">
        <v>1293.7</v>
      </c>
      <c r="J510" s="5">
        <v>1293.7</v>
      </c>
      <c r="K510" s="5">
        <v>1293.7</v>
      </c>
      <c r="L510" s="5">
        <v>0</v>
      </c>
      <c r="M510" s="5">
        <v>0</v>
      </c>
      <c r="N510" s="5">
        <v>0</v>
      </c>
      <c r="O510" s="3">
        <f>DATE(2025,7,5)</f>
        <v>45843</v>
      </c>
      <c r="P510" s="2"/>
      <c r="Q510" s="2"/>
      <c r="R510" s="2" t="s">
        <v>28</v>
      </c>
    </row>
    <row r="511">
      <c r="A511" s="2" t="s">
        <v>24</v>
      </c>
      <c r="B511" s="2" t="s">
        <v>1108</v>
      </c>
      <c r="C511" s="2" t="s">
        <v>20</v>
      </c>
      <c r="D511" s="3">
        <f>DATE(2024,10,14)</f>
        <v>45579</v>
      </c>
      <c r="E511" s="4">
        <v>241000201</v>
      </c>
      <c r="F511" s="2" t="s">
        <v>1109</v>
      </c>
      <c r="G511" s="2" t="s">
        <v>1110</v>
      </c>
      <c r="H511" s="5">
        <v>4774.72</v>
      </c>
      <c r="I511" s="5">
        <v>4774.72</v>
      </c>
      <c r="J511" s="5">
        <v>4774.72</v>
      </c>
      <c r="K511" s="5">
        <v>4774.72</v>
      </c>
      <c r="L511" s="5">
        <v>0</v>
      </c>
      <c r="M511" s="5">
        <v>0</v>
      </c>
      <c r="N511" s="5">
        <v>0</v>
      </c>
      <c r="O511" s="3">
        <f>DATE(2024,11,13)</f>
        <v>45609</v>
      </c>
      <c r="P511" s="2"/>
      <c r="Q511" s="2"/>
      <c r="R511" s="2" t="s">
        <v>28</v>
      </c>
    </row>
    <row r="512">
      <c r="A512" s="2" t="s">
        <v>24</v>
      </c>
      <c r="B512" s="2" t="s">
        <v>1108</v>
      </c>
      <c r="C512" s="2" t="s">
        <v>20</v>
      </c>
      <c r="D512" s="3">
        <f>DATE(2024,10,14)</f>
        <v>45579</v>
      </c>
      <c r="E512" s="4">
        <v>241000202</v>
      </c>
      <c r="F512" s="2" t="s">
        <v>1111</v>
      </c>
      <c r="G512" s="2" t="s">
        <v>1112</v>
      </c>
      <c r="H512" s="5">
        <v>0.12</v>
      </c>
      <c r="I512" s="5">
        <v>0.12</v>
      </c>
      <c r="J512" s="5">
        <v>0.12</v>
      </c>
      <c r="K512" s="5">
        <v>0.12</v>
      </c>
      <c r="L512" s="5">
        <v>0</v>
      </c>
      <c r="M512" s="5">
        <v>0</v>
      </c>
      <c r="N512" s="5">
        <v>0</v>
      </c>
      <c r="O512" s="3">
        <f>DATE(2024,11,13)</f>
        <v>45609</v>
      </c>
      <c r="P512" s="2"/>
      <c r="Q512" s="2"/>
      <c r="R512" s="2" t="s">
        <v>28</v>
      </c>
    </row>
    <row r="513">
      <c r="A513" s="2" t="s">
        <v>24</v>
      </c>
      <c r="B513" s="2" t="s">
        <v>1108</v>
      </c>
      <c r="C513" s="2" t="s">
        <v>20</v>
      </c>
      <c r="D513" s="3">
        <f>DATE(2025,3,7)</f>
        <v>45723</v>
      </c>
      <c r="E513" s="4">
        <v>250300081</v>
      </c>
      <c r="F513" s="2" t="s">
        <v>1113</v>
      </c>
      <c r="G513" s="2" t="s">
        <v>1114</v>
      </c>
      <c r="H513" s="5">
        <v>82.31</v>
      </c>
      <c r="I513" s="5">
        <v>82.31</v>
      </c>
      <c r="J513" s="5">
        <v>82.31</v>
      </c>
      <c r="K513" s="5">
        <v>82.31</v>
      </c>
      <c r="L513" s="5">
        <v>0</v>
      </c>
      <c r="M513" s="5">
        <v>0</v>
      </c>
      <c r="N513" s="5">
        <v>0</v>
      </c>
      <c r="O513" s="3">
        <f>DATE(2025,4,6)</f>
        <v>45753</v>
      </c>
      <c r="P513" s="2"/>
      <c r="Q513" s="2"/>
      <c r="R513" s="2" t="s">
        <v>28</v>
      </c>
    </row>
    <row r="514">
      <c r="A514" s="2" t="s">
        <v>24</v>
      </c>
      <c r="B514" s="2" t="s">
        <v>1115</v>
      </c>
      <c r="C514" s="2" t="s">
        <v>20</v>
      </c>
      <c r="D514" s="3">
        <f>DATE(2025,7,8)</f>
        <v>45846</v>
      </c>
      <c r="E514" s="4">
        <v>250700159</v>
      </c>
      <c r="F514" s="2" t="s">
        <v>1116</v>
      </c>
      <c r="G514" s="2" t="s">
        <v>1117</v>
      </c>
      <c r="H514" s="5">
        <v>7753.12</v>
      </c>
      <c r="I514" s="5">
        <v>7753.12</v>
      </c>
      <c r="J514" s="5">
        <v>7753.12</v>
      </c>
      <c r="K514" s="5">
        <v>7753.12</v>
      </c>
      <c r="L514" s="5">
        <v>0</v>
      </c>
      <c r="M514" s="5">
        <v>0</v>
      </c>
      <c r="N514" s="5">
        <v>0</v>
      </c>
      <c r="O514" s="3">
        <f>DATE(2025,8,22)</f>
        <v>45891</v>
      </c>
      <c r="P514" s="2"/>
      <c r="Q514" s="2"/>
      <c r="R514" s="2" t="s">
        <v>22</v>
      </c>
    </row>
    <row r="515">
      <c r="A515" s="2" t="s">
        <v>24</v>
      </c>
      <c r="B515" s="2" t="s">
        <v>1118</v>
      </c>
      <c r="C515" s="2" t="s">
        <v>20</v>
      </c>
      <c r="D515" s="3">
        <f>DATE(2024,3,29)</f>
        <v>45380</v>
      </c>
      <c r="E515" s="4">
        <v>240501362</v>
      </c>
      <c r="F515" s="2" t="s">
        <v>1119</v>
      </c>
      <c r="G515" s="2"/>
      <c r="H515" s="5">
        <v>443.52</v>
      </c>
      <c r="I515" s="5">
        <v>443.52</v>
      </c>
      <c r="J515" s="5">
        <v>443.52</v>
      </c>
      <c r="K515" s="5">
        <v>443.52</v>
      </c>
      <c r="L515" s="5">
        <v>0</v>
      </c>
      <c r="M515" s="5">
        <v>0</v>
      </c>
      <c r="N515" s="5">
        <v>0</v>
      </c>
      <c r="O515" s="3">
        <f>DATE(2024,4,5)</f>
        <v>45387</v>
      </c>
      <c r="P515" s="2"/>
      <c r="Q515" s="2"/>
      <c r="R515" s="2" t="s">
        <v>28</v>
      </c>
    </row>
    <row r="516">
      <c r="A516" s="2" t="s">
        <v>24</v>
      </c>
      <c r="B516" s="2" t="s">
        <v>1118</v>
      </c>
      <c r="C516" s="2" t="s">
        <v>20</v>
      </c>
      <c r="D516" s="3">
        <f>DATE(2024,4,24)</f>
        <v>45406</v>
      </c>
      <c r="E516" s="4">
        <v>240501828</v>
      </c>
      <c r="F516" s="2" t="s">
        <v>1120</v>
      </c>
      <c r="G516" s="2"/>
      <c r="H516" s="5">
        <v>444.12</v>
      </c>
      <c r="I516" s="5">
        <v>444.12</v>
      </c>
      <c r="J516" s="5">
        <v>444.12</v>
      </c>
      <c r="K516" s="5">
        <v>444.12</v>
      </c>
      <c r="L516" s="5">
        <v>0</v>
      </c>
      <c r="M516" s="5">
        <v>0</v>
      </c>
      <c r="N516" s="5">
        <v>0</v>
      </c>
      <c r="O516" s="3">
        <f>DATE(2024,4,26)</f>
        <v>45408</v>
      </c>
      <c r="P516" s="2"/>
      <c r="Q516" s="2"/>
      <c r="R516" s="2" t="s">
        <v>28</v>
      </c>
    </row>
    <row r="517">
      <c r="A517" s="2" t="s">
        <v>24</v>
      </c>
      <c r="B517" s="2" t="s">
        <v>1118</v>
      </c>
      <c r="C517" s="2" t="s">
        <v>20</v>
      </c>
      <c r="D517" s="3">
        <f>DATE(2024,5,20)</f>
        <v>45432</v>
      </c>
      <c r="E517" s="4">
        <v>240600010</v>
      </c>
      <c r="F517" s="2" t="s">
        <v>1121</v>
      </c>
      <c r="G517" s="2" t="s">
        <v>1122</v>
      </c>
      <c r="H517" s="5">
        <v>444.71</v>
      </c>
      <c r="I517" s="5">
        <v>444.71</v>
      </c>
      <c r="J517" s="5">
        <v>444.71</v>
      </c>
      <c r="K517" s="5">
        <v>444.71</v>
      </c>
      <c r="L517" s="5">
        <v>0</v>
      </c>
      <c r="M517" s="5">
        <v>0</v>
      </c>
      <c r="N517" s="5">
        <v>0</v>
      </c>
      <c r="O517" s="3">
        <f>DATE(2024,6,29)</f>
        <v>45472</v>
      </c>
      <c r="P517" s="2"/>
      <c r="Q517" s="2"/>
      <c r="R517" s="2" t="s">
        <v>28</v>
      </c>
    </row>
    <row r="518">
      <c r="A518" s="2" t="s">
        <v>24</v>
      </c>
      <c r="B518" s="2" t="s">
        <v>1118</v>
      </c>
      <c r="C518" s="2" t="s">
        <v>20</v>
      </c>
      <c r="D518" s="3">
        <f>DATE(2024,6,28)</f>
        <v>45471</v>
      </c>
      <c r="E518" s="4">
        <v>240700016</v>
      </c>
      <c r="F518" s="2" t="s">
        <v>1123</v>
      </c>
      <c r="G518" s="2" t="s">
        <v>1124</v>
      </c>
      <c r="H518" s="5">
        <v>444.2</v>
      </c>
      <c r="I518" s="5">
        <v>444.2</v>
      </c>
      <c r="J518" s="5">
        <v>444.2</v>
      </c>
      <c r="K518" s="5">
        <v>444.2</v>
      </c>
      <c r="L518" s="5">
        <v>0</v>
      </c>
      <c r="M518" s="5">
        <v>0</v>
      </c>
      <c r="N518" s="5">
        <v>0</v>
      </c>
      <c r="O518" s="3">
        <f>DATE(2024,7,28)</f>
        <v>45501</v>
      </c>
      <c r="P518" s="2"/>
      <c r="Q518" s="2"/>
      <c r="R518" s="2" t="s">
        <v>28</v>
      </c>
    </row>
    <row r="519">
      <c r="A519" s="2" t="s">
        <v>24</v>
      </c>
      <c r="B519" s="2" t="s">
        <v>1118</v>
      </c>
      <c r="C519" s="2" t="s">
        <v>20</v>
      </c>
      <c r="D519" s="3">
        <f>DATE(2024,7,31)</f>
        <v>45504</v>
      </c>
      <c r="E519" s="4">
        <v>240800011</v>
      </c>
      <c r="F519" s="2" t="s">
        <v>1125</v>
      </c>
      <c r="G519" s="2" t="s">
        <v>1126</v>
      </c>
      <c r="H519" s="5">
        <v>444.04</v>
      </c>
      <c r="I519" s="5">
        <v>444.04</v>
      </c>
      <c r="J519" s="5">
        <v>444.04</v>
      </c>
      <c r="K519" s="5">
        <v>444.04</v>
      </c>
      <c r="L519" s="5">
        <v>0</v>
      </c>
      <c r="M519" s="5">
        <v>0</v>
      </c>
      <c r="N519" s="5">
        <v>0</v>
      </c>
      <c r="O519" s="3">
        <f>DATE(2024,8,30)</f>
        <v>45534</v>
      </c>
      <c r="P519" s="2"/>
      <c r="Q519" s="2"/>
      <c r="R519" s="2" t="s">
        <v>28</v>
      </c>
    </row>
    <row r="520">
      <c r="A520" s="2" t="s">
        <v>24</v>
      </c>
      <c r="B520" s="2" t="s">
        <v>1118</v>
      </c>
      <c r="C520" s="2" t="s">
        <v>20</v>
      </c>
      <c r="D520" s="3">
        <f>DATE(2024,8,27)</f>
        <v>45531</v>
      </c>
      <c r="E520" s="4">
        <v>240800280</v>
      </c>
      <c r="F520" s="2" t="s">
        <v>1127</v>
      </c>
      <c r="G520" s="2" t="s">
        <v>1128</v>
      </c>
      <c r="H520" s="5">
        <v>444.16</v>
      </c>
      <c r="I520" s="5">
        <v>444.16</v>
      </c>
      <c r="J520" s="5">
        <v>444.16</v>
      </c>
      <c r="K520" s="5">
        <v>444.16</v>
      </c>
      <c r="L520" s="5">
        <v>0</v>
      </c>
      <c r="M520" s="5">
        <v>0</v>
      </c>
      <c r="N520" s="5">
        <v>0</v>
      </c>
      <c r="O520" s="3">
        <f>DATE(2024,9,26)</f>
        <v>45561</v>
      </c>
      <c r="P520" s="2"/>
      <c r="Q520" s="2"/>
      <c r="R520" s="2" t="s">
        <v>28</v>
      </c>
    </row>
    <row r="521">
      <c r="A521" s="2" t="s">
        <v>24</v>
      </c>
      <c r="B521" s="2" t="s">
        <v>1118</v>
      </c>
      <c r="C521" s="2" t="s">
        <v>20</v>
      </c>
      <c r="D521" s="3">
        <f>DATE(2024,9,26)</f>
        <v>45561</v>
      </c>
      <c r="E521" s="4">
        <v>241000155</v>
      </c>
      <c r="F521" s="2" t="s">
        <v>1129</v>
      </c>
      <c r="G521" s="2" t="s">
        <v>1130</v>
      </c>
      <c r="H521" s="5">
        <v>444.08</v>
      </c>
      <c r="I521" s="5">
        <v>444.08</v>
      </c>
      <c r="J521" s="5">
        <v>444.08</v>
      </c>
      <c r="K521" s="5">
        <v>444.08</v>
      </c>
      <c r="L521" s="5">
        <v>0</v>
      </c>
      <c r="M521" s="5">
        <v>0</v>
      </c>
      <c r="N521" s="5">
        <v>0</v>
      </c>
      <c r="O521" s="3">
        <f>DATE(2024,10,26)</f>
        <v>45591</v>
      </c>
      <c r="P521" s="2"/>
      <c r="Q521" s="2"/>
      <c r="R521" s="2" t="s">
        <v>28</v>
      </c>
    </row>
    <row r="522">
      <c r="A522" s="2" t="s">
        <v>24</v>
      </c>
      <c r="B522" s="2" t="s">
        <v>1118</v>
      </c>
      <c r="C522" s="2" t="s">
        <v>20</v>
      </c>
      <c r="D522" s="3">
        <f>DATE(2025,5,6)</f>
        <v>45783</v>
      </c>
      <c r="E522" s="4">
        <v>250500073</v>
      </c>
      <c r="F522" s="2" t="s">
        <v>1131</v>
      </c>
      <c r="G522" s="2" t="s">
        <v>1132</v>
      </c>
      <c r="H522" s="5">
        <v>856.8</v>
      </c>
      <c r="I522" s="5">
        <v>856.8</v>
      </c>
      <c r="J522" s="5">
        <v>856.8</v>
      </c>
      <c r="K522" s="5">
        <v>856.8</v>
      </c>
      <c r="L522" s="5">
        <v>0</v>
      </c>
      <c r="M522" s="5">
        <v>0</v>
      </c>
      <c r="N522" s="5">
        <v>0</v>
      </c>
      <c r="O522" s="3">
        <f>DATE(2025,6,5)</f>
        <v>45813</v>
      </c>
      <c r="P522" s="2"/>
      <c r="Q522" s="2"/>
      <c r="R522" s="2" t="s">
        <v>28</v>
      </c>
    </row>
    <row r="523">
      <c r="A523" s="2" t="s">
        <v>24</v>
      </c>
      <c r="B523" s="2" t="s">
        <v>1133</v>
      </c>
      <c r="C523" s="2" t="s">
        <v>29</v>
      </c>
      <c r="D523" s="3">
        <f>DATE(2025,6,20)</f>
        <v>45828</v>
      </c>
      <c r="E523" s="4">
        <v>250600334</v>
      </c>
      <c r="F523" s="2" t="s">
        <v>1134</v>
      </c>
      <c r="G523" s="2" t="s">
        <v>1135</v>
      </c>
      <c r="H523" s="5">
        <v>38519.44</v>
      </c>
      <c r="I523" s="5">
        <v>38519.44</v>
      </c>
      <c r="J523" s="5">
        <v>100</v>
      </c>
      <c r="K523" s="5">
        <v>100</v>
      </c>
      <c r="L523" s="5">
        <v>38419.44</v>
      </c>
      <c r="M523" s="5">
        <v>38419.44</v>
      </c>
      <c r="N523" s="5">
        <v>38419.44</v>
      </c>
      <c r="O523" s="3">
        <f>DATE(2025,8,4)</f>
        <v>45873</v>
      </c>
      <c r="P523" s="2"/>
      <c r="Q523" s="2"/>
      <c r="R523" s="2" t="s">
        <v>22</v>
      </c>
    </row>
    <row r="524">
      <c r="A524" s="2" t="s">
        <v>24</v>
      </c>
      <c r="B524" s="2" t="s">
        <v>1133</v>
      </c>
      <c r="C524" s="2" t="s">
        <v>29</v>
      </c>
      <c r="D524" s="3">
        <f>DATE(2025,7,16)</f>
        <v>45854</v>
      </c>
      <c r="E524" s="4">
        <v>250700270</v>
      </c>
      <c r="F524" s="2" t="s">
        <v>1136</v>
      </c>
      <c r="G524" s="2" t="s">
        <v>1137</v>
      </c>
      <c r="H524" s="5">
        <v>-7140</v>
      </c>
      <c r="I524" s="5">
        <v>-7140</v>
      </c>
      <c r="J524" s="5">
        <v>-7140</v>
      </c>
      <c r="K524" s="5">
        <v>-7140</v>
      </c>
      <c r="L524" s="5">
        <v>0</v>
      </c>
      <c r="M524" s="5">
        <v>0</v>
      </c>
      <c r="N524" s="5">
        <v>0</v>
      </c>
      <c r="O524" s="3">
        <f>DATE(2025,7,16)</f>
        <v>45854</v>
      </c>
      <c r="P524" s="2"/>
      <c r="Q524" s="2"/>
      <c r="R524" s="2" t="s">
        <v>22</v>
      </c>
    </row>
    <row r="525">
      <c r="A525" s="2" t="s">
        <v>24</v>
      </c>
      <c r="B525" s="2" t="s">
        <v>1138</v>
      </c>
      <c r="C525" s="2" t="s">
        <v>20</v>
      </c>
      <c r="D525" s="3">
        <f>DATE(2025,5,29)</f>
        <v>45806</v>
      </c>
      <c r="E525" s="4">
        <v>250500385</v>
      </c>
      <c r="F525" s="2" t="s">
        <v>1139</v>
      </c>
      <c r="G525" s="2" t="s">
        <v>1140</v>
      </c>
      <c r="H525" s="5">
        <v>18546.2</v>
      </c>
      <c r="I525" s="5">
        <v>18546.2</v>
      </c>
      <c r="J525" s="5">
        <v>18546.2</v>
      </c>
      <c r="K525" s="5">
        <v>18546.2</v>
      </c>
      <c r="L525" s="5">
        <v>0</v>
      </c>
      <c r="M525" s="5">
        <v>0</v>
      </c>
      <c r="N525" s="5">
        <v>0</v>
      </c>
      <c r="O525" s="3">
        <f>DATE(2025,6,23)</f>
        <v>45831</v>
      </c>
      <c r="P525" s="2"/>
      <c r="Q525" s="2"/>
      <c r="R525" s="2" t="s">
        <v>22</v>
      </c>
    </row>
    <row r="526">
      <c r="A526" s="2" t="s">
        <v>24</v>
      </c>
      <c r="B526" s="2" t="s">
        <v>1141</v>
      </c>
      <c r="C526" s="2" t="s">
        <v>20</v>
      </c>
      <c r="D526" s="3">
        <f>DATE(2025,4,29)</f>
        <v>45776</v>
      </c>
      <c r="E526" s="4">
        <v>250500007</v>
      </c>
      <c r="F526" s="2" t="s">
        <v>1142</v>
      </c>
      <c r="G526" s="2" t="s">
        <v>1143</v>
      </c>
      <c r="H526" s="5">
        <v>3720.56</v>
      </c>
      <c r="I526" s="5">
        <v>3720.56</v>
      </c>
      <c r="J526" s="5">
        <v>1114.93</v>
      </c>
      <c r="K526" s="5">
        <v>1114.93</v>
      </c>
      <c r="L526" s="5">
        <v>2605.63</v>
      </c>
      <c r="M526" s="5">
        <v>2605.63</v>
      </c>
      <c r="N526" s="5">
        <v>2605.63</v>
      </c>
      <c r="O526" s="3">
        <f>DATE(2025,6,13)</f>
        <v>45821</v>
      </c>
      <c r="P526" s="2"/>
      <c r="Q526" s="2"/>
      <c r="R526" s="2" t="s">
        <v>22</v>
      </c>
    </row>
    <row r="527">
      <c r="A527" s="2" t="s">
        <v>24</v>
      </c>
      <c r="B527" s="2" t="s">
        <v>1141</v>
      </c>
      <c r="C527" s="2" t="s">
        <v>20</v>
      </c>
      <c r="D527" s="3">
        <f>DATE(2025,5,12)</f>
        <v>45789</v>
      </c>
      <c r="E527" s="4">
        <v>250500138</v>
      </c>
      <c r="F527" s="2" t="s">
        <v>1144</v>
      </c>
      <c r="G527" s="2" t="s">
        <v>1145</v>
      </c>
      <c r="H527" s="5">
        <v>2201.56</v>
      </c>
      <c r="I527" s="5">
        <v>2201.56</v>
      </c>
      <c r="J527" s="5">
        <v>2201.56</v>
      </c>
      <c r="K527" s="5">
        <v>2201.56</v>
      </c>
      <c r="L527" s="5">
        <v>0</v>
      </c>
      <c r="M527" s="5">
        <v>0</v>
      </c>
      <c r="N527" s="5">
        <v>0</v>
      </c>
      <c r="O527" s="3">
        <f>DATE(2025,6,26)</f>
        <v>45834</v>
      </c>
      <c r="P527" s="2"/>
      <c r="Q527" s="2"/>
      <c r="R527" s="2" t="s">
        <v>28</v>
      </c>
    </row>
    <row r="528">
      <c r="A528" s="2" t="s">
        <v>24</v>
      </c>
      <c r="B528" s="2" t="s">
        <v>1141</v>
      </c>
      <c r="C528" s="2" t="s">
        <v>20</v>
      </c>
      <c r="D528" s="3">
        <f>DATE(2025,5,16)</f>
        <v>45793</v>
      </c>
      <c r="E528" s="4">
        <v>250500250</v>
      </c>
      <c r="F528" s="2" t="s">
        <v>1146</v>
      </c>
      <c r="G528" s="2" t="s">
        <v>1147</v>
      </c>
      <c r="H528" s="5">
        <v>1594.36</v>
      </c>
      <c r="I528" s="5">
        <v>1594.36</v>
      </c>
      <c r="J528" s="5">
        <v>1594.36</v>
      </c>
      <c r="K528" s="5">
        <v>1594.36</v>
      </c>
      <c r="L528" s="5">
        <v>0</v>
      </c>
      <c r="M528" s="5">
        <v>0</v>
      </c>
      <c r="N528" s="5">
        <v>0</v>
      </c>
      <c r="O528" s="3">
        <f>DATE(2025,6,30)</f>
        <v>45838</v>
      </c>
      <c r="P528" s="2"/>
      <c r="Q528" s="2"/>
      <c r="R528" s="2" t="s">
        <v>28</v>
      </c>
    </row>
    <row r="529">
      <c r="A529" s="2" t="s">
        <v>24</v>
      </c>
      <c r="B529" s="2" t="s">
        <v>1141</v>
      </c>
      <c r="C529" s="2" t="s">
        <v>20</v>
      </c>
      <c r="D529" s="3">
        <f>DATE(2025,5,16)</f>
        <v>45793</v>
      </c>
      <c r="E529" s="4">
        <v>250500252</v>
      </c>
      <c r="F529" s="2" t="s">
        <v>1148</v>
      </c>
      <c r="G529" s="2" t="s">
        <v>1149</v>
      </c>
      <c r="H529" s="5">
        <v>271.99</v>
      </c>
      <c r="I529" s="5">
        <v>271.99</v>
      </c>
      <c r="J529" s="5">
        <v>271.99</v>
      </c>
      <c r="K529" s="5">
        <v>271.99</v>
      </c>
      <c r="L529" s="5">
        <v>0</v>
      </c>
      <c r="M529" s="5">
        <v>0</v>
      </c>
      <c r="N529" s="5">
        <v>0</v>
      </c>
      <c r="O529" s="3">
        <f>DATE(2025,6,30)</f>
        <v>45838</v>
      </c>
      <c r="P529" s="2"/>
      <c r="Q529" s="2"/>
      <c r="R529" s="2" t="s">
        <v>28</v>
      </c>
    </row>
    <row r="530">
      <c r="A530" s="2" t="s">
        <v>24</v>
      </c>
      <c r="B530" s="2" t="s">
        <v>1141</v>
      </c>
      <c r="C530" s="2" t="s">
        <v>20</v>
      </c>
      <c r="D530" s="3">
        <f>DATE(2025,5,16)</f>
        <v>45793</v>
      </c>
      <c r="E530" s="4">
        <v>250500275</v>
      </c>
      <c r="F530" s="2" t="s">
        <v>1150</v>
      </c>
      <c r="G530" s="2" t="s">
        <v>1151</v>
      </c>
      <c r="H530" s="5">
        <v>1456.25</v>
      </c>
      <c r="I530" s="5">
        <v>1456.25</v>
      </c>
      <c r="J530" s="5">
        <v>277.28</v>
      </c>
      <c r="K530" s="5">
        <v>277.28</v>
      </c>
      <c r="L530" s="5">
        <v>1178.97</v>
      </c>
      <c r="M530" s="5">
        <v>1178.97</v>
      </c>
      <c r="N530" s="5">
        <v>0</v>
      </c>
      <c r="O530" s="3">
        <f>DATE(2025,6,30)</f>
        <v>45838</v>
      </c>
      <c r="P530" s="2"/>
      <c r="Q530" s="2"/>
      <c r="R530" s="2" t="s">
        <v>28</v>
      </c>
    </row>
    <row r="531">
      <c r="A531" s="2" t="s">
        <v>24</v>
      </c>
      <c r="B531" s="2" t="s">
        <v>1141</v>
      </c>
      <c r="C531" s="2" t="s">
        <v>20</v>
      </c>
      <c r="D531" s="3">
        <f>DATE(2025,5,16)</f>
        <v>45793</v>
      </c>
      <c r="E531" s="4">
        <v>250500323</v>
      </c>
      <c r="F531" s="2" t="s">
        <v>1152</v>
      </c>
      <c r="G531" s="2" t="s">
        <v>1153</v>
      </c>
      <c r="H531" s="5">
        <v>2745.78</v>
      </c>
      <c r="I531" s="5">
        <v>2745.78</v>
      </c>
      <c r="J531" s="5">
        <v>2745.78</v>
      </c>
      <c r="K531" s="5">
        <v>2745.78</v>
      </c>
      <c r="L531" s="5">
        <v>0</v>
      </c>
      <c r="M531" s="5">
        <v>0</v>
      </c>
      <c r="N531" s="5">
        <v>0</v>
      </c>
      <c r="O531" s="3">
        <f>DATE(2025,6,30)</f>
        <v>45838</v>
      </c>
      <c r="P531" s="2"/>
      <c r="Q531" s="2"/>
      <c r="R531" s="2" t="s">
        <v>28</v>
      </c>
    </row>
    <row r="532">
      <c r="A532" s="2" t="s">
        <v>24</v>
      </c>
      <c r="B532" s="2" t="s">
        <v>1141</v>
      </c>
      <c r="C532" s="2" t="s">
        <v>20</v>
      </c>
      <c r="D532" s="3">
        <f>DATE(2025,7,8)</f>
        <v>45846</v>
      </c>
      <c r="E532" s="4">
        <v>250700137</v>
      </c>
      <c r="F532" s="2" t="s">
        <v>1154</v>
      </c>
      <c r="G532" s="2" t="s">
        <v>1155</v>
      </c>
      <c r="H532" s="5">
        <v>3594.04</v>
      </c>
      <c r="I532" s="5">
        <v>3594.04</v>
      </c>
      <c r="J532" s="5">
        <v>3594.04</v>
      </c>
      <c r="K532" s="5">
        <v>3594.04</v>
      </c>
      <c r="L532" s="5">
        <v>0</v>
      </c>
      <c r="M532" s="5">
        <v>0</v>
      </c>
      <c r="N532" s="5">
        <v>0</v>
      </c>
      <c r="O532" s="3">
        <f>DATE(2025,9,6)</f>
        <v>45906</v>
      </c>
      <c r="P532" s="2"/>
      <c r="Q532" s="2"/>
      <c r="R532" s="2" t="s">
        <v>28</v>
      </c>
    </row>
    <row r="533">
      <c r="A533" s="2" t="s">
        <v>24</v>
      </c>
      <c r="B533" s="2" t="s">
        <v>1141</v>
      </c>
      <c r="C533" s="2" t="s">
        <v>20</v>
      </c>
      <c r="D533" s="3">
        <f>DATE(2025,7,14)</f>
        <v>45852</v>
      </c>
      <c r="E533" s="4">
        <v>250700264</v>
      </c>
      <c r="F533" s="2" t="s">
        <v>1156</v>
      </c>
      <c r="G533" s="2" t="s">
        <v>1157</v>
      </c>
      <c r="H533" s="5">
        <v>652.41</v>
      </c>
      <c r="I533" s="5">
        <v>652.41</v>
      </c>
      <c r="J533" s="5">
        <v>652.41</v>
      </c>
      <c r="K533" s="5">
        <v>652.41</v>
      </c>
      <c r="L533" s="5">
        <v>0</v>
      </c>
      <c r="M533" s="5">
        <v>0</v>
      </c>
      <c r="N533" s="5">
        <v>0</v>
      </c>
      <c r="O533" s="3">
        <f>DATE(2025,8,28)</f>
        <v>45897</v>
      </c>
      <c r="P533" s="2"/>
      <c r="Q533" s="2"/>
      <c r="R533" s="2" t="s">
        <v>28</v>
      </c>
    </row>
    <row r="534">
      <c r="A534" s="2" t="s">
        <v>24</v>
      </c>
      <c r="B534" s="2" t="s">
        <v>1141</v>
      </c>
      <c r="C534" s="2" t="s">
        <v>20</v>
      </c>
      <c r="D534" s="3">
        <f>DATE(2025,7,14)</f>
        <v>45852</v>
      </c>
      <c r="E534" s="4">
        <v>250700265</v>
      </c>
      <c r="F534" s="2" t="s">
        <v>1158</v>
      </c>
      <c r="G534" s="2" t="s">
        <v>1159</v>
      </c>
      <c r="H534" s="5">
        <v>13015.72</v>
      </c>
      <c r="I534" s="5">
        <v>13015.72</v>
      </c>
      <c r="J534" s="5">
        <v>13015.72</v>
      </c>
      <c r="K534" s="5">
        <v>13015.72</v>
      </c>
      <c r="L534" s="5">
        <v>0</v>
      </c>
      <c r="M534" s="5">
        <v>0</v>
      </c>
      <c r="N534" s="5">
        <v>0</v>
      </c>
      <c r="O534" s="3">
        <f>DATE(2025,8,28)</f>
        <v>45897</v>
      </c>
      <c r="P534" s="2"/>
      <c r="Q534" s="2"/>
      <c r="R534" s="2" t="s">
        <v>28</v>
      </c>
    </row>
    <row r="535">
      <c r="A535" s="2" t="s">
        <v>24</v>
      </c>
      <c r="B535" s="2" t="s">
        <v>1141</v>
      </c>
      <c r="C535" s="2" t="s">
        <v>20</v>
      </c>
      <c r="D535" s="3">
        <f>DATE(2025,7,15)</f>
        <v>45853</v>
      </c>
      <c r="E535" s="4">
        <v>250700239</v>
      </c>
      <c r="F535" s="2" t="s">
        <v>1160</v>
      </c>
      <c r="G535" s="2" t="s">
        <v>1161</v>
      </c>
      <c r="H535" s="5">
        <v>1954.87</v>
      </c>
      <c r="I535" s="5">
        <v>1954.87</v>
      </c>
      <c r="J535" s="5">
        <v>1954.87</v>
      </c>
      <c r="K535" s="5">
        <v>1954.87</v>
      </c>
      <c r="L535" s="5">
        <v>0</v>
      </c>
      <c r="M535" s="5">
        <v>0</v>
      </c>
      <c r="N535" s="5">
        <v>0</v>
      </c>
      <c r="O535" s="3">
        <f>DATE(2025,8,29)</f>
        <v>45898</v>
      </c>
      <c r="P535" s="2"/>
      <c r="Q535" s="2"/>
      <c r="R535" s="2" t="s">
        <v>22</v>
      </c>
    </row>
    <row r="536">
      <c r="A536" s="2" t="s">
        <v>24</v>
      </c>
      <c r="B536" s="2" t="s">
        <v>1141</v>
      </c>
      <c r="C536" s="2" t="s">
        <v>20</v>
      </c>
      <c r="D536" s="3">
        <f>DATE(2025,7,17)</f>
        <v>45855</v>
      </c>
      <c r="E536" s="4">
        <v>250700257</v>
      </c>
      <c r="F536" s="2" t="s">
        <v>1162</v>
      </c>
      <c r="G536" s="2" t="s">
        <v>1163</v>
      </c>
      <c r="H536" s="5">
        <v>2934.16</v>
      </c>
      <c r="I536" s="5">
        <v>2934.16</v>
      </c>
      <c r="J536" s="5">
        <v>2934.16</v>
      </c>
      <c r="K536" s="5">
        <v>2934.16</v>
      </c>
      <c r="L536" s="5">
        <v>0</v>
      </c>
      <c r="M536" s="5">
        <v>0</v>
      </c>
      <c r="N536" s="5">
        <v>0</v>
      </c>
      <c r="O536" s="3">
        <f>DATE(2025,9,15)</f>
        <v>45915</v>
      </c>
      <c r="P536" s="2"/>
      <c r="Q536" s="2"/>
      <c r="R536" s="2" t="s">
        <v>22</v>
      </c>
    </row>
    <row r="537">
      <c r="A537" s="2" t="s">
        <v>24</v>
      </c>
      <c r="B537" s="2" t="s">
        <v>1164</v>
      </c>
      <c r="C537" s="2" t="s">
        <v>20</v>
      </c>
      <c r="D537" s="3">
        <f>DATE(2024,12,13)</f>
        <v>45639</v>
      </c>
      <c r="E537" s="4">
        <v>241200152</v>
      </c>
      <c r="F537" s="2" t="s">
        <v>1165</v>
      </c>
      <c r="G537" s="2" t="s">
        <v>1166</v>
      </c>
      <c r="H537" s="5">
        <v>3061.64</v>
      </c>
      <c r="I537" s="5">
        <v>3061.64</v>
      </c>
      <c r="J537" s="5">
        <v>3061.64</v>
      </c>
      <c r="K537" s="5">
        <v>3061.64</v>
      </c>
      <c r="L537" s="5">
        <v>0</v>
      </c>
      <c r="M537" s="5">
        <v>0</v>
      </c>
      <c r="N537" s="5">
        <v>0</v>
      </c>
      <c r="O537" s="3">
        <f>DATE(2025,6,11)</f>
        <v>45819</v>
      </c>
      <c r="P537" s="2"/>
      <c r="Q537" s="2"/>
      <c r="R537" s="2" t="s">
        <v>28</v>
      </c>
    </row>
    <row r="538">
      <c r="A538" s="2" t="s">
        <v>24</v>
      </c>
      <c r="B538" s="2" t="s">
        <v>1164</v>
      </c>
      <c r="C538" s="2" t="s">
        <v>20</v>
      </c>
      <c r="D538" s="3">
        <f>DATE(2024,12,17)</f>
        <v>45643</v>
      </c>
      <c r="E538" s="4">
        <v>241200184</v>
      </c>
      <c r="F538" s="2" t="s">
        <v>1167</v>
      </c>
      <c r="G538" s="2" t="s">
        <v>1168</v>
      </c>
      <c r="H538" s="5">
        <v>10.04</v>
      </c>
      <c r="I538" s="5">
        <v>10.04</v>
      </c>
      <c r="J538" s="5">
        <v>10.04</v>
      </c>
      <c r="K538" s="5">
        <v>10.04</v>
      </c>
      <c r="L538" s="5">
        <v>0</v>
      </c>
      <c r="M538" s="5">
        <v>0</v>
      </c>
      <c r="N538" s="5">
        <v>0</v>
      </c>
      <c r="O538" s="3">
        <f>DATE(2025,6,15)</f>
        <v>45823</v>
      </c>
      <c r="P538" s="2"/>
      <c r="Q538" s="2"/>
      <c r="R538" s="2" t="s">
        <v>28</v>
      </c>
    </row>
    <row r="539">
      <c r="A539" s="2" t="s">
        <v>24</v>
      </c>
      <c r="B539" s="2" t="s">
        <v>1164</v>
      </c>
      <c r="C539" s="2" t="s">
        <v>20</v>
      </c>
      <c r="D539" s="3">
        <f>DATE(2024,12,17)</f>
        <v>45643</v>
      </c>
      <c r="E539" s="4">
        <v>241200185</v>
      </c>
      <c r="F539" s="2" t="s">
        <v>1169</v>
      </c>
      <c r="G539" s="2" t="s">
        <v>1170</v>
      </c>
      <c r="H539" s="5">
        <v>1020.77</v>
      </c>
      <c r="I539" s="5">
        <v>1020.77</v>
      </c>
      <c r="J539" s="5">
        <v>1020.77</v>
      </c>
      <c r="K539" s="5">
        <v>1020.77</v>
      </c>
      <c r="L539" s="5">
        <v>0</v>
      </c>
      <c r="M539" s="5">
        <v>0</v>
      </c>
      <c r="N539" s="5">
        <v>0</v>
      </c>
      <c r="O539" s="3">
        <f>DATE(2025,6,15)</f>
        <v>45823</v>
      </c>
      <c r="P539" s="2"/>
      <c r="Q539" s="2"/>
      <c r="R539" s="2" t="s">
        <v>28</v>
      </c>
    </row>
    <row r="540">
      <c r="A540" s="2" t="s">
        <v>24</v>
      </c>
      <c r="B540" s="2" t="s">
        <v>1164</v>
      </c>
      <c r="C540" s="2" t="s">
        <v>20</v>
      </c>
      <c r="D540" s="3">
        <f>DATE(2025,2,15)</f>
        <v>45703</v>
      </c>
      <c r="E540" s="4">
        <v>250200183</v>
      </c>
      <c r="F540" s="2" t="s">
        <v>1171</v>
      </c>
      <c r="G540" s="2" t="s">
        <v>1172</v>
      </c>
      <c r="H540" s="5">
        <v>7370.47</v>
      </c>
      <c r="I540" s="5">
        <v>7370.47</v>
      </c>
      <c r="J540" s="5">
        <v>1934.18</v>
      </c>
      <c r="K540" s="5">
        <v>1934.18</v>
      </c>
      <c r="L540" s="5">
        <v>5436.29</v>
      </c>
      <c r="M540" s="5">
        <v>5436.29</v>
      </c>
      <c r="N540" s="5">
        <v>0</v>
      </c>
      <c r="O540" s="3">
        <f>DATE(2025,4,16)</f>
        <v>45763</v>
      </c>
      <c r="P540" s="2"/>
      <c r="Q540" s="2"/>
      <c r="R540" s="2" t="s">
        <v>22</v>
      </c>
    </row>
    <row r="541">
      <c r="A541" s="2" t="s">
        <v>24</v>
      </c>
      <c r="B541" s="2" t="s">
        <v>1164</v>
      </c>
      <c r="C541" s="2" t="s">
        <v>20</v>
      </c>
      <c r="D541" s="3">
        <f>DATE(2025,2,18)</f>
        <v>45706</v>
      </c>
      <c r="E541" s="4">
        <v>250200216</v>
      </c>
      <c r="F541" s="2" t="s">
        <v>1173</v>
      </c>
      <c r="G541" s="2" t="s">
        <v>1174</v>
      </c>
      <c r="H541" s="5">
        <v>813.39</v>
      </c>
      <c r="I541" s="5">
        <v>813.39</v>
      </c>
      <c r="J541" s="5">
        <v>813.39</v>
      </c>
      <c r="K541" s="5">
        <v>813.39</v>
      </c>
      <c r="L541" s="5">
        <v>0</v>
      </c>
      <c r="M541" s="5">
        <v>0</v>
      </c>
      <c r="N541" s="5">
        <v>0</v>
      </c>
      <c r="O541" s="3">
        <f>DATE(2025,4,19)</f>
        <v>45766</v>
      </c>
      <c r="P541" s="2"/>
      <c r="Q541" s="2"/>
      <c r="R541" s="2" t="s">
        <v>22</v>
      </c>
    </row>
    <row r="542">
      <c r="A542" s="2" t="s">
        <v>24</v>
      </c>
      <c r="B542" s="2" t="s">
        <v>1164</v>
      </c>
      <c r="C542" s="2" t="s">
        <v>20</v>
      </c>
      <c r="D542" s="3">
        <f>DATE(2025,6,13)</f>
        <v>45821</v>
      </c>
      <c r="E542" s="4">
        <v>250600195</v>
      </c>
      <c r="F542" s="2" t="s">
        <v>1175</v>
      </c>
      <c r="G542" s="2" t="s">
        <v>1176</v>
      </c>
      <c r="H542" s="5">
        <v>19978.2</v>
      </c>
      <c r="I542" s="5">
        <v>19978.2</v>
      </c>
      <c r="J542" s="5">
        <v>19978.2</v>
      </c>
      <c r="K542" s="5">
        <v>19978.2</v>
      </c>
      <c r="L542" s="5">
        <v>0</v>
      </c>
      <c r="M542" s="5">
        <v>0</v>
      </c>
      <c r="N542" s="5">
        <v>0</v>
      </c>
      <c r="O542" s="3">
        <f>DATE(2025,8,12)</f>
        <v>45881</v>
      </c>
      <c r="P542" s="2"/>
      <c r="Q542" s="2"/>
      <c r="R542" s="2" t="s">
        <v>22</v>
      </c>
    </row>
    <row r="543">
      <c r="A543" s="2" t="s">
        <v>24</v>
      </c>
      <c r="B543" s="2" t="s">
        <v>1164</v>
      </c>
      <c r="C543" s="2" t="s">
        <v>20</v>
      </c>
      <c r="D543" s="3">
        <f>DATE(2025,6,13)</f>
        <v>45821</v>
      </c>
      <c r="E543" s="4">
        <v>250600214</v>
      </c>
      <c r="F543" s="2" t="s">
        <v>1177</v>
      </c>
      <c r="G543" s="2" t="s">
        <v>1178</v>
      </c>
      <c r="H543" s="5">
        <v>5820.5</v>
      </c>
      <c r="I543" s="5">
        <v>5820.5</v>
      </c>
      <c r="J543" s="5">
        <v>5820.5</v>
      </c>
      <c r="K543" s="5">
        <v>5820.5</v>
      </c>
      <c r="L543" s="5">
        <v>0</v>
      </c>
      <c r="M543" s="5">
        <v>0</v>
      </c>
      <c r="N543" s="5">
        <v>0</v>
      </c>
      <c r="O543" s="3">
        <f>DATE(2025,8,12)</f>
        <v>45881</v>
      </c>
      <c r="P543" s="2"/>
      <c r="Q543" s="2"/>
      <c r="R543" s="2" t="s">
        <v>28</v>
      </c>
    </row>
    <row r="544">
      <c r="A544" s="2" t="s">
        <v>24</v>
      </c>
      <c r="B544" s="2" t="s">
        <v>1164</v>
      </c>
      <c r="C544" s="2" t="s">
        <v>20</v>
      </c>
      <c r="D544" s="3">
        <f>DATE(2025,6,17)</f>
        <v>45825</v>
      </c>
      <c r="E544" s="4">
        <v>250600233</v>
      </c>
      <c r="F544" s="2" t="s">
        <v>1179</v>
      </c>
      <c r="G544" s="2" t="s">
        <v>1180</v>
      </c>
      <c r="H544" s="5">
        <v>29417.28</v>
      </c>
      <c r="I544" s="5">
        <v>29417.28</v>
      </c>
      <c r="J544" s="5">
        <v>29417.28</v>
      </c>
      <c r="K544" s="5">
        <v>29417.28</v>
      </c>
      <c r="L544" s="5">
        <v>0</v>
      </c>
      <c r="M544" s="5">
        <v>0</v>
      </c>
      <c r="N544" s="5">
        <v>0</v>
      </c>
      <c r="O544" s="3">
        <f>DATE(2025,8,16)</f>
        <v>45885</v>
      </c>
      <c r="P544" s="2"/>
      <c r="Q544" s="2"/>
      <c r="R544" s="2" t="s">
        <v>22</v>
      </c>
    </row>
    <row r="545">
      <c r="A545" s="2" t="s">
        <v>24</v>
      </c>
      <c r="B545" s="2" t="s">
        <v>1164</v>
      </c>
      <c r="C545" s="2" t="s">
        <v>20</v>
      </c>
      <c r="D545" s="3">
        <f>DATE(2025,6,20)</f>
        <v>45828</v>
      </c>
      <c r="E545" s="4">
        <v>250600277</v>
      </c>
      <c r="F545" s="2" t="s">
        <v>1181</v>
      </c>
      <c r="G545" s="2" t="s">
        <v>1182</v>
      </c>
      <c r="H545" s="5">
        <v>1005.43</v>
      </c>
      <c r="I545" s="5">
        <v>1005.43</v>
      </c>
      <c r="J545" s="5">
        <v>1005.43</v>
      </c>
      <c r="K545" s="5">
        <v>1005.43</v>
      </c>
      <c r="L545" s="5">
        <v>0</v>
      </c>
      <c r="M545" s="5">
        <v>0</v>
      </c>
      <c r="N545" s="5">
        <v>0</v>
      </c>
      <c r="O545" s="3">
        <f>DATE(2025,8,19)</f>
        <v>45888</v>
      </c>
      <c r="P545" s="2"/>
      <c r="Q545" s="2"/>
      <c r="R545" s="2" t="s">
        <v>22</v>
      </c>
    </row>
    <row r="546">
      <c r="A546" s="2" t="s">
        <v>24</v>
      </c>
      <c r="B546" s="2" t="s">
        <v>1164</v>
      </c>
      <c r="C546" s="2" t="s">
        <v>20</v>
      </c>
      <c r="D546" s="3">
        <f>DATE(2025,6,21)</f>
        <v>45829</v>
      </c>
      <c r="E546" s="4">
        <v>250600289</v>
      </c>
      <c r="F546" s="2" t="s">
        <v>1183</v>
      </c>
      <c r="G546" s="2" t="s">
        <v>1184</v>
      </c>
      <c r="H546" s="5">
        <v>1276.73</v>
      </c>
      <c r="I546" s="5">
        <v>1276.73</v>
      </c>
      <c r="J546" s="5">
        <v>1276.73</v>
      </c>
      <c r="K546" s="5">
        <v>1276.73</v>
      </c>
      <c r="L546" s="5">
        <v>0</v>
      </c>
      <c r="M546" s="5">
        <v>0</v>
      </c>
      <c r="N546" s="5">
        <v>0</v>
      </c>
      <c r="O546" s="3">
        <f>DATE(2025,8,20)</f>
        <v>45889</v>
      </c>
      <c r="P546" s="2"/>
      <c r="Q546" s="2"/>
      <c r="R546" s="2" t="s">
        <v>22</v>
      </c>
    </row>
    <row r="547">
      <c r="A547" s="2" t="s">
        <v>24</v>
      </c>
      <c r="B547" s="2" t="s">
        <v>1164</v>
      </c>
      <c r="C547" s="2" t="s">
        <v>20</v>
      </c>
      <c r="D547" s="3">
        <f>DATE(2025,6,23)</f>
        <v>45831</v>
      </c>
      <c r="E547" s="4">
        <v>250600288</v>
      </c>
      <c r="F547" s="2" t="s">
        <v>1185</v>
      </c>
      <c r="G547" s="2" t="s">
        <v>1186</v>
      </c>
      <c r="H547" s="5">
        <v>242.06</v>
      </c>
      <c r="I547" s="5">
        <v>242.06</v>
      </c>
      <c r="J547" s="5">
        <v>242.06</v>
      </c>
      <c r="K547" s="5">
        <v>242.06</v>
      </c>
      <c r="L547" s="5">
        <v>0</v>
      </c>
      <c r="M547" s="5">
        <v>0</v>
      </c>
      <c r="N547" s="5">
        <v>0</v>
      </c>
      <c r="O547" s="3">
        <f>DATE(2025,8,22)</f>
        <v>45891</v>
      </c>
      <c r="P547" s="2"/>
      <c r="Q547" s="2"/>
      <c r="R547" s="2" t="s">
        <v>22</v>
      </c>
    </row>
    <row r="548">
      <c r="A548" s="2" t="s">
        <v>24</v>
      </c>
      <c r="B548" s="2" t="s">
        <v>1164</v>
      </c>
      <c r="C548" s="2" t="s">
        <v>20</v>
      </c>
      <c r="D548" s="3">
        <f>DATE(2025,6,24)</f>
        <v>45832</v>
      </c>
      <c r="E548" s="4">
        <v>250600292</v>
      </c>
      <c r="F548" s="2" t="s">
        <v>1187</v>
      </c>
      <c r="G548" s="2" t="s">
        <v>1188</v>
      </c>
      <c r="H548" s="5">
        <v>1270.92</v>
      </c>
      <c r="I548" s="5">
        <v>1270.92</v>
      </c>
      <c r="J548" s="5">
        <v>1270.92</v>
      </c>
      <c r="K548" s="5">
        <v>1270.92</v>
      </c>
      <c r="L548" s="5">
        <v>0</v>
      </c>
      <c r="M548" s="5">
        <v>0</v>
      </c>
      <c r="N548" s="5">
        <v>0</v>
      </c>
      <c r="O548" s="3">
        <f>DATE(2025,8,23)</f>
        <v>45892</v>
      </c>
      <c r="P548" s="2"/>
      <c r="Q548" s="2"/>
      <c r="R548" s="2" t="s">
        <v>22</v>
      </c>
    </row>
    <row r="549">
      <c r="A549" s="2" t="s">
        <v>24</v>
      </c>
      <c r="B549" s="2" t="s">
        <v>1164</v>
      </c>
      <c r="C549" s="2" t="s">
        <v>20</v>
      </c>
      <c r="D549" s="3">
        <f>DATE(2025,6,24)</f>
        <v>45832</v>
      </c>
      <c r="E549" s="4">
        <v>250600331</v>
      </c>
      <c r="F549" s="2" t="s">
        <v>1189</v>
      </c>
      <c r="G549" s="2" t="s">
        <v>1190</v>
      </c>
      <c r="H549" s="5">
        <v>22888.82</v>
      </c>
      <c r="I549" s="5">
        <v>22888.82</v>
      </c>
      <c r="J549" s="5">
        <v>22888.82</v>
      </c>
      <c r="K549" s="5">
        <v>22888.82</v>
      </c>
      <c r="L549" s="5">
        <v>0</v>
      </c>
      <c r="M549" s="5">
        <v>0</v>
      </c>
      <c r="N549" s="5">
        <v>0</v>
      </c>
      <c r="O549" s="3">
        <f>DATE(2025,8,23)</f>
        <v>45892</v>
      </c>
      <c r="P549" s="2"/>
      <c r="Q549" s="2"/>
      <c r="R549" s="2" t="s">
        <v>22</v>
      </c>
    </row>
    <row r="550">
      <c r="A550" s="2" t="s">
        <v>24</v>
      </c>
      <c r="B550" s="2" t="s">
        <v>1164</v>
      </c>
      <c r="C550" s="2" t="s">
        <v>20</v>
      </c>
      <c r="D550" s="3">
        <f>DATE(2025,6,24)</f>
        <v>45832</v>
      </c>
      <c r="E550" s="4">
        <v>250600332</v>
      </c>
      <c r="F550" s="2" t="s">
        <v>1191</v>
      </c>
      <c r="G550" s="2" t="s">
        <v>1192</v>
      </c>
      <c r="H550" s="5">
        <v>17507.48</v>
      </c>
      <c r="I550" s="5">
        <v>17507.48</v>
      </c>
      <c r="J550" s="5">
        <v>17507.48</v>
      </c>
      <c r="K550" s="5">
        <v>17507.48</v>
      </c>
      <c r="L550" s="5">
        <v>0</v>
      </c>
      <c r="M550" s="5">
        <v>0</v>
      </c>
      <c r="N550" s="5">
        <v>0</v>
      </c>
      <c r="O550" s="3">
        <f>DATE(2025,8,23)</f>
        <v>45892</v>
      </c>
      <c r="P550" s="2"/>
      <c r="Q550" s="2"/>
      <c r="R550" s="2" t="s">
        <v>22</v>
      </c>
    </row>
    <row r="551">
      <c r="A551" s="2" t="s">
        <v>24</v>
      </c>
      <c r="B551" s="2" t="s">
        <v>1164</v>
      </c>
      <c r="C551" s="2" t="s">
        <v>20</v>
      </c>
      <c r="D551" s="3">
        <f>DATE(2025,6,24)</f>
        <v>45832</v>
      </c>
      <c r="E551" s="4">
        <v>250600333</v>
      </c>
      <c r="F551" s="2" t="s">
        <v>1193</v>
      </c>
      <c r="G551" s="2" t="s">
        <v>1194</v>
      </c>
      <c r="H551" s="5">
        <v>5853.09</v>
      </c>
      <c r="I551" s="5">
        <v>5853.09</v>
      </c>
      <c r="J551" s="5">
        <v>5853.09</v>
      </c>
      <c r="K551" s="5">
        <v>5853.09</v>
      </c>
      <c r="L551" s="5">
        <v>0</v>
      </c>
      <c r="M551" s="5">
        <v>0</v>
      </c>
      <c r="N551" s="5">
        <v>0</v>
      </c>
      <c r="O551" s="3">
        <f>DATE(2025,8,23)</f>
        <v>45892</v>
      </c>
      <c r="P551" s="2"/>
      <c r="Q551" s="2"/>
      <c r="R551" s="2" t="s">
        <v>22</v>
      </c>
    </row>
    <row r="552">
      <c r="A552" s="2" t="s">
        <v>24</v>
      </c>
      <c r="B552" s="2" t="s">
        <v>1164</v>
      </c>
      <c r="C552" s="2" t="s">
        <v>20</v>
      </c>
      <c r="D552" s="3">
        <f>DATE(2025,6,26)</f>
        <v>45834</v>
      </c>
      <c r="E552" s="4">
        <v>250600340</v>
      </c>
      <c r="F552" s="2" t="s">
        <v>1195</v>
      </c>
      <c r="G552" s="2" t="s">
        <v>1196</v>
      </c>
      <c r="H552" s="5">
        <v>2263.95</v>
      </c>
      <c r="I552" s="5">
        <v>2263.95</v>
      </c>
      <c r="J552" s="5">
        <v>2263.95</v>
      </c>
      <c r="K552" s="5">
        <v>2263.95</v>
      </c>
      <c r="L552" s="5">
        <v>0</v>
      </c>
      <c r="M552" s="5">
        <v>0</v>
      </c>
      <c r="N552" s="5">
        <v>0</v>
      </c>
      <c r="O552" s="3">
        <f>DATE(2025,8,25)</f>
        <v>45894</v>
      </c>
      <c r="P552" s="2"/>
      <c r="Q552" s="2"/>
      <c r="R552" s="2" t="s">
        <v>22</v>
      </c>
    </row>
    <row r="553">
      <c r="A553" s="2" t="s">
        <v>24</v>
      </c>
      <c r="B553" s="2" t="s">
        <v>1164</v>
      </c>
      <c r="C553" s="2" t="s">
        <v>20</v>
      </c>
      <c r="D553" s="3">
        <f>DATE(2025,7,15)</f>
        <v>45853</v>
      </c>
      <c r="E553" s="4">
        <v>250700249</v>
      </c>
      <c r="F553" s="2" t="s">
        <v>1197</v>
      </c>
      <c r="G553" s="2" t="s">
        <v>1198</v>
      </c>
      <c r="H553" s="5">
        <v>9980.46</v>
      </c>
      <c r="I553" s="5">
        <v>9980.46</v>
      </c>
      <c r="J553" s="5">
        <v>9980.46</v>
      </c>
      <c r="K553" s="5">
        <v>9980.46</v>
      </c>
      <c r="L553" s="5">
        <v>0</v>
      </c>
      <c r="M553" s="5">
        <v>0</v>
      </c>
      <c r="N553" s="5">
        <v>0</v>
      </c>
      <c r="O553" s="3">
        <f>DATE(2025,9,13)</f>
        <v>45913</v>
      </c>
      <c r="P553" s="2"/>
      <c r="Q553" s="2"/>
      <c r="R553" s="2" t="s">
        <v>22</v>
      </c>
    </row>
    <row r="554">
      <c r="A554" s="2" t="s">
        <v>24</v>
      </c>
      <c r="B554" s="2" t="s">
        <v>1164</v>
      </c>
      <c r="C554" s="2" t="s">
        <v>20</v>
      </c>
      <c r="D554" s="3">
        <f>DATE(2025,7,16)</f>
        <v>45854</v>
      </c>
      <c r="E554" s="4">
        <v>250700250</v>
      </c>
      <c r="F554" s="2" t="s">
        <v>1199</v>
      </c>
      <c r="G554" s="2" t="s">
        <v>1200</v>
      </c>
      <c r="H554" s="5">
        <v>8419.13</v>
      </c>
      <c r="I554" s="5">
        <v>8419.13</v>
      </c>
      <c r="J554" s="5">
        <v>8419.13</v>
      </c>
      <c r="K554" s="5">
        <v>8419.13</v>
      </c>
      <c r="L554" s="5">
        <v>0</v>
      </c>
      <c r="M554" s="5">
        <v>0</v>
      </c>
      <c r="N554" s="5">
        <v>0</v>
      </c>
      <c r="O554" s="3">
        <f>DATE(2025,9,14)</f>
        <v>45914</v>
      </c>
      <c r="P554" s="2"/>
      <c r="Q554" s="2"/>
      <c r="R554" s="2" t="s">
        <v>22</v>
      </c>
    </row>
    <row r="555">
      <c r="A555" s="2" t="s">
        <v>24</v>
      </c>
      <c r="B555" s="2" t="s">
        <v>1201</v>
      </c>
      <c r="C555" s="2" t="s">
        <v>20</v>
      </c>
      <c r="D555" s="3">
        <f>DATE(2025,4,29)</f>
        <v>45776</v>
      </c>
      <c r="E555" s="4">
        <v>250500057</v>
      </c>
      <c r="F555" s="2" t="s">
        <v>1202</v>
      </c>
      <c r="G555" s="2" t="s">
        <v>1203</v>
      </c>
      <c r="H555" s="5">
        <v>7250.24</v>
      </c>
      <c r="I555" s="5">
        <v>7250.24</v>
      </c>
      <c r="J555" s="5">
        <v>7250.24</v>
      </c>
      <c r="K555" s="5">
        <v>7250.24</v>
      </c>
      <c r="L555" s="5">
        <v>0</v>
      </c>
      <c r="M555" s="5">
        <v>0</v>
      </c>
      <c r="N555" s="5">
        <v>0</v>
      </c>
      <c r="O555" s="3">
        <f>DATE(2025,6,28)</f>
        <v>45836</v>
      </c>
      <c r="P555" s="2"/>
      <c r="Q555" s="2"/>
      <c r="R555" s="2" t="s">
        <v>22</v>
      </c>
    </row>
    <row r="556">
      <c r="A556" s="2" t="s">
        <v>24</v>
      </c>
      <c r="B556" s="2" t="s">
        <v>1201</v>
      </c>
      <c r="C556" s="2" t="s">
        <v>20</v>
      </c>
      <c r="D556" s="3">
        <f>DATE(2025,7,10)</f>
        <v>45848</v>
      </c>
      <c r="E556" s="4">
        <v>250700197</v>
      </c>
      <c r="F556" s="2" t="s">
        <v>1204</v>
      </c>
      <c r="G556" s="2" t="s">
        <v>1205</v>
      </c>
      <c r="H556" s="5">
        <v>4446.88</v>
      </c>
      <c r="I556" s="5">
        <v>4446.88</v>
      </c>
      <c r="J556" s="5">
        <v>4446.88</v>
      </c>
      <c r="K556" s="5">
        <v>4446.88</v>
      </c>
      <c r="L556" s="5">
        <v>0</v>
      </c>
      <c r="M556" s="5">
        <v>0</v>
      </c>
      <c r="N556" s="5">
        <v>0</v>
      </c>
      <c r="O556" s="3">
        <f>DATE(2025,9,8)</f>
        <v>45908</v>
      </c>
      <c r="P556" s="2"/>
      <c r="Q556" s="2"/>
      <c r="R556" s="2" t="s">
        <v>22</v>
      </c>
    </row>
    <row r="557">
      <c r="A557" s="2" t="s">
        <v>24</v>
      </c>
      <c r="B557" s="2" t="s">
        <v>1206</v>
      </c>
      <c r="C557" s="2" t="s">
        <v>20</v>
      </c>
      <c r="D557" s="3">
        <f>DATE(2025,4,2)</f>
        <v>45749</v>
      </c>
      <c r="E557" s="4">
        <v>250400088</v>
      </c>
      <c r="F557" s="2" t="s">
        <v>1207</v>
      </c>
      <c r="G557" s="2" t="s">
        <v>1208</v>
      </c>
      <c r="H557" s="5">
        <v>16589.36</v>
      </c>
      <c r="I557" s="5">
        <v>16589.36</v>
      </c>
      <c r="J557" s="5">
        <v>3536.29</v>
      </c>
      <c r="K557" s="5">
        <v>3536.29</v>
      </c>
      <c r="L557" s="5">
        <v>13053.07</v>
      </c>
      <c r="M557" s="5">
        <v>13053.07</v>
      </c>
      <c r="N557" s="5">
        <v>0</v>
      </c>
      <c r="O557" s="3">
        <f>DATE(2025,6,1)</f>
        <v>45809</v>
      </c>
      <c r="P557" s="2"/>
      <c r="Q557" s="2"/>
      <c r="R557" s="2" t="s">
        <v>22</v>
      </c>
    </row>
    <row r="558">
      <c r="A558" s="2" t="s">
        <v>24</v>
      </c>
      <c r="B558" s="2" t="s">
        <v>1206</v>
      </c>
      <c r="C558" s="2" t="s">
        <v>20</v>
      </c>
      <c r="D558" s="3">
        <f>DATE(2025,4,2)</f>
        <v>45749</v>
      </c>
      <c r="E558" s="4">
        <v>250400092</v>
      </c>
      <c r="F558" s="2" t="s">
        <v>1209</v>
      </c>
      <c r="G558" s="2" t="s">
        <v>1210</v>
      </c>
      <c r="H558" s="5">
        <v>624.75</v>
      </c>
      <c r="I558" s="5">
        <v>624.75</v>
      </c>
      <c r="J558" s="5">
        <v>624.75</v>
      </c>
      <c r="K558" s="5">
        <v>624.75</v>
      </c>
      <c r="L558" s="5">
        <v>0</v>
      </c>
      <c r="M558" s="5">
        <v>0</v>
      </c>
      <c r="N558" s="5">
        <v>0</v>
      </c>
      <c r="O558" s="3">
        <f>DATE(2025,7,31)</f>
        <v>45869</v>
      </c>
      <c r="P558" s="2"/>
      <c r="Q558" s="2"/>
      <c r="R558" s="2" t="s">
        <v>22</v>
      </c>
    </row>
    <row r="559">
      <c r="A559" s="2" t="s">
        <v>24</v>
      </c>
      <c r="B559" s="2" t="s">
        <v>1206</v>
      </c>
      <c r="C559" s="2" t="s">
        <v>20</v>
      </c>
      <c r="D559" s="3">
        <f>DATE(2025,5,12)</f>
        <v>45789</v>
      </c>
      <c r="E559" s="4">
        <v>250500206</v>
      </c>
      <c r="F559" s="2" t="s">
        <v>1211</v>
      </c>
      <c r="G559" s="2" t="s">
        <v>1212</v>
      </c>
      <c r="H559" s="5">
        <v>446.25</v>
      </c>
      <c r="I559" s="5">
        <v>446.25</v>
      </c>
      <c r="J559" s="5">
        <v>446.25</v>
      </c>
      <c r="K559" s="5">
        <v>446.25</v>
      </c>
      <c r="L559" s="5">
        <v>0</v>
      </c>
      <c r="M559" s="5">
        <v>0</v>
      </c>
      <c r="N559" s="5">
        <v>0</v>
      </c>
      <c r="O559" s="3">
        <f>DATE(2025,9,9)</f>
        <v>45909</v>
      </c>
      <c r="P559" s="2"/>
      <c r="Q559" s="2"/>
      <c r="R559" s="2" t="s">
        <v>22</v>
      </c>
    </row>
    <row r="560">
      <c r="A560" s="2" t="s">
        <v>24</v>
      </c>
      <c r="B560" s="2" t="s">
        <v>1206</v>
      </c>
      <c r="C560" s="2" t="s">
        <v>20</v>
      </c>
      <c r="D560" s="3">
        <f>DATE(2025,5,12)</f>
        <v>45789</v>
      </c>
      <c r="E560" s="4">
        <v>250500207</v>
      </c>
      <c r="F560" s="2" t="s">
        <v>1213</v>
      </c>
      <c r="G560" s="2" t="s">
        <v>1214</v>
      </c>
      <c r="H560" s="5">
        <v>89.25</v>
      </c>
      <c r="I560" s="5">
        <v>89.25</v>
      </c>
      <c r="J560" s="5">
        <v>89.25</v>
      </c>
      <c r="K560" s="5">
        <v>89.25</v>
      </c>
      <c r="L560" s="5">
        <v>0</v>
      </c>
      <c r="M560" s="5">
        <v>0</v>
      </c>
      <c r="N560" s="5">
        <v>0</v>
      </c>
      <c r="O560" s="3">
        <f>DATE(2025,9,9)</f>
        <v>45909</v>
      </c>
      <c r="P560" s="2"/>
      <c r="Q560" s="2"/>
      <c r="R560" s="2" t="s">
        <v>22</v>
      </c>
    </row>
    <row r="561">
      <c r="A561" s="2" t="s">
        <v>24</v>
      </c>
      <c r="B561" s="2" t="s">
        <v>1206</v>
      </c>
      <c r="C561" s="2" t="s">
        <v>29</v>
      </c>
      <c r="D561" s="3">
        <f>DATE(2025,5,29)</f>
        <v>45806</v>
      </c>
      <c r="E561" s="4">
        <v>250600042</v>
      </c>
      <c r="F561" s="2" t="s">
        <v>1215</v>
      </c>
      <c r="G561" s="2" t="s">
        <v>1216</v>
      </c>
      <c r="H561" s="5">
        <v>-5712</v>
      </c>
      <c r="I561" s="5">
        <v>-5712</v>
      </c>
      <c r="J561" s="5">
        <v>-5712</v>
      </c>
      <c r="K561" s="5">
        <v>-5712</v>
      </c>
      <c r="L561" s="5">
        <v>0</v>
      </c>
      <c r="M561" s="5">
        <v>0</v>
      </c>
      <c r="N561" s="5">
        <v>0</v>
      </c>
      <c r="O561" s="3">
        <f>DATE(2025,5,29)</f>
        <v>45806</v>
      </c>
      <c r="P561" s="2"/>
      <c r="Q561" s="2"/>
      <c r="R561" s="2" t="s">
        <v>28</v>
      </c>
    </row>
    <row r="562">
      <c r="A562" s="2" t="s">
        <v>24</v>
      </c>
      <c r="B562" s="2" t="s">
        <v>1206</v>
      </c>
      <c r="C562" s="2" t="s">
        <v>20</v>
      </c>
      <c r="D562" s="3">
        <f>DATE(2025,6,5)</f>
        <v>45813</v>
      </c>
      <c r="E562" s="4">
        <v>250600076</v>
      </c>
      <c r="F562" s="2" t="s">
        <v>1217</v>
      </c>
      <c r="G562" s="2" t="s">
        <v>1218</v>
      </c>
      <c r="H562" s="5">
        <v>535.5</v>
      </c>
      <c r="I562" s="5">
        <v>535.5</v>
      </c>
      <c r="J562" s="5">
        <v>535.5</v>
      </c>
      <c r="K562" s="5">
        <v>535.5</v>
      </c>
      <c r="L562" s="5">
        <v>0</v>
      </c>
      <c r="M562" s="5">
        <v>0</v>
      </c>
      <c r="N562" s="5">
        <v>0</v>
      </c>
      <c r="O562" s="3">
        <f>DATE(2025,10,3)</f>
        <v>45933</v>
      </c>
      <c r="P562" s="2"/>
      <c r="Q562" s="2"/>
      <c r="R562" s="2" t="s">
        <v>22</v>
      </c>
    </row>
    <row r="563">
      <c r="A563" s="2" t="s">
        <v>24</v>
      </c>
      <c r="B563" s="2" t="s">
        <v>1206</v>
      </c>
      <c r="C563" s="2" t="s">
        <v>20</v>
      </c>
      <c r="D563" s="3">
        <f>DATE(2025,7,3)</f>
        <v>45841</v>
      </c>
      <c r="E563" s="4">
        <v>250700078</v>
      </c>
      <c r="F563" s="2" t="s">
        <v>1219</v>
      </c>
      <c r="G563" s="2" t="s">
        <v>1220</v>
      </c>
      <c r="H563" s="5">
        <v>14034.38</v>
      </c>
      <c r="I563" s="5">
        <v>14034.38</v>
      </c>
      <c r="J563" s="5">
        <v>14034.38</v>
      </c>
      <c r="K563" s="5">
        <v>14034.38</v>
      </c>
      <c r="L563" s="5">
        <v>0</v>
      </c>
      <c r="M563" s="5">
        <v>0</v>
      </c>
      <c r="N563" s="5">
        <v>0</v>
      </c>
      <c r="O563" s="3">
        <f>DATE(2025,9,1)</f>
        <v>45901</v>
      </c>
      <c r="P563" s="2"/>
      <c r="Q563" s="2"/>
      <c r="R563" s="2" t="s">
        <v>22</v>
      </c>
    </row>
    <row r="564">
      <c r="A564" s="2" t="s">
        <v>24</v>
      </c>
      <c r="B564" s="2" t="s">
        <v>1206</v>
      </c>
      <c r="C564" s="2" t="s">
        <v>20</v>
      </c>
      <c r="D564" s="3">
        <f>DATE(2025,7,3)</f>
        <v>45841</v>
      </c>
      <c r="E564" s="4">
        <v>250700080</v>
      </c>
      <c r="F564" s="2" t="s">
        <v>1221</v>
      </c>
      <c r="G564" s="2" t="s">
        <v>1222</v>
      </c>
      <c r="H564" s="5">
        <v>535.5</v>
      </c>
      <c r="I564" s="5">
        <v>535.5</v>
      </c>
      <c r="J564" s="5">
        <v>535.5</v>
      </c>
      <c r="K564" s="5">
        <v>535.5</v>
      </c>
      <c r="L564" s="5">
        <v>0</v>
      </c>
      <c r="M564" s="5">
        <v>0</v>
      </c>
      <c r="N564" s="5">
        <v>0</v>
      </c>
      <c r="O564" s="3">
        <f>DATE(2025,10,31)</f>
        <v>45961</v>
      </c>
      <c r="P564" s="2"/>
      <c r="Q564" s="2"/>
      <c r="R564" s="2" t="s">
        <v>22</v>
      </c>
    </row>
    <row r="565">
      <c r="A565" s="2" t="s">
        <v>24</v>
      </c>
      <c r="B565" s="2" t="s">
        <v>1223</v>
      </c>
      <c r="C565" s="2" t="s">
        <v>29</v>
      </c>
      <c r="D565" s="3">
        <f>DATE(2025,5,28)</f>
        <v>45805</v>
      </c>
      <c r="E565" s="4">
        <v>250500360</v>
      </c>
      <c r="F565" s="2" t="s">
        <v>1224</v>
      </c>
      <c r="G565" s="2" t="s">
        <v>1225</v>
      </c>
      <c r="H565" s="5">
        <v>-154.7</v>
      </c>
      <c r="I565" s="5">
        <v>-154.7</v>
      </c>
      <c r="J565" s="5">
        <v>-154.7</v>
      </c>
      <c r="K565" s="5">
        <v>-154.7</v>
      </c>
      <c r="L565" s="5">
        <v>0</v>
      </c>
      <c r="M565" s="5">
        <v>0</v>
      </c>
      <c r="N565" s="5">
        <v>0</v>
      </c>
      <c r="O565" s="3">
        <f>DATE(2025,7,25)</f>
        <v>45863</v>
      </c>
      <c r="P565" s="2"/>
      <c r="Q565" s="2"/>
      <c r="R565" s="2" t="s">
        <v>22</v>
      </c>
    </row>
    <row r="566">
      <c r="A566" s="2" t="s">
        <v>24</v>
      </c>
      <c r="B566" s="2" t="s">
        <v>1223</v>
      </c>
      <c r="C566" s="2" t="s">
        <v>20</v>
      </c>
      <c r="D566" s="3">
        <f>DATE(2025,6,13)</f>
        <v>45821</v>
      </c>
      <c r="E566" s="4">
        <v>250600194</v>
      </c>
      <c r="F566" s="2" t="s">
        <v>1226</v>
      </c>
      <c r="G566" s="2" t="s">
        <v>1227</v>
      </c>
      <c r="H566" s="5">
        <v>4120.11</v>
      </c>
      <c r="I566" s="5">
        <v>4120.11</v>
      </c>
      <c r="J566" s="5">
        <v>154.7</v>
      </c>
      <c r="K566" s="5">
        <v>154.7</v>
      </c>
      <c r="L566" s="5">
        <v>3965.41</v>
      </c>
      <c r="M566" s="5">
        <v>3965.41</v>
      </c>
      <c r="N566" s="5">
        <v>3965.41</v>
      </c>
      <c r="O566" s="3">
        <f>DATE(2025,8,12)</f>
        <v>45881</v>
      </c>
      <c r="P566" s="2"/>
      <c r="Q566" s="2"/>
      <c r="R566" s="2" t="s">
        <v>22</v>
      </c>
    </row>
    <row r="567">
      <c r="A567" s="2" t="s">
        <v>24</v>
      </c>
      <c r="B567" s="2" t="s">
        <v>1223</v>
      </c>
      <c r="C567" s="2" t="s">
        <v>20</v>
      </c>
      <c r="D567" s="3">
        <f>DATE(2025,7,4)</f>
        <v>45842</v>
      </c>
      <c r="E567" s="4">
        <v>250700084</v>
      </c>
      <c r="F567" s="2" t="s">
        <v>1228</v>
      </c>
      <c r="G567" s="2" t="s">
        <v>1229</v>
      </c>
      <c r="H567" s="5">
        <v>3294.13</v>
      </c>
      <c r="I567" s="5">
        <v>3294.13</v>
      </c>
      <c r="J567" s="5">
        <v>3294.13</v>
      </c>
      <c r="K567" s="5">
        <v>3294.13</v>
      </c>
      <c r="L567" s="5">
        <v>0</v>
      </c>
      <c r="M567" s="5">
        <v>0</v>
      </c>
      <c r="N567" s="5">
        <v>0</v>
      </c>
      <c r="O567" s="3">
        <f>DATE(2025,9,2)</f>
        <v>45902</v>
      </c>
      <c r="P567" s="2"/>
      <c r="Q567" s="2"/>
      <c r="R567" s="2" t="s">
        <v>22</v>
      </c>
    </row>
    <row r="568">
      <c r="A568" s="2" t="s">
        <v>24</v>
      </c>
      <c r="B568" s="2" t="s">
        <v>1230</v>
      </c>
      <c r="C568" s="2" t="s">
        <v>20</v>
      </c>
      <c r="D568" s="3">
        <f>DATE(2025,6,25)</f>
        <v>45833</v>
      </c>
      <c r="E568" s="4">
        <v>250600322</v>
      </c>
      <c r="F568" s="2" t="s">
        <v>1231</v>
      </c>
      <c r="G568" s="2" t="s">
        <v>1232</v>
      </c>
      <c r="H568" s="5">
        <v>801.47</v>
      </c>
      <c r="I568" s="5">
        <v>801.47</v>
      </c>
      <c r="J568" s="5">
        <v>567.28</v>
      </c>
      <c r="K568" s="5">
        <v>567.28</v>
      </c>
      <c r="L568" s="5">
        <v>234.19</v>
      </c>
      <c r="M568" s="5">
        <v>234.19</v>
      </c>
      <c r="N568" s="5">
        <v>0</v>
      </c>
      <c r="O568" s="3">
        <f>DATE(2025,8,24)</f>
        <v>45893</v>
      </c>
      <c r="P568" s="2"/>
      <c r="Q568" s="2"/>
      <c r="R568" s="2" t="s">
        <v>28</v>
      </c>
    </row>
    <row r="569">
      <c r="A569" s="2" t="s">
        <v>24</v>
      </c>
      <c r="B569" s="2" t="s">
        <v>1230</v>
      </c>
      <c r="C569" s="2" t="s">
        <v>20</v>
      </c>
      <c r="D569" s="3">
        <f>DATE(2025,6,25)</f>
        <v>45833</v>
      </c>
      <c r="E569" s="4">
        <v>250600323</v>
      </c>
      <c r="F569" s="2" t="s">
        <v>1233</v>
      </c>
      <c r="G569" s="2" t="s">
        <v>1234</v>
      </c>
      <c r="H569" s="5">
        <v>575.96</v>
      </c>
      <c r="I569" s="5">
        <v>575.96</v>
      </c>
      <c r="J569" s="5">
        <v>575.96</v>
      </c>
      <c r="K569" s="5">
        <v>575.96</v>
      </c>
      <c r="L569" s="5">
        <v>0</v>
      </c>
      <c r="M569" s="5">
        <v>0</v>
      </c>
      <c r="N569" s="5">
        <v>0</v>
      </c>
      <c r="O569" s="3">
        <f>DATE(2025,8,24)</f>
        <v>45893</v>
      </c>
      <c r="P569" s="2"/>
      <c r="Q569" s="2"/>
      <c r="R569" s="2" t="s">
        <v>28</v>
      </c>
    </row>
    <row r="570">
      <c r="A570" s="2" t="s">
        <v>24</v>
      </c>
      <c r="B570" s="2" t="s">
        <v>1230</v>
      </c>
      <c r="C570" s="2" t="s">
        <v>20</v>
      </c>
      <c r="D570" s="3">
        <f>DATE(2025,6,25)</f>
        <v>45833</v>
      </c>
      <c r="E570" s="4">
        <v>250600328</v>
      </c>
      <c r="F570" s="2" t="s">
        <v>1235</v>
      </c>
      <c r="G570" s="2" t="s">
        <v>1236</v>
      </c>
      <c r="H570" s="5">
        <v>2424.39</v>
      </c>
      <c r="I570" s="5">
        <v>2424.39</v>
      </c>
      <c r="J570" s="5">
        <v>2424.39</v>
      </c>
      <c r="K570" s="5">
        <v>2424.39</v>
      </c>
      <c r="L570" s="5">
        <v>0</v>
      </c>
      <c r="M570" s="5">
        <v>0</v>
      </c>
      <c r="N570" s="5">
        <v>0</v>
      </c>
      <c r="O570" s="3">
        <f>DATE(2025,8,24)</f>
        <v>45893</v>
      </c>
      <c r="P570" s="2"/>
      <c r="Q570" s="2"/>
      <c r="R570" s="2" t="s">
        <v>28</v>
      </c>
    </row>
    <row r="571">
      <c r="A571" s="2" t="s">
        <v>24</v>
      </c>
      <c r="B571" s="2" t="s">
        <v>1230</v>
      </c>
      <c r="C571" s="2" t="s">
        <v>20</v>
      </c>
      <c r="D571" s="3">
        <f>DATE(2025,7,3)</f>
        <v>45841</v>
      </c>
      <c r="E571" s="4">
        <v>250700065</v>
      </c>
      <c r="F571" s="2" t="s">
        <v>1237</v>
      </c>
      <c r="G571" s="2" t="s">
        <v>1238</v>
      </c>
      <c r="H571" s="5">
        <v>2216.26</v>
      </c>
      <c r="I571" s="5">
        <v>2216.26</v>
      </c>
      <c r="J571" s="5">
        <v>2216.26</v>
      </c>
      <c r="K571" s="5">
        <v>2216.26</v>
      </c>
      <c r="L571" s="5">
        <v>0</v>
      </c>
      <c r="M571" s="5">
        <v>0</v>
      </c>
      <c r="N571" s="5">
        <v>0</v>
      </c>
      <c r="O571" s="3">
        <f>DATE(2025,9,1)</f>
        <v>45901</v>
      </c>
      <c r="P571" s="2"/>
      <c r="Q571" s="2"/>
      <c r="R571" s="2" t="s">
        <v>28</v>
      </c>
    </row>
    <row r="572">
      <c r="A572" s="2" t="s">
        <v>24</v>
      </c>
      <c r="B572" s="2" t="s">
        <v>1230</v>
      </c>
      <c r="C572" s="2" t="s">
        <v>20</v>
      </c>
      <c r="D572" s="3">
        <f>DATE(2025,7,14)</f>
        <v>45852</v>
      </c>
      <c r="E572" s="4">
        <v>250700203</v>
      </c>
      <c r="F572" s="2" t="s">
        <v>1239</v>
      </c>
      <c r="G572" s="2" t="s">
        <v>1240</v>
      </c>
      <c r="H572" s="5">
        <v>629.75</v>
      </c>
      <c r="I572" s="5">
        <v>629.75</v>
      </c>
      <c r="J572" s="5">
        <v>629.75</v>
      </c>
      <c r="K572" s="5">
        <v>629.75</v>
      </c>
      <c r="L572" s="5">
        <v>0</v>
      </c>
      <c r="M572" s="5">
        <v>0</v>
      </c>
      <c r="N572" s="5">
        <v>0</v>
      </c>
      <c r="O572" s="3">
        <f>DATE(2025,9,12)</f>
        <v>45912</v>
      </c>
      <c r="P572" s="2"/>
      <c r="Q572" s="2"/>
      <c r="R572" s="2" t="s">
        <v>28</v>
      </c>
    </row>
    <row r="573">
      <c r="A573" s="2" t="s">
        <v>24</v>
      </c>
      <c r="B573" s="2" t="s">
        <v>1230</v>
      </c>
      <c r="C573" s="2" t="s">
        <v>20</v>
      </c>
      <c r="D573" s="3">
        <f>DATE(2025,7,14)</f>
        <v>45852</v>
      </c>
      <c r="E573" s="4">
        <v>250700207</v>
      </c>
      <c r="F573" s="2" t="s">
        <v>1241</v>
      </c>
      <c r="G573" s="2" t="s">
        <v>1242</v>
      </c>
      <c r="H573" s="5">
        <v>629.75</v>
      </c>
      <c r="I573" s="5">
        <v>629.75</v>
      </c>
      <c r="J573" s="5">
        <v>629.75</v>
      </c>
      <c r="K573" s="5">
        <v>629.75</v>
      </c>
      <c r="L573" s="5">
        <v>0</v>
      </c>
      <c r="M573" s="5">
        <v>0</v>
      </c>
      <c r="N573" s="5">
        <v>0</v>
      </c>
      <c r="O573" s="3">
        <f>DATE(2025,9,12)</f>
        <v>45912</v>
      </c>
      <c r="P573" s="2"/>
      <c r="Q573" s="2"/>
      <c r="R573" s="2" t="s">
        <v>22</v>
      </c>
    </row>
    <row r="574">
      <c r="A574" s="2" t="s">
        <v>24</v>
      </c>
      <c r="B574" s="2" t="s">
        <v>1243</v>
      </c>
      <c r="C574" s="2" t="s">
        <v>20</v>
      </c>
      <c r="D574" s="3">
        <f>DATE(2024,5,14)</f>
        <v>45426</v>
      </c>
      <c r="E574" s="4">
        <v>240500059</v>
      </c>
      <c r="F574" s="2" t="s">
        <v>1244</v>
      </c>
      <c r="G574" s="2"/>
      <c r="H574" s="5">
        <v>1279.96</v>
      </c>
      <c r="I574" s="5">
        <v>1279.96</v>
      </c>
      <c r="J574" s="5">
        <v>1279.96</v>
      </c>
      <c r="K574" s="5">
        <v>1279.96</v>
      </c>
      <c r="L574" s="5">
        <v>0</v>
      </c>
      <c r="M574" s="5">
        <v>0</v>
      </c>
      <c r="N574" s="5">
        <v>0</v>
      </c>
      <c r="O574" s="3">
        <f>DATE(2024,6,14)</f>
        <v>45457</v>
      </c>
      <c r="P574" s="2"/>
      <c r="Q574" s="2"/>
      <c r="R574" s="2" t="s">
        <v>22</v>
      </c>
    </row>
    <row r="575">
      <c r="A575" s="2" t="s">
        <v>24</v>
      </c>
      <c r="B575" s="2" t="s">
        <v>1245</v>
      </c>
      <c r="C575" s="2" t="s">
        <v>20</v>
      </c>
      <c r="D575" s="3">
        <f>DATE(2024,11,28)</f>
        <v>45624</v>
      </c>
      <c r="E575" s="4">
        <v>241100312</v>
      </c>
      <c r="F575" s="2" t="s">
        <v>1246</v>
      </c>
      <c r="G575" s="2" t="s">
        <v>1247</v>
      </c>
      <c r="H575" s="5">
        <v>15211.27</v>
      </c>
      <c r="I575" s="5">
        <v>15211.27</v>
      </c>
      <c r="J575" s="5">
        <v>391.6</v>
      </c>
      <c r="K575" s="5">
        <v>391.6</v>
      </c>
      <c r="L575" s="5">
        <v>14819.67</v>
      </c>
      <c r="M575" s="5">
        <v>14819.67</v>
      </c>
      <c r="N575" s="5">
        <v>0</v>
      </c>
      <c r="O575" s="3">
        <f>DATE(2025,1,27)</f>
        <v>45684</v>
      </c>
      <c r="P575" s="2"/>
      <c r="Q575" s="2"/>
      <c r="R575" s="2" t="s">
        <v>28</v>
      </c>
    </row>
    <row r="576">
      <c r="A576" s="2" t="s">
        <v>24</v>
      </c>
      <c r="B576" s="2" t="s">
        <v>1245</v>
      </c>
      <c r="C576" s="2" t="s">
        <v>20</v>
      </c>
      <c r="D576" s="3">
        <f>DATE(2025,6,19)</f>
        <v>45827</v>
      </c>
      <c r="E576" s="4">
        <v>250600269</v>
      </c>
      <c r="F576" s="2" t="s">
        <v>1248</v>
      </c>
      <c r="G576" s="2" t="s">
        <v>1249</v>
      </c>
      <c r="H576" s="5">
        <v>11103.25</v>
      </c>
      <c r="I576" s="5">
        <v>11103.25</v>
      </c>
      <c r="J576" s="5">
        <v>11103.25</v>
      </c>
      <c r="K576" s="5">
        <v>11103.25</v>
      </c>
      <c r="L576" s="5">
        <v>0</v>
      </c>
      <c r="M576" s="5">
        <v>0</v>
      </c>
      <c r="N576" s="5">
        <v>0</v>
      </c>
      <c r="O576" s="3">
        <f>DATE(2025,8,18)</f>
        <v>45887</v>
      </c>
      <c r="P576" s="2"/>
      <c r="Q576" s="2"/>
      <c r="R576" s="2" t="s">
        <v>28</v>
      </c>
    </row>
    <row r="577">
      <c r="A577" s="2" t="s">
        <v>24</v>
      </c>
      <c r="B577" s="2" t="s">
        <v>1245</v>
      </c>
      <c r="C577" s="2" t="s">
        <v>20</v>
      </c>
      <c r="D577" s="3">
        <f>DATE(2025,6,20)</f>
        <v>45828</v>
      </c>
      <c r="E577" s="4">
        <v>250600268</v>
      </c>
      <c r="F577" s="2" t="s">
        <v>1250</v>
      </c>
      <c r="G577" s="2" t="s">
        <v>1251</v>
      </c>
      <c r="H577" s="5">
        <v>577.5</v>
      </c>
      <c r="I577" s="5">
        <v>577.5</v>
      </c>
      <c r="J577" s="5">
        <v>577.5</v>
      </c>
      <c r="K577" s="5">
        <v>577.5</v>
      </c>
      <c r="L577" s="5">
        <v>0</v>
      </c>
      <c r="M577" s="5">
        <v>0</v>
      </c>
      <c r="N577" s="5">
        <v>0</v>
      </c>
      <c r="O577" s="3">
        <f>DATE(2025,8,19)</f>
        <v>45888</v>
      </c>
      <c r="P577" s="2"/>
      <c r="Q577" s="2"/>
      <c r="R577" s="2" t="s">
        <v>28</v>
      </c>
    </row>
    <row r="578">
      <c r="A578" s="2" t="s">
        <v>24</v>
      </c>
      <c r="B578" s="2" t="s">
        <v>1245</v>
      </c>
      <c r="C578" s="2" t="s">
        <v>20</v>
      </c>
      <c r="D578" s="3">
        <f>DATE(2025,7,9)</f>
        <v>45847</v>
      </c>
      <c r="E578" s="4">
        <v>250700158</v>
      </c>
      <c r="F578" s="2" t="s">
        <v>1252</v>
      </c>
      <c r="G578" s="2" t="s">
        <v>1253</v>
      </c>
      <c r="H578" s="5">
        <v>14223.23</v>
      </c>
      <c r="I578" s="5">
        <v>14223.23</v>
      </c>
      <c r="J578" s="5">
        <v>14223.23</v>
      </c>
      <c r="K578" s="5">
        <v>14223.23</v>
      </c>
      <c r="L578" s="5">
        <v>0</v>
      </c>
      <c r="M578" s="5">
        <v>0</v>
      </c>
      <c r="N578" s="5">
        <v>0</v>
      </c>
      <c r="O578" s="3">
        <f>DATE(2025,9,7)</f>
        <v>45907</v>
      </c>
      <c r="P578" s="2"/>
      <c r="Q578" s="2"/>
      <c r="R578" s="2" t="s">
        <v>28</v>
      </c>
    </row>
    <row r="579">
      <c r="A579" s="2" t="s">
        <v>24</v>
      </c>
      <c r="B579" s="2" t="s">
        <v>1254</v>
      </c>
      <c r="C579" s="2" t="s">
        <v>20</v>
      </c>
      <c r="D579" s="3">
        <f>DATE(2023,10,11)</f>
        <v>45210</v>
      </c>
      <c r="E579" s="4">
        <v>240501502</v>
      </c>
      <c r="F579" s="2" t="s">
        <v>859</v>
      </c>
      <c r="G579" s="2"/>
      <c r="H579" s="5">
        <v>-80</v>
      </c>
      <c r="I579" s="5">
        <v>-80</v>
      </c>
      <c r="J579" s="5">
        <v>-80</v>
      </c>
      <c r="K579" s="5">
        <v>-80</v>
      </c>
      <c r="L579" s="5">
        <v>0</v>
      </c>
      <c r="M579" s="5">
        <v>0</v>
      </c>
      <c r="N579" s="5">
        <v>0</v>
      </c>
      <c r="O579" s="3">
        <f>DATE(2023,10,11)</f>
        <v>45210</v>
      </c>
      <c r="P579" s="2"/>
      <c r="Q579" s="2"/>
      <c r="R579" s="2" t="s">
        <v>28</v>
      </c>
    </row>
    <row r="580">
      <c r="A580" s="2" t="s">
        <v>24</v>
      </c>
      <c r="B580" s="2" t="s">
        <v>1255</v>
      </c>
      <c r="C580" s="2" t="s">
        <v>20</v>
      </c>
      <c r="D580" s="3">
        <f>DATE(2025,7,2)</f>
        <v>45840</v>
      </c>
      <c r="E580" s="4">
        <v>250700055</v>
      </c>
      <c r="F580" s="2" t="s">
        <v>1256</v>
      </c>
      <c r="G580" s="2" t="s">
        <v>1257</v>
      </c>
      <c r="H580" s="5">
        <v>2249.1</v>
      </c>
      <c r="I580" s="5">
        <v>2249.1</v>
      </c>
      <c r="J580" s="5">
        <v>2249.1</v>
      </c>
      <c r="K580" s="5">
        <v>2249.1</v>
      </c>
      <c r="L580" s="5">
        <v>0</v>
      </c>
      <c r="M580" s="5">
        <v>0</v>
      </c>
      <c r="N580" s="5">
        <v>0</v>
      </c>
      <c r="O580" s="3">
        <f>DATE(2025,8,16)</f>
        <v>45885</v>
      </c>
      <c r="P580" s="2"/>
      <c r="Q580" s="2"/>
      <c r="R580" s="2" t="s">
        <v>22</v>
      </c>
    </row>
    <row r="581">
      <c r="A581" s="2" t="s">
        <v>24</v>
      </c>
      <c r="B581" s="2" t="s">
        <v>1255</v>
      </c>
      <c r="C581" s="2" t="s">
        <v>20</v>
      </c>
      <c r="D581" s="3">
        <f>DATE(2025,7,2)</f>
        <v>45840</v>
      </c>
      <c r="E581" s="4">
        <v>250700204</v>
      </c>
      <c r="F581" s="2" t="s">
        <v>1258</v>
      </c>
      <c r="G581" s="2" t="s">
        <v>1259</v>
      </c>
      <c r="H581" s="5">
        <v>-40</v>
      </c>
      <c r="I581" s="5">
        <v>-40</v>
      </c>
      <c r="J581" s="5">
        <v>-40</v>
      </c>
      <c r="K581" s="5">
        <v>-40</v>
      </c>
      <c r="L581" s="5">
        <v>0</v>
      </c>
      <c r="M581" s="5">
        <v>0</v>
      </c>
      <c r="N581" s="5">
        <v>0</v>
      </c>
      <c r="O581" s="3">
        <f>DATE(2025,8,1)</f>
        <v>45870</v>
      </c>
      <c r="P581" s="2"/>
      <c r="Q581" s="2"/>
      <c r="R581" s="2" t="s">
        <v>22</v>
      </c>
    </row>
    <row r="582">
      <c r="A582" s="2" t="s">
        <v>24</v>
      </c>
      <c r="B582" s="2" t="s">
        <v>1255</v>
      </c>
      <c r="C582" s="2" t="s">
        <v>29</v>
      </c>
      <c r="D582" s="3">
        <f>DATE(2025,7,4)</f>
        <v>45842</v>
      </c>
      <c r="E582" s="4">
        <v>250700100</v>
      </c>
      <c r="F582" s="2" t="s">
        <v>1260</v>
      </c>
      <c r="G582" s="2" t="s">
        <v>1261</v>
      </c>
      <c r="H582" s="5">
        <v>-999.6</v>
      </c>
      <c r="I582" s="5">
        <v>-999.6</v>
      </c>
      <c r="J582" s="5">
        <v>-999.6</v>
      </c>
      <c r="K582" s="5">
        <v>-999.6</v>
      </c>
      <c r="L582" s="5">
        <v>0</v>
      </c>
      <c r="M582" s="5">
        <v>0</v>
      </c>
      <c r="N582" s="5">
        <v>0</v>
      </c>
      <c r="O582" s="3">
        <f>DATE(2025,8,3)</f>
        <v>45872</v>
      </c>
      <c r="P582" s="2"/>
      <c r="Q582" s="2"/>
      <c r="R582" s="2" t="s">
        <v>28</v>
      </c>
    </row>
    <row r="583">
      <c r="A583" s="2" t="s">
        <v>24</v>
      </c>
      <c r="B583" s="2" t="s">
        <v>1255</v>
      </c>
      <c r="C583" s="2" t="s">
        <v>20</v>
      </c>
      <c r="D583" s="3">
        <f>DATE(2025,7,8)</f>
        <v>45846</v>
      </c>
      <c r="E583" s="4">
        <v>250700130</v>
      </c>
      <c r="F583" s="2" t="s">
        <v>1262</v>
      </c>
      <c r="G583" s="2" t="s">
        <v>1263</v>
      </c>
      <c r="H583" s="5">
        <v>2631.22</v>
      </c>
      <c r="I583" s="5">
        <v>2631.22</v>
      </c>
      <c r="J583" s="5">
        <v>999.6</v>
      </c>
      <c r="K583" s="5">
        <v>999.6</v>
      </c>
      <c r="L583" s="5">
        <v>1631.62</v>
      </c>
      <c r="M583" s="5">
        <v>1631.62</v>
      </c>
      <c r="N583" s="5">
        <v>1631.62</v>
      </c>
      <c r="O583" s="3">
        <f>DATE(2025,8,7)</f>
        <v>45876</v>
      </c>
      <c r="P583" s="2"/>
      <c r="Q583" s="2"/>
      <c r="R583" s="2" t="s">
        <v>22</v>
      </c>
    </row>
    <row r="584">
      <c r="A584" s="2" t="s">
        <v>24</v>
      </c>
      <c r="B584" s="2" t="s">
        <v>1255</v>
      </c>
      <c r="C584" s="2" t="s">
        <v>20</v>
      </c>
      <c r="D584" s="3">
        <f>DATE(2025,7,8)</f>
        <v>45846</v>
      </c>
      <c r="E584" s="4">
        <v>250700131</v>
      </c>
      <c r="F584" s="2" t="s">
        <v>1264</v>
      </c>
      <c r="G584" s="2" t="s">
        <v>1265</v>
      </c>
      <c r="H584" s="5">
        <v>124.95</v>
      </c>
      <c r="I584" s="5">
        <v>124.95</v>
      </c>
      <c r="J584" s="5">
        <v>124.95</v>
      </c>
      <c r="K584" s="5">
        <v>124.95</v>
      </c>
      <c r="L584" s="5">
        <v>0</v>
      </c>
      <c r="M584" s="5">
        <v>0</v>
      </c>
      <c r="N584" s="5">
        <v>0</v>
      </c>
      <c r="O584" s="3">
        <f>DATE(2025,8,7)</f>
        <v>45876</v>
      </c>
      <c r="P584" s="2"/>
      <c r="Q584" s="2"/>
      <c r="R584" s="2" t="s">
        <v>22</v>
      </c>
    </row>
    <row r="585">
      <c r="A585" s="2" t="s">
        <v>24</v>
      </c>
      <c r="B585" s="2" t="s">
        <v>1266</v>
      </c>
      <c r="C585" s="2" t="s">
        <v>20</v>
      </c>
      <c r="D585" s="3">
        <f>DATE(2025,5,20)</f>
        <v>45797</v>
      </c>
      <c r="E585" s="4">
        <v>250500260</v>
      </c>
      <c r="F585" s="2" t="s">
        <v>1267</v>
      </c>
      <c r="G585" s="2" t="s">
        <v>1268</v>
      </c>
      <c r="H585" s="5">
        <v>2261</v>
      </c>
      <c r="I585" s="5">
        <v>2261</v>
      </c>
      <c r="J585" s="5">
        <v>2261</v>
      </c>
      <c r="K585" s="5">
        <v>2261</v>
      </c>
      <c r="L585" s="5">
        <v>0</v>
      </c>
      <c r="M585" s="5">
        <v>0</v>
      </c>
      <c r="N585" s="5">
        <v>0</v>
      </c>
      <c r="O585" s="3">
        <f>DATE(2025,5,20)</f>
        <v>45797</v>
      </c>
      <c r="P585" s="2"/>
      <c r="Q585" s="2"/>
      <c r="R585" s="2" t="s">
        <v>28</v>
      </c>
    </row>
    <row r="586">
      <c r="A586" s="2" t="s">
        <v>24</v>
      </c>
      <c r="B586" s="2" t="s">
        <v>1266</v>
      </c>
      <c r="C586" s="2" t="s">
        <v>20</v>
      </c>
      <c r="D586" s="3">
        <f>DATE(2025,6,5)</f>
        <v>45813</v>
      </c>
      <c r="E586" s="4">
        <v>250600068</v>
      </c>
      <c r="F586" s="2" t="s">
        <v>1269</v>
      </c>
      <c r="G586" s="2" t="s">
        <v>1270</v>
      </c>
      <c r="H586" s="5">
        <v>1071</v>
      </c>
      <c r="I586" s="5">
        <v>1071</v>
      </c>
      <c r="J586" s="5">
        <v>1071</v>
      </c>
      <c r="K586" s="5">
        <v>1071</v>
      </c>
      <c r="L586" s="5">
        <v>0</v>
      </c>
      <c r="M586" s="5">
        <v>0</v>
      </c>
      <c r="N586" s="5">
        <v>0</v>
      </c>
      <c r="O586" s="3">
        <f>DATE(2025,6,5)</f>
        <v>45813</v>
      </c>
      <c r="P586" s="2"/>
      <c r="Q586" s="2"/>
      <c r="R586" s="2" t="s">
        <v>28</v>
      </c>
    </row>
    <row r="587">
      <c r="A587" s="2" t="s">
        <v>24</v>
      </c>
      <c r="B587" s="2" t="s">
        <v>1266</v>
      </c>
      <c r="C587" s="2" t="s">
        <v>20</v>
      </c>
      <c r="D587" s="3">
        <f>DATE(2025,6,19)</f>
        <v>45827</v>
      </c>
      <c r="E587" s="4">
        <v>250600212</v>
      </c>
      <c r="F587" s="2" t="s">
        <v>1271</v>
      </c>
      <c r="G587" s="2" t="s">
        <v>1272</v>
      </c>
      <c r="H587" s="5">
        <v>2261</v>
      </c>
      <c r="I587" s="5">
        <v>2261</v>
      </c>
      <c r="J587" s="5">
        <v>2261</v>
      </c>
      <c r="K587" s="5">
        <v>2261</v>
      </c>
      <c r="L587" s="5">
        <v>0</v>
      </c>
      <c r="M587" s="5">
        <v>0</v>
      </c>
      <c r="N587" s="5">
        <v>0</v>
      </c>
      <c r="O587" s="3">
        <f>DATE(2025,6,19)</f>
        <v>45827</v>
      </c>
      <c r="P587" s="2"/>
      <c r="Q587" s="2"/>
      <c r="R587" s="2" t="s">
        <v>28</v>
      </c>
    </row>
    <row r="588">
      <c r="A588" s="2" t="s">
        <v>24</v>
      </c>
      <c r="B588" s="2" t="s">
        <v>1273</v>
      </c>
      <c r="C588" s="2" t="s">
        <v>20</v>
      </c>
      <c r="D588" s="3">
        <f>DATE(2025,6,18)</f>
        <v>45826</v>
      </c>
      <c r="E588" s="4">
        <v>250600206</v>
      </c>
      <c r="F588" s="2" t="s">
        <v>1274</v>
      </c>
      <c r="G588" s="2" t="s">
        <v>1275</v>
      </c>
      <c r="H588" s="5">
        <v>14010.57</v>
      </c>
      <c r="I588" s="5">
        <v>14010.57</v>
      </c>
      <c r="J588" s="5">
        <v>0.03</v>
      </c>
      <c r="K588" s="5">
        <v>0.03</v>
      </c>
      <c r="L588" s="5">
        <v>14010.54</v>
      </c>
      <c r="M588" s="5">
        <v>14010.54</v>
      </c>
      <c r="N588" s="5">
        <v>0</v>
      </c>
      <c r="O588" s="3">
        <f>DATE(2025,6,18)</f>
        <v>45826</v>
      </c>
      <c r="P588" s="2"/>
      <c r="Q588" s="2"/>
      <c r="R588" s="2" t="s">
        <v>22</v>
      </c>
    </row>
    <row r="589">
      <c r="A589" s="2" t="s">
        <v>24</v>
      </c>
      <c r="B589" s="2" t="s">
        <v>1276</v>
      </c>
      <c r="C589" s="2" t="s">
        <v>20</v>
      </c>
      <c r="D589" s="3">
        <f>DATE(2023,2,2)</f>
        <v>44959</v>
      </c>
      <c r="E589" s="4">
        <v>240501542</v>
      </c>
      <c r="F589" s="2" t="s">
        <v>1277</v>
      </c>
      <c r="G589" s="2"/>
      <c r="H589" s="5">
        <v>-0.01</v>
      </c>
      <c r="I589" s="5">
        <v>-0.01</v>
      </c>
      <c r="J589" s="5">
        <v>-0.01</v>
      </c>
      <c r="K589" s="5">
        <v>-0.01</v>
      </c>
      <c r="L589" s="5">
        <v>0</v>
      </c>
      <c r="M589" s="5">
        <v>0</v>
      </c>
      <c r="N589" s="5">
        <v>0</v>
      </c>
      <c r="O589" s="3">
        <f>DATE(2023,2,2)</f>
        <v>44959</v>
      </c>
      <c r="P589" s="2"/>
      <c r="Q589" s="2"/>
      <c r="R589" s="2" t="s">
        <v>28</v>
      </c>
    </row>
    <row r="590">
      <c r="A590" s="2" t="s">
        <v>24</v>
      </c>
      <c r="B590" s="2" t="s">
        <v>1276</v>
      </c>
      <c r="C590" s="2" t="s">
        <v>20</v>
      </c>
      <c r="D590" s="3">
        <f>DATE(2025,4,15)</f>
        <v>45762</v>
      </c>
      <c r="E590" s="4">
        <v>250400268</v>
      </c>
      <c r="F590" s="2" t="s">
        <v>1278</v>
      </c>
      <c r="G590" s="2" t="s">
        <v>1279</v>
      </c>
      <c r="H590" s="5">
        <v>16918.06</v>
      </c>
      <c r="I590" s="5">
        <v>16918.06</v>
      </c>
      <c r="J590" s="5">
        <v>16918.06</v>
      </c>
      <c r="K590" s="5">
        <v>16918.06</v>
      </c>
      <c r="L590" s="5">
        <v>0</v>
      </c>
      <c r="M590" s="5">
        <v>0</v>
      </c>
      <c r="N590" s="5">
        <v>0</v>
      </c>
      <c r="O590" s="3">
        <f>DATE(2025,4,15)</f>
        <v>45762</v>
      </c>
      <c r="P590" s="2"/>
      <c r="Q590" s="2"/>
      <c r="R590" s="2" t="s">
        <v>22</v>
      </c>
    </row>
    <row r="591">
      <c r="A591" s="2" t="s">
        <v>24</v>
      </c>
      <c r="B591" s="2" t="s">
        <v>1276</v>
      </c>
      <c r="C591" s="2" t="s">
        <v>20</v>
      </c>
      <c r="D591" s="3">
        <f>DATE(2025,4,15)</f>
        <v>45762</v>
      </c>
      <c r="E591" s="4">
        <v>250400272</v>
      </c>
      <c r="F591" s="2" t="s">
        <v>1280</v>
      </c>
      <c r="G591" s="2" t="s">
        <v>1281</v>
      </c>
      <c r="H591" s="5">
        <v>-16918.06</v>
      </c>
      <c r="I591" s="5">
        <v>-16918.06</v>
      </c>
      <c r="J591" s="5">
        <v>-16918.06</v>
      </c>
      <c r="K591" s="5">
        <v>-16918.06</v>
      </c>
      <c r="L591" s="5">
        <v>0</v>
      </c>
      <c r="M591" s="5">
        <v>0</v>
      </c>
      <c r="N591" s="5">
        <v>0</v>
      </c>
      <c r="O591" s="3">
        <f>DATE(2025,4,17)</f>
        <v>45764</v>
      </c>
      <c r="P591" s="2"/>
      <c r="Q591" s="2"/>
      <c r="R591" s="2" t="s">
        <v>28</v>
      </c>
    </row>
    <row r="592">
      <c r="A592" s="2" t="s">
        <v>24</v>
      </c>
      <c r="B592" s="2" t="s">
        <v>1276</v>
      </c>
      <c r="C592" s="2" t="s">
        <v>20</v>
      </c>
      <c r="D592" s="3">
        <f>DATE(2025,6,5)</f>
        <v>45813</v>
      </c>
      <c r="E592" s="4">
        <v>250600103</v>
      </c>
      <c r="F592" s="2" t="s">
        <v>1282</v>
      </c>
      <c r="G592" s="2" t="s">
        <v>1283</v>
      </c>
      <c r="H592" s="5">
        <v>2655.7</v>
      </c>
      <c r="I592" s="5">
        <v>2655.7</v>
      </c>
      <c r="J592" s="5">
        <v>2655.7</v>
      </c>
      <c r="K592" s="5">
        <v>2655.7</v>
      </c>
      <c r="L592" s="5">
        <v>0</v>
      </c>
      <c r="M592" s="5">
        <v>0</v>
      </c>
      <c r="N592" s="5">
        <v>0</v>
      </c>
      <c r="O592" s="3">
        <f>DATE(2025,6,5)</f>
        <v>45813</v>
      </c>
      <c r="P592" s="2"/>
      <c r="Q592" s="2"/>
      <c r="R592" s="2" t="s">
        <v>28</v>
      </c>
    </row>
    <row r="593">
      <c r="A593" s="2" t="s">
        <v>24</v>
      </c>
      <c r="B593" s="2" t="s">
        <v>1276</v>
      </c>
      <c r="C593" s="2" t="s">
        <v>20</v>
      </c>
      <c r="D593" s="3">
        <f>DATE(2025,6,6)</f>
        <v>45814</v>
      </c>
      <c r="E593" s="4">
        <v>250600104</v>
      </c>
      <c r="F593" s="2" t="s">
        <v>1284</v>
      </c>
      <c r="G593" s="2" t="s">
        <v>1285</v>
      </c>
      <c r="H593" s="5">
        <v>-2655.7</v>
      </c>
      <c r="I593" s="5">
        <v>-2655.7</v>
      </c>
      <c r="J593" s="5">
        <v>-2655.7</v>
      </c>
      <c r="K593" s="5">
        <v>-2655.7</v>
      </c>
      <c r="L593" s="5">
        <v>0</v>
      </c>
      <c r="M593" s="5">
        <v>0</v>
      </c>
      <c r="N593" s="5">
        <v>0</v>
      </c>
      <c r="O593" s="3">
        <f>DATE(2025,6,8)</f>
        <v>45816</v>
      </c>
      <c r="P593" s="2"/>
      <c r="Q593" s="2"/>
      <c r="R593" s="2" t="s">
        <v>28</v>
      </c>
    </row>
    <row r="594">
      <c r="A594" s="2" t="s">
        <v>24</v>
      </c>
      <c r="B594" s="2" t="s">
        <v>1286</v>
      </c>
      <c r="C594" s="2" t="s">
        <v>20</v>
      </c>
      <c r="D594" s="3">
        <f>DATE(2025,6,18)</f>
        <v>45826</v>
      </c>
      <c r="E594" s="4">
        <v>250600202</v>
      </c>
      <c r="F594" s="2" t="s">
        <v>1287</v>
      </c>
      <c r="G594" s="2" t="s">
        <v>1288</v>
      </c>
      <c r="H594" s="5">
        <v>2044.39</v>
      </c>
      <c r="I594" s="5">
        <v>2044.39</v>
      </c>
      <c r="J594" s="5">
        <v>2044.39</v>
      </c>
      <c r="K594" s="5">
        <v>2044.39</v>
      </c>
      <c r="L594" s="5">
        <v>0</v>
      </c>
      <c r="M594" s="5">
        <v>0</v>
      </c>
      <c r="N594" s="5">
        <v>0</v>
      </c>
      <c r="O594" s="3">
        <f>DATE(2025,7,18)</f>
        <v>45856</v>
      </c>
      <c r="P594" s="2"/>
      <c r="Q594" s="2"/>
      <c r="R594" s="2" t="s">
        <v>28</v>
      </c>
    </row>
    <row r="595">
      <c r="A595" s="2" t="s">
        <v>24</v>
      </c>
      <c r="B595" s="2" t="s">
        <v>1286</v>
      </c>
      <c r="C595" s="2" t="s">
        <v>20</v>
      </c>
      <c r="D595" s="3">
        <f>DATE(2025,6,26)</f>
        <v>45834</v>
      </c>
      <c r="E595" s="4">
        <v>250600345</v>
      </c>
      <c r="F595" s="2" t="s">
        <v>1289</v>
      </c>
      <c r="G595" s="2" t="s">
        <v>1290</v>
      </c>
      <c r="H595" s="5">
        <v>13500.67</v>
      </c>
      <c r="I595" s="5">
        <v>13500.67</v>
      </c>
      <c r="J595" s="5">
        <v>13500.67</v>
      </c>
      <c r="K595" s="5">
        <v>13500.67</v>
      </c>
      <c r="L595" s="5">
        <v>0</v>
      </c>
      <c r="M595" s="5">
        <v>0</v>
      </c>
      <c r="N595" s="5">
        <v>0</v>
      </c>
      <c r="O595" s="3">
        <f>DATE(2025,7,26)</f>
        <v>45864</v>
      </c>
      <c r="P595" s="2"/>
      <c r="Q595" s="2"/>
      <c r="R595" s="2" t="s">
        <v>28</v>
      </c>
    </row>
    <row r="596">
      <c r="A596" s="2" t="s">
        <v>24</v>
      </c>
      <c r="B596" s="2" t="s">
        <v>1286</v>
      </c>
      <c r="C596" s="2" t="s">
        <v>20</v>
      </c>
      <c r="D596" s="3">
        <f>DATE(2025,7,2)</f>
        <v>45840</v>
      </c>
      <c r="E596" s="4">
        <v>250700056</v>
      </c>
      <c r="F596" s="2" t="s">
        <v>1291</v>
      </c>
      <c r="G596" s="2" t="s">
        <v>1292</v>
      </c>
      <c r="H596" s="5">
        <v>14376.94</v>
      </c>
      <c r="I596" s="5">
        <v>14376.94</v>
      </c>
      <c r="J596" s="5">
        <v>14199.73</v>
      </c>
      <c r="K596" s="5">
        <v>14199.73</v>
      </c>
      <c r="L596" s="5">
        <v>177.21</v>
      </c>
      <c r="M596" s="5">
        <v>177.21</v>
      </c>
      <c r="N596" s="5">
        <v>0</v>
      </c>
      <c r="O596" s="3">
        <f>DATE(2025,8,1)</f>
        <v>45870</v>
      </c>
      <c r="P596" s="2"/>
      <c r="Q596" s="2"/>
      <c r="R596" s="2" t="s">
        <v>28</v>
      </c>
    </row>
    <row r="597">
      <c r="A597" s="2" t="s">
        <v>24</v>
      </c>
      <c r="B597" s="2" t="s">
        <v>1286</v>
      </c>
      <c r="C597" s="2" t="s">
        <v>20</v>
      </c>
      <c r="D597" s="3">
        <f>DATE(2025,7,7)</f>
        <v>45845</v>
      </c>
      <c r="E597" s="4">
        <v>250700091</v>
      </c>
      <c r="F597" s="2" t="s">
        <v>1293</v>
      </c>
      <c r="G597" s="2" t="s">
        <v>1294</v>
      </c>
      <c r="H597" s="5">
        <v>8899.87</v>
      </c>
      <c r="I597" s="5">
        <v>8899.87</v>
      </c>
      <c r="J597" s="5">
        <v>8899.87</v>
      </c>
      <c r="K597" s="5">
        <v>8899.87</v>
      </c>
      <c r="L597" s="5">
        <v>0</v>
      </c>
      <c r="M597" s="5">
        <v>0</v>
      </c>
      <c r="N597" s="5">
        <v>0</v>
      </c>
      <c r="O597" s="3">
        <f>DATE(2025,8,6)</f>
        <v>45875</v>
      </c>
      <c r="P597" s="2"/>
      <c r="Q597" s="2"/>
      <c r="R597" s="2" t="s">
        <v>28</v>
      </c>
    </row>
    <row r="598">
      <c r="A598" s="2" t="s">
        <v>24</v>
      </c>
      <c r="B598" s="2" t="s">
        <v>1286</v>
      </c>
      <c r="C598" s="2" t="s">
        <v>20</v>
      </c>
      <c r="D598" s="3">
        <f>DATE(2025,7,11)</f>
        <v>45849</v>
      </c>
      <c r="E598" s="4">
        <v>250700181</v>
      </c>
      <c r="F598" s="2" t="s">
        <v>1295</v>
      </c>
      <c r="G598" s="2" t="s">
        <v>1296</v>
      </c>
      <c r="H598" s="5">
        <v>12573.07</v>
      </c>
      <c r="I598" s="5">
        <v>12573.07</v>
      </c>
      <c r="J598" s="5">
        <v>12573.07</v>
      </c>
      <c r="K598" s="5">
        <v>12573.07</v>
      </c>
      <c r="L598" s="5">
        <v>0</v>
      </c>
      <c r="M598" s="5">
        <v>0</v>
      </c>
      <c r="N598" s="5">
        <v>0</v>
      </c>
      <c r="O598" s="3">
        <f>DATE(2025,8,10)</f>
        <v>45879</v>
      </c>
      <c r="P598" s="2"/>
      <c r="Q598" s="2"/>
      <c r="R598" s="2" t="s">
        <v>28</v>
      </c>
    </row>
    <row r="599">
      <c r="A599" s="2" t="s">
        <v>24</v>
      </c>
      <c r="B599" s="2" t="s">
        <v>1297</v>
      </c>
      <c r="C599" s="2" t="s">
        <v>20</v>
      </c>
      <c r="D599" s="3">
        <f>DATE(2024,5,15)</f>
        <v>45427</v>
      </c>
      <c r="E599" s="4">
        <v>240501787</v>
      </c>
      <c r="F599" s="2" t="s">
        <v>1298</v>
      </c>
      <c r="G599" s="2"/>
      <c r="H599" s="5">
        <v>6568.8</v>
      </c>
      <c r="I599" s="5">
        <v>6568.8</v>
      </c>
      <c r="J599" s="5">
        <v>3</v>
      </c>
      <c r="K599" s="5">
        <v>3</v>
      </c>
      <c r="L599" s="5">
        <v>6565.8</v>
      </c>
      <c r="M599" s="5">
        <v>6565.8</v>
      </c>
      <c r="N599" s="5">
        <v>0</v>
      </c>
      <c r="O599" s="3">
        <f>DATE(2024,9,13)</f>
        <v>45548</v>
      </c>
      <c r="P599" s="2"/>
      <c r="Q599" s="2"/>
      <c r="R599" s="2" t="s">
        <v>22</v>
      </c>
    </row>
    <row r="600">
      <c r="A600" s="2" t="s">
        <v>24</v>
      </c>
      <c r="B600" s="2" t="s">
        <v>1299</v>
      </c>
      <c r="C600" s="2" t="s">
        <v>20</v>
      </c>
      <c r="D600" s="3">
        <f>DATE(2021,12,10)</f>
        <v>44540</v>
      </c>
      <c r="E600" s="4">
        <v>240501548</v>
      </c>
      <c r="F600" s="2" t="s">
        <v>1300</v>
      </c>
      <c r="G600" s="2"/>
      <c r="H600" s="5">
        <v>0.6</v>
      </c>
      <c r="I600" s="5">
        <v>0.6</v>
      </c>
      <c r="J600" s="5">
        <v>0.6</v>
      </c>
      <c r="K600" s="5">
        <v>0.6</v>
      </c>
      <c r="L600" s="5">
        <v>0</v>
      </c>
      <c r="M600" s="5">
        <v>0</v>
      </c>
      <c r="N600" s="5">
        <v>0</v>
      </c>
      <c r="O600" s="3">
        <f>DATE(2021,12,16)</f>
        <v>44546</v>
      </c>
      <c r="P600" s="2"/>
      <c r="Q600" s="2"/>
      <c r="R600" s="2" t="s">
        <v>28</v>
      </c>
    </row>
    <row r="601">
      <c r="A601" s="2" t="s">
        <v>24</v>
      </c>
      <c r="B601" s="2" t="s">
        <v>1301</v>
      </c>
      <c r="C601" s="2" t="s">
        <v>20</v>
      </c>
      <c r="D601" s="3">
        <f>DATE(2025,7,7)</f>
        <v>45845</v>
      </c>
      <c r="E601" s="4">
        <v>250700099</v>
      </c>
      <c r="F601" s="2" t="s">
        <v>1302</v>
      </c>
      <c r="G601" s="2" t="s">
        <v>1303</v>
      </c>
      <c r="H601" s="5">
        <v>696.58</v>
      </c>
      <c r="I601" s="5">
        <v>696.58</v>
      </c>
      <c r="J601" s="5">
        <v>696.58</v>
      </c>
      <c r="K601" s="5">
        <v>696.58</v>
      </c>
      <c r="L601" s="5">
        <v>0</v>
      </c>
      <c r="M601" s="5">
        <v>0</v>
      </c>
      <c r="N601" s="5">
        <v>0</v>
      </c>
      <c r="O601" s="3">
        <f>DATE(2025,8,21)</f>
        <v>45890</v>
      </c>
      <c r="P601" s="2"/>
      <c r="Q601" s="2"/>
      <c r="R601" s="2" t="s">
        <v>22</v>
      </c>
    </row>
    <row r="602">
      <c r="A602" s="2" t="s">
        <v>24</v>
      </c>
      <c r="B602" s="2" t="s">
        <v>1301</v>
      </c>
      <c r="C602" s="2" t="s">
        <v>20</v>
      </c>
      <c r="D602" s="3">
        <f>DATE(2025,7,8)</f>
        <v>45846</v>
      </c>
      <c r="E602" s="4">
        <v>250700140</v>
      </c>
      <c r="F602" s="2" t="s">
        <v>1304</v>
      </c>
      <c r="G602" s="2" t="s">
        <v>1305</v>
      </c>
      <c r="H602" s="5">
        <v>12016.8</v>
      </c>
      <c r="I602" s="5">
        <v>12016.8</v>
      </c>
      <c r="J602" s="5">
        <v>11986.3</v>
      </c>
      <c r="K602" s="5">
        <v>11986.3</v>
      </c>
      <c r="L602" s="5">
        <v>30.5</v>
      </c>
      <c r="M602" s="5">
        <v>30.5</v>
      </c>
      <c r="N602" s="5">
        <v>0</v>
      </c>
      <c r="O602" s="3">
        <f>DATE(2025,8,22)</f>
        <v>45891</v>
      </c>
      <c r="P602" s="2"/>
      <c r="Q602" s="2"/>
      <c r="R602" s="2" t="s">
        <v>22</v>
      </c>
    </row>
    <row r="603">
      <c r="A603" s="2" t="s">
        <v>24</v>
      </c>
      <c r="B603" s="2" t="s">
        <v>1301</v>
      </c>
      <c r="C603" s="2" t="s">
        <v>20</v>
      </c>
      <c r="D603" s="3">
        <f>DATE(2025,7,8)</f>
        <v>45846</v>
      </c>
      <c r="E603" s="4">
        <v>250700141</v>
      </c>
      <c r="F603" s="2" t="s">
        <v>1306</v>
      </c>
      <c r="G603" s="2" t="s">
        <v>1307</v>
      </c>
      <c r="H603" s="5">
        <v>2479.92</v>
      </c>
      <c r="I603" s="5">
        <v>2479.92</v>
      </c>
      <c r="J603" s="5">
        <v>2479.92</v>
      </c>
      <c r="K603" s="5">
        <v>2479.92</v>
      </c>
      <c r="L603" s="5">
        <v>0</v>
      </c>
      <c r="M603" s="5">
        <v>0</v>
      </c>
      <c r="N603" s="5">
        <v>0</v>
      </c>
      <c r="O603" s="3">
        <f>DATE(2025,8,22)</f>
        <v>45891</v>
      </c>
      <c r="P603" s="2"/>
      <c r="Q603" s="2"/>
      <c r="R603" s="2" t="s">
        <v>22</v>
      </c>
    </row>
    <row r="604">
      <c r="A604" s="2" t="s">
        <v>24</v>
      </c>
      <c r="B604" s="2" t="s">
        <v>1301</v>
      </c>
      <c r="C604" s="2" t="s">
        <v>20</v>
      </c>
      <c r="D604" s="3">
        <f>DATE(2025,7,8)</f>
        <v>45846</v>
      </c>
      <c r="E604" s="4">
        <v>250700144</v>
      </c>
      <c r="F604" s="2" t="s">
        <v>1308</v>
      </c>
      <c r="G604" s="2" t="s">
        <v>1309</v>
      </c>
      <c r="H604" s="5">
        <v>11186.63</v>
      </c>
      <c r="I604" s="5">
        <v>11186.63</v>
      </c>
      <c r="J604" s="5">
        <v>11186.63</v>
      </c>
      <c r="K604" s="5">
        <v>11186.63</v>
      </c>
      <c r="L604" s="5">
        <v>0</v>
      </c>
      <c r="M604" s="5">
        <v>0</v>
      </c>
      <c r="N604" s="5">
        <v>0</v>
      </c>
      <c r="O604" s="3">
        <f>DATE(2025,8,22)</f>
        <v>45891</v>
      </c>
      <c r="P604" s="2"/>
      <c r="Q604" s="2"/>
      <c r="R604" s="2" t="s">
        <v>22</v>
      </c>
    </row>
    <row r="605">
      <c r="A605" s="2" t="s">
        <v>24</v>
      </c>
      <c r="B605" s="2" t="s">
        <v>1301</v>
      </c>
      <c r="C605" s="2" t="s">
        <v>20</v>
      </c>
      <c r="D605" s="3">
        <f>DATE(2025,7,9)</f>
        <v>45847</v>
      </c>
      <c r="E605" s="4">
        <v>250700136</v>
      </c>
      <c r="F605" s="2" t="s">
        <v>1310</v>
      </c>
      <c r="G605" s="2" t="s">
        <v>1311</v>
      </c>
      <c r="H605" s="5">
        <v>4352.4</v>
      </c>
      <c r="I605" s="5">
        <v>4352.4</v>
      </c>
      <c r="J605" s="5">
        <v>4352.4</v>
      </c>
      <c r="K605" s="5">
        <v>4352.4</v>
      </c>
      <c r="L605" s="5">
        <v>0</v>
      </c>
      <c r="M605" s="5">
        <v>0</v>
      </c>
      <c r="N605" s="5">
        <v>0</v>
      </c>
      <c r="O605" s="3">
        <f>DATE(2025,8,23)</f>
        <v>45892</v>
      </c>
      <c r="P605" s="2"/>
      <c r="Q605" s="2"/>
      <c r="R605" s="2" t="s">
        <v>28</v>
      </c>
    </row>
    <row r="606">
      <c r="A606" s="2" t="s">
        <v>24</v>
      </c>
      <c r="B606" s="2" t="s">
        <v>1312</v>
      </c>
      <c r="C606" s="2" t="s">
        <v>20</v>
      </c>
      <c r="D606" s="3">
        <f>DATE(2025,5,19)</f>
        <v>45796</v>
      </c>
      <c r="E606" s="4">
        <v>250500247</v>
      </c>
      <c r="F606" s="2" t="s">
        <v>1313</v>
      </c>
      <c r="G606" s="2" t="s">
        <v>1314</v>
      </c>
      <c r="H606" s="5">
        <v>10491.64</v>
      </c>
      <c r="I606" s="5">
        <v>10491.64</v>
      </c>
      <c r="J606" s="5">
        <v>811.58</v>
      </c>
      <c r="K606" s="5">
        <v>811.58</v>
      </c>
      <c r="L606" s="5">
        <v>9680.06</v>
      </c>
      <c r="M606" s="5">
        <v>9680.06</v>
      </c>
      <c r="N606" s="5">
        <v>9680.06</v>
      </c>
      <c r="O606" s="3">
        <f>DATE(2025,7,19)</f>
        <v>45857</v>
      </c>
      <c r="P606" s="2"/>
      <c r="Q606" s="2"/>
      <c r="R606" s="2" t="s">
        <v>28</v>
      </c>
    </row>
    <row r="607">
      <c r="A607" s="2" t="s">
        <v>24</v>
      </c>
      <c r="B607" s="2" t="s">
        <v>1312</v>
      </c>
      <c r="C607" s="2" t="s">
        <v>20</v>
      </c>
      <c r="D607" s="3">
        <f>DATE(2025,6,13)</f>
        <v>45821</v>
      </c>
      <c r="E607" s="4">
        <v>250600185</v>
      </c>
      <c r="F607" s="2" t="s">
        <v>1315</v>
      </c>
      <c r="G607" s="2" t="s">
        <v>1316</v>
      </c>
      <c r="H607" s="5">
        <v>597.38</v>
      </c>
      <c r="I607" s="5">
        <v>597.38</v>
      </c>
      <c r="J607" s="5">
        <v>597.38</v>
      </c>
      <c r="K607" s="5">
        <v>597.38</v>
      </c>
      <c r="L607" s="5">
        <v>0</v>
      </c>
      <c r="M607" s="5">
        <v>0</v>
      </c>
      <c r="N607" s="5">
        <v>0</v>
      </c>
      <c r="O607" s="3">
        <f>DATE(2025,6,13)</f>
        <v>45821</v>
      </c>
      <c r="P607" s="2"/>
      <c r="Q607" s="2"/>
      <c r="R607" s="2" t="s">
        <v>28</v>
      </c>
    </row>
    <row r="608">
      <c r="A608" s="2" t="s">
        <v>24</v>
      </c>
      <c r="B608" s="2" t="s">
        <v>1317</v>
      </c>
      <c r="C608" s="2" t="s">
        <v>20</v>
      </c>
      <c r="D608" s="3">
        <f>DATE(2025,7,10)</f>
        <v>45848</v>
      </c>
      <c r="E608" s="4">
        <v>250700169</v>
      </c>
      <c r="F608" s="2" t="s">
        <v>1318</v>
      </c>
      <c r="G608" s="2" t="s">
        <v>1319</v>
      </c>
      <c r="H608" s="5">
        <v>185</v>
      </c>
      <c r="I608" s="5">
        <v>185</v>
      </c>
      <c r="J608" s="5">
        <v>185</v>
      </c>
      <c r="K608" s="5">
        <v>185</v>
      </c>
      <c r="L608" s="5">
        <v>0</v>
      </c>
      <c r="M608" s="5">
        <v>0</v>
      </c>
      <c r="N608" s="5">
        <v>0</v>
      </c>
      <c r="O608" s="3">
        <f>DATE(2025,8,9)</f>
        <v>45878</v>
      </c>
      <c r="P608" s="2"/>
      <c r="Q608" s="2"/>
      <c r="R608" s="2" t="s">
        <v>28</v>
      </c>
    </row>
    <row r="609">
      <c r="A609" s="2" t="s">
        <v>24</v>
      </c>
      <c r="B609" s="2" t="s">
        <v>1317</v>
      </c>
      <c r="C609" s="2" t="s">
        <v>20</v>
      </c>
      <c r="D609" s="3">
        <f>DATE(2025,7,14)</f>
        <v>45852</v>
      </c>
      <c r="E609" s="4">
        <v>250700198</v>
      </c>
      <c r="F609" s="2" t="s">
        <v>1320</v>
      </c>
      <c r="G609" s="2" t="s">
        <v>1321</v>
      </c>
      <c r="H609" s="5">
        <v>205</v>
      </c>
      <c r="I609" s="5">
        <v>205</v>
      </c>
      <c r="J609" s="5">
        <v>205</v>
      </c>
      <c r="K609" s="5">
        <v>205</v>
      </c>
      <c r="L609" s="5">
        <v>0</v>
      </c>
      <c r="M609" s="5">
        <v>0</v>
      </c>
      <c r="N609" s="5">
        <v>0</v>
      </c>
      <c r="O609" s="3">
        <f>DATE(2025,7,16)</f>
        <v>45854</v>
      </c>
      <c r="P609" s="2"/>
      <c r="Q609" s="2"/>
      <c r="R609" s="2" t="s">
        <v>28</v>
      </c>
    </row>
    <row r="610">
      <c r="A610" s="2" t="s">
        <v>24</v>
      </c>
      <c r="B610" s="2" t="s">
        <v>1322</v>
      </c>
      <c r="C610" s="2" t="s">
        <v>20</v>
      </c>
      <c r="D610" s="3">
        <f>DATE(2024,12,18)</f>
        <v>45644</v>
      </c>
      <c r="E610" s="4">
        <v>250100036</v>
      </c>
      <c r="F610" s="2" t="s">
        <v>1323</v>
      </c>
      <c r="G610" s="2" t="s">
        <v>1324</v>
      </c>
      <c r="H610" s="5">
        <v>-1529</v>
      </c>
      <c r="I610" s="5">
        <v>-1529</v>
      </c>
      <c r="J610" s="5">
        <v>-319.97</v>
      </c>
      <c r="K610" s="5">
        <v>-319.97</v>
      </c>
      <c r="L610" s="5">
        <v>-1209.03</v>
      </c>
      <c r="M610" s="5">
        <v>-1209.03</v>
      </c>
      <c r="N610" s="5">
        <v>0</v>
      </c>
      <c r="O610" s="3">
        <f>DATE(2024,12,18)</f>
        <v>45644</v>
      </c>
      <c r="P610" s="2"/>
      <c r="Q610" s="2"/>
      <c r="R610" s="2" t="s">
        <v>28</v>
      </c>
    </row>
    <row r="611">
      <c r="A611" s="2" t="s">
        <v>24</v>
      </c>
      <c r="B611" s="2" t="s">
        <v>1325</v>
      </c>
      <c r="C611" s="2" t="s">
        <v>20</v>
      </c>
      <c r="D611" s="3">
        <f>DATE(2023,8,3)</f>
        <v>45141</v>
      </c>
      <c r="E611" s="4">
        <v>240501598</v>
      </c>
      <c r="F611" s="2" t="s">
        <v>1326</v>
      </c>
      <c r="G611" s="2"/>
      <c r="H611" s="5">
        <v>3226.3</v>
      </c>
      <c r="I611" s="5">
        <v>3226.3</v>
      </c>
      <c r="J611" s="5">
        <v>3226.3</v>
      </c>
      <c r="K611" s="5">
        <v>3226.3</v>
      </c>
      <c r="L611" s="5">
        <v>0</v>
      </c>
      <c r="M611" s="5">
        <v>0</v>
      </c>
      <c r="N611" s="5">
        <v>0</v>
      </c>
      <c r="O611" s="3">
        <f>DATE(2023,9,2)</f>
        <v>45171</v>
      </c>
      <c r="P611" s="2"/>
      <c r="Q611" s="2"/>
      <c r="R611" s="2" t="s">
        <v>28</v>
      </c>
    </row>
    <row r="612">
      <c r="A612" s="2" t="s">
        <v>24</v>
      </c>
      <c r="B612" s="2" t="s">
        <v>1327</v>
      </c>
      <c r="C612" s="2" t="s">
        <v>20</v>
      </c>
      <c r="D612" s="3">
        <f>DATE(2025,6,16)</f>
        <v>45824</v>
      </c>
      <c r="E612" s="4">
        <v>250600171</v>
      </c>
      <c r="F612" s="2" t="s">
        <v>1328</v>
      </c>
      <c r="G612" s="2" t="s">
        <v>1329</v>
      </c>
      <c r="H612" s="5">
        <v>5135.66</v>
      </c>
      <c r="I612" s="5">
        <v>5135.66</v>
      </c>
      <c r="J612" s="5">
        <v>4023.99</v>
      </c>
      <c r="K612" s="5">
        <v>4023.99</v>
      </c>
      <c r="L612" s="5">
        <v>1111.67</v>
      </c>
      <c r="M612" s="5">
        <v>1111.67</v>
      </c>
      <c r="N612" s="5">
        <v>0</v>
      </c>
      <c r="O612" s="3">
        <f>DATE(2025,7,31)</f>
        <v>45869</v>
      </c>
      <c r="P612" s="2"/>
      <c r="Q612" s="2"/>
      <c r="R612" s="2" t="s">
        <v>28</v>
      </c>
    </row>
    <row r="613">
      <c r="A613" s="2" t="s">
        <v>24</v>
      </c>
      <c r="B613" s="2" t="s">
        <v>1327</v>
      </c>
      <c r="C613" s="2" t="s">
        <v>20</v>
      </c>
      <c r="D613" s="3">
        <f>DATE(2025,6,16)</f>
        <v>45824</v>
      </c>
      <c r="E613" s="4">
        <v>250600172</v>
      </c>
      <c r="F613" s="2" t="s">
        <v>1330</v>
      </c>
      <c r="G613" s="2" t="s">
        <v>1331</v>
      </c>
      <c r="H613" s="5">
        <v>332.96</v>
      </c>
      <c r="I613" s="5">
        <v>332.96</v>
      </c>
      <c r="J613" s="5">
        <v>332.96</v>
      </c>
      <c r="K613" s="5">
        <v>332.96</v>
      </c>
      <c r="L613" s="5">
        <v>0</v>
      </c>
      <c r="M613" s="5">
        <v>0</v>
      </c>
      <c r="N613" s="5">
        <v>0</v>
      </c>
      <c r="O613" s="3">
        <f>DATE(2025,7,31)</f>
        <v>45869</v>
      </c>
      <c r="P613" s="2"/>
      <c r="Q613" s="2"/>
      <c r="R613" s="2" t="s">
        <v>28</v>
      </c>
    </row>
    <row r="614">
      <c r="A614" s="2" t="s">
        <v>24</v>
      </c>
      <c r="B614" s="2" t="s">
        <v>1327</v>
      </c>
      <c r="C614" s="2" t="s">
        <v>20</v>
      </c>
      <c r="D614" s="3">
        <f>DATE(2025,6,18)</f>
        <v>45826</v>
      </c>
      <c r="E614" s="4">
        <v>250600271</v>
      </c>
      <c r="F614" s="2" t="s">
        <v>1332</v>
      </c>
      <c r="G614" s="2" t="s">
        <v>1333</v>
      </c>
      <c r="H614" s="5">
        <v>314.16</v>
      </c>
      <c r="I614" s="5">
        <v>314.16</v>
      </c>
      <c r="J614" s="5">
        <v>314.16</v>
      </c>
      <c r="K614" s="5">
        <v>314.16</v>
      </c>
      <c r="L614" s="5">
        <v>0</v>
      </c>
      <c r="M614" s="5">
        <v>0</v>
      </c>
      <c r="N614" s="5">
        <v>0</v>
      </c>
      <c r="O614" s="3">
        <f>DATE(2025,8,2)</f>
        <v>45871</v>
      </c>
      <c r="P614" s="2"/>
      <c r="Q614" s="2"/>
      <c r="R614" s="2" t="s">
        <v>22</v>
      </c>
    </row>
    <row r="615">
      <c r="A615" s="2" t="s">
        <v>24</v>
      </c>
      <c r="B615" s="2" t="s">
        <v>1327</v>
      </c>
      <c r="C615" s="2" t="s">
        <v>20</v>
      </c>
      <c r="D615" s="3">
        <f>DATE(2025,7,2)</f>
        <v>45840</v>
      </c>
      <c r="E615" s="4">
        <v>250700031</v>
      </c>
      <c r="F615" s="2" t="s">
        <v>1334</v>
      </c>
      <c r="G615" s="2" t="s">
        <v>1335</v>
      </c>
      <c r="H615" s="5">
        <v>1047.2</v>
      </c>
      <c r="I615" s="5">
        <v>1047.2</v>
      </c>
      <c r="J615" s="5">
        <v>1047.2</v>
      </c>
      <c r="K615" s="5">
        <v>1047.2</v>
      </c>
      <c r="L615" s="5">
        <v>0</v>
      </c>
      <c r="M615" s="5">
        <v>0</v>
      </c>
      <c r="N615" s="5">
        <v>0</v>
      </c>
      <c r="O615" s="3">
        <f>DATE(2025,8,31)</f>
        <v>45900</v>
      </c>
      <c r="P615" s="2"/>
      <c r="Q615" s="2"/>
      <c r="R615" s="2" t="s">
        <v>28</v>
      </c>
    </row>
    <row r="616">
      <c r="A616" s="2" t="s">
        <v>24</v>
      </c>
      <c r="B616" s="2" t="s">
        <v>1327</v>
      </c>
      <c r="C616" s="2" t="s">
        <v>20</v>
      </c>
      <c r="D616" s="3">
        <f>DATE(2025,7,7)</f>
        <v>45845</v>
      </c>
      <c r="E616" s="4">
        <v>250700152</v>
      </c>
      <c r="F616" s="2" t="s">
        <v>1336</v>
      </c>
      <c r="G616" s="2" t="s">
        <v>1337</v>
      </c>
      <c r="H616" s="5">
        <v>1303.15</v>
      </c>
      <c r="I616" s="5">
        <v>1303.15</v>
      </c>
      <c r="J616" s="5">
        <v>1303.15</v>
      </c>
      <c r="K616" s="5">
        <v>1303.15</v>
      </c>
      <c r="L616" s="5">
        <v>0</v>
      </c>
      <c r="M616" s="5">
        <v>0</v>
      </c>
      <c r="N616" s="5">
        <v>0</v>
      </c>
      <c r="O616" s="3">
        <f>DATE(2025,8,21)</f>
        <v>45890</v>
      </c>
      <c r="P616" s="2"/>
      <c r="Q616" s="2"/>
      <c r="R616" s="2" t="s">
        <v>22</v>
      </c>
    </row>
    <row r="617">
      <c r="A617" s="2" t="s">
        <v>24</v>
      </c>
      <c r="B617" s="2" t="s">
        <v>1327</v>
      </c>
      <c r="C617" s="2" t="s">
        <v>20</v>
      </c>
      <c r="D617" s="3">
        <f>DATE(2025,7,7)</f>
        <v>45845</v>
      </c>
      <c r="E617" s="4">
        <v>250700153</v>
      </c>
      <c r="F617" s="2" t="s">
        <v>1338</v>
      </c>
      <c r="G617" s="2" t="s">
        <v>1339</v>
      </c>
      <c r="H617" s="5">
        <v>1318.02</v>
      </c>
      <c r="I617" s="5">
        <v>1318.02</v>
      </c>
      <c r="J617" s="5">
        <v>1318.02</v>
      </c>
      <c r="K617" s="5">
        <v>1318.02</v>
      </c>
      <c r="L617" s="5">
        <v>0</v>
      </c>
      <c r="M617" s="5">
        <v>0</v>
      </c>
      <c r="N617" s="5">
        <v>0</v>
      </c>
      <c r="O617" s="3">
        <f>DATE(2025,8,21)</f>
        <v>45890</v>
      </c>
      <c r="P617" s="2"/>
      <c r="Q617" s="2"/>
      <c r="R617" s="2" t="s">
        <v>22</v>
      </c>
    </row>
    <row r="618">
      <c r="A618" s="2" t="s">
        <v>24</v>
      </c>
      <c r="B618" s="2" t="s">
        <v>1340</v>
      </c>
      <c r="C618" s="2" t="s">
        <v>20</v>
      </c>
      <c r="D618" s="3">
        <f>DATE(2024,10,22)</f>
        <v>45587</v>
      </c>
      <c r="E618" s="4">
        <v>241000258</v>
      </c>
      <c r="F618" s="2" t="s">
        <v>1341</v>
      </c>
      <c r="G618" s="2" t="s">
        <v>1342</v>
      </c>
      <c r="H618" s="5">
        <v>742.88</v>
      </c>
      <c r="I618" s="5">
        <v>742.88</v>
      </c>
      <c r="J618" s="5">
        <v>742.88</v>
      </c>
      <c r="K618" s="5">
        <v>742.88</v>
      </c>
      <c r="L618" s="5">
        <v>0</v>
      </c>
      <c r="M618" s="5">
        <v>0</v>
      </c>
      <c r="N618" s="5">
        <v>0</v>
      </c>
      <c r="O618" s="3">
        <f>DATE(2024,12,6)</f>
        <v>45632</v>
      </c>
      <c r="P618" s="2"/>
      <c r="Q618" s="2"/>
      <c r="R618" s="2" t="s">
        <v>28</v>
      </c>
    </row>
    <row r="619">
      <c r="A619" s="2" t="s">
        <v>24</v>
      </c>
      <c r="B619" s="2" t="s">
        <v>1340</v>
      </c>
      <c r="C619" s="2" t="s">
        <v>20</v>
      </c>
      <c r="D619" s="3">
        <f>DATE(2025,3,3)</f>
        <v>45719</v>
      </c>
      <c r="E619" s="4">
        <v>250300034</v>
      </c>
      <c r="F619" s="2" t="s">
        <v>1343</v>
      </c>
      <c r="G619" s="2" t="s">
        <v>1344</v>
      </c>
      <c r="H619" s="5">
        <v>288.67</v>
      </c>
      <c r="I619" s="5">
        <v>288.67</v>
      </c>
      <c r="J619" s="5">
        <v>288.67</v>
      </c>
      <c r="K619" s="5">
        <v>288.67</v>
      </c>
      <c r="L619" s="5">
        <v>0</v>
      </c>
      <c r="M619" s="5">
        <v>0</v>
      </c>
      <c r="N619" s="5">
        <v>0</v>
      </c>
      <c r="O619" s="3">
        <f>DATE(2025,4,3)</f>
        <v>45750</v>
      </c>
      <c r="P619" s="2"/>
      <c r="Q619" s="2"/>
      <c r="R619" s="2" t="s">
        <v>28</v>
      </c>
    </row>
    <row r="620">
      <c r="A620" s="2" t="s">
        <v>24</v>
      </c>
      <c r="B620" s="2" t="s">
        <v>1340</v>
      </c>
      <c r="C620" s="2" t="s">
        <v>20</v>
      </c>
      <c r="D620" s="3">
        <f>DATE(2025,3,3)</f>
        <v>45719</v>
      </c>
      <c r="E620" s="4">
        <v>250300035</v>
      </c>
      <c r="F620" s="2" t="s">
        <v>1345</v>
      </c>
      <c r="G620" s="2" t="s">
        <v>1346</v>
      </c>
      <c r="H620" s="5">
        <v>2077.6</v>
      </c>
      <c r="I620" s="5">
        <v>2077.6</v>
      </c>
      <c r="J620" s="5">
        <v>2077.6</v>
      </c>
      <c r="K620" s="5">
        <v>2077.6</v>
      </c>
      <c r="L620" s="5">
        <v>0</v>
      </c>
      <c r="M620" s="5">
        <v>0</v>
      </c>
      <c r="N620" s="5">
        <v>0</v>
      </c>
      <c r="O620" s="3">
        <f>DATE(2025,4,17)</f>
        <v>45764</v>
      </c>
      <c r="P620" s="2"/>
      <c r="Q620" s="2"/>
      <c r="R620" s="2" t="s">
        <v>28</v>
      </c>
    </row>
    <row r="621">
      <c r="A621" s="2" t="s">
        <v>24</v>
      </c>
      <c r="B621" s="2" t="s">
        <v>1340</v>
      </c>
      <c r="C621" s="2" t="s">
        <v>20</v>
      </c>
      <c r="D621" s="3">
        <f>DATE(2025,3,17)</f>
        <v>45733</v>
      </c>
      <c r="E621" s="4">
        <v>250300179</v>
      </c>
      <c r="F621" s="2" t="s">
        <v>1347</v>
      </c>
      <c r="G621" s="2" t="s">
        <v>1348</v>
      </c>
      <c r="H621" s="5">
        <v>2070.01</v>
      </c>
      <c r="I621" s="5">
        <v>2070.01</v>
      </c>
      <c r="J621" s="5">
        <v>2070.01</v>
      </c>
      <c r="K621" s="5">
        <v>2070.01</v>
      </c>
      <c r="L621" s="5">
        <v>0</v>
      </c>
      <c r="M621" s="5">
        <v>0</v>
      </c>
      <c r="N621" s="5">
        <v>0</v>
      </c>
      <c r="O621" s="3">
        <f>DATE(2025,5,1)</f>
        <v>45778</v>
      </c>
      <c r="P621" s="2"/>
      <c r="Q621" s="2"/>
      <c r="R621" s="2" t="s">
        <v>28</v>
      </c>
    </row>
    <row r="622">
      <c r="A622" s="2" t="s">
        <v>24</v>
      </c>
      <c r="B622" s="2" t="s">
        <v>1340</v>
      </c>
      <c r="C622" s="2" t="s">
        <v>20</v>
      </c>
      <c r="D622" s="3">
        <f>DATE(2025,4,14)</f>
        <v>45761</v>
      </c>
      <c r="E622" s="4">
        <v>250400326</v>
      </c>
      <c r="F622" s="2" t="s">
        <v>1349</v>
      </c>
      <c r="G622" s="2" t="s">
        <v>1350</v>
      </c>
      <c r="H622" s="5">
        <v>2305.36</v>
      </c>
      <c r="I622" s="5">
        <v>2305.36</v>
      </c>
      <c r="J622" s="5">
        <v>1551.91</v>
      </c>
      <c r="K622" s="5">
        <v>1551.91</v>
      </c>
      <c r="L622" s="5">
        <v>753.45</v>
      </c>
      <c r="M622" s="5">
        <v>753.45</v>
      </c>
      <c r="N622" s="5">
        <v>0</v>
      </c>
      <c r="O622" s="3">
        <f>DATE(2025,4,14)</f>
        <v>45761</v>
      </c>
      <c r="P622" s="2"/>
      <c r="Q622" s="2"/>
      <c r="R622" s="2" t="s">
        <v>28</v>
      </c>
    </row>
    <row r="623">
      <c r="A623" s="2" t="s">
        <v>24</v>
      </c>
      <c r="B623" s="2" t="s">
        <v>1340</v>
      </c>
      <c r="C623" s="2" t="s">
        <v>20</v>
      </c>
      <c r="D623" s="3">
        <f>DATE(2025,4,15)</f>
        <v>45762</v>
      </c>
      <c r="E623" s="4">
        <v>250400316</v>
      </c>
      <c r="F623" s="2" t="s">
        <v>1351</v>
      </c>
      <c r="G623" s="2" t="s">
        <v>1352</v>
      </c>
      <c r="H623" s="5">
        <v>2433.36</v>
      </c>
      <c r="I623" s="5">
        <v>2433.36</v>
      </c>
      <c r="J623" s="5">
        <v>2433.36</v>
      </c>
      <c r="K623" s="5">
        <v>2433.36</v>
      </c>
      <c r="L623" s="5">
        <v>0</v>
      </c>
      <c r="M623" s="5">
        <v>0</v>
      </c>
      <c r="N623" s="5">
        <v>0</v>
      </c>
      <c r="O623" s="3">
        <f>DATE(2025,7,31)</f>
        <v>45869</v>
      </c>
      <c r="P623" s="2"/>
      <c r="Q623" s="2"/>
      <c r="R623" s="2" t="s">
        <v>22</v>
      </c>
    </row>
    <row r="624">
      <c r="A624" s="2" t="s">
        <v>24</v>
      </c>
      <c r="B624" s="2" t="s">
        <v>1340</v>
      </c>
      <c r="C624" s="2" t="s">
        <v>20</v>
      </c>
      <c r="D624" s="3">
        <f>DATE(2025,5,21)</f>
        <v>45798</v>
      </c>
      <c r="E624" s="4">
        <v>250500366</v>
      </c>
      <c r="F624" s="2" t="s">
        <v>1353</v>
      </c>
      <c r="G624" s="2" t="s">
        <v>1354</v>
      </c>
      <c r="H624" s="5">
        <v>6399.83</v>
      </c>
      <c r="I624" s="5">
        <v>6399.83</v>
      </c>
      <c r="J624" s="5">
        <v>6399.83</v>
      </c>
      <c r="K624" s="5">
        <v>6399.83</v>
      </c>
      <c r="L624" s="5">
        <v>0</v>
      </c>
      <c r="M624" s="5">
        <v>0</v>
      </c>
      <c r="N624" s="5">
        <v>0</v>
      </c>
      <c r="O624" s="3">
        <f>DATE(2025,8,19)</f>
        <v>45888</v>
      </c>
      <c r="P624" s="2"/>
      <c r="Q624" s="2"/>
      <c r="R624" s="2" t="s">
        <v>22</v>
      </c>
    </row>
    <row r="625">
      <c r="A625" s="2" t="s">
        <v>24</v>
      </c>
      <c r="B625" s="2" t="s">
        <v>1355</v>
      </c>
      <c r="C625" s="2" t="s">
        <v>20</v>
      </c>
      <c r="D625" s="3">
        <f>DATE(2025,3,31)</f>
        <v>45747</v>
      </c>
      <c r="E625" s="4">
        <v>250400040</v>
      </c>
      <c r="F625" s="2" t="s">
        <v>1356</v>
      </c>
      <c r="G625" s="2" t="s">
        <v>1357</v>
      </c>
      <c r="H625" s="5">
        <v>26611.98</v>
      </c>
      <c r="I625" s="5">
        <v>26611.98</v>
      </c>
      <c r="J625" s="5">
        <v>26611.98</v>
      </c>
      <c r="K625" s="5">
        <v>26611.98</v>
      </c>
      <c r="L625" s="5">
        <v>0</v>
      </c>
      <c r="M625" s="5">
        <v>0</v>
      </c>
      <c r="N625" s="5">
        <v>0</v>
      </c>
      <c r="O625" s="3">
        <f>DATE(2026,3,30)</f>
        <v>46111</v>
      </c>
      <c r="P625" s="2"/>
      <c r="Q625" s="2"/>
      <c r="R625" s="2" t="s">
        <v>28</v>
      </c>
    </row>
    <row r="626">
      <c r="A626" s="2" t="s">
        <v>24</v>
      </c>
      <c r="B626" s="2" t="s">
        <v>1358</v>
      </c>
      <c r="C626" s="2" t="s">
        <v>20</v>
      </c>
      <c r="D626" s="3">
        <f>DATE(2025,3,10)</f>
        <v>45726</v>
      </c>
      <c r="E626" s="4">
        <v>250300118</v>
      </c>
      <c r="F626" s="2" t="s">
        <v>1359</v>
      </c>
      <c r="G626" s="2" t="s">
        <v>1360</v>
      </c>
      <c r="H626" s="5">
        <v>11867.92</v>
      </c>
      <c r="I626" s="5">
        <v>11867.92</v>
      </c>
      <c r="J626" s="5">
        <v>4808.11</v>
      </c>
      <c r="K626" s="5">
        <v>4808.11</v>
      </c>
      <c r="L626" s="5">
        <v>7059.81</v>
      </c>
      <c r="M626" s="5">
        <v>7059.81</v>
      </c>
      <c r="N626" s="5">
        <v>0</v>
      </c>
      <c r="O626" s="3">
        <f>DATE(2025,5,9)</f>
        <v>45786</v>
      </c>
      <c r="P626" s="2"/>
      <c r="Q626" s="2"/>
      <c r="R626" s="2" t="s">
        <v>22</v>
      </c>
    </row>
    <row r="627">
      <c r="A627" s="2" t="s">
        <v>24</v>
      </c>
      <c r="B627" s="2" t="s">
        <v>1358</v>
      </c>
      <c r="C627" s="2" t="s">
        <v>20</v>
      </c>
      <c r="D627" s="3">
        <f>DATE(2025,4,4)</f>
        <v>45751</v>
      </c>
      <c r="E627" s="4">
        <v>250400117</v>
      </c>
      <c r="F627" s="2" t="s">
        <v>1361</v>
      </c>
      <c r="G627" s="2" t="s">
        <v>1362</v>
      </c>
      <c r="H627" s="5">
        <v>1404</v>
      </c>
      <c r="I627" s="5">
        <v>1404</v>
      </c>
      <c r="J627" s="5">
        <v>1404</v>
      </c>
      <c r="K627" s="5">
        <v>1404</v>
      </c>
      <c r="L627" s="5">
        <v>0</v>
      </c>
      <c r="M627" s="5">
        <v>0</v>
      </c>
      <c r="N627" s="5">
        <v>0</v>
      </c>
      <c r="O627" s="3">
        <f>DATE(2025,6,3)</f>
        <v>45811</v>
      </c>
      <c r="P627" s="2"/>
      <c r="Q627" s="2"/>
      <c r="R627" s="2" t="s">
        <v>22</v>
      </c>
    </row>
    <row r="628">
      <c r="A628" s="2" t="s">
        <v>24</v>
      </c>
      <c r="B628" s="2" t="s">
        <v>1358</v>
      </c>
      <c r="C628" s="2" t="s">
        <v>20</v>
      </c>
      <c r="D628" s="3">
        <f>DATE(2025,4,8)</f>
        <v>45755</v>
      </c>
      <c r="E628" s="4">
        <v>250400152</v>
      </c>
      <c r="F628" s="2" t="s">
        <v>1363</v>
      </c>
      <c r="G628" s="2" t="s">
        <v>1364</v>
      </c>
      <c r="H628" s="5">
        <v>211.81</v>
      </c>
      <c r="I628" s="5">
        <v>211.81</v>
      </c>
      <c r="J628" s="5">
        <v>211.81</v>
      </c>
      <c r="K628" s="5">
        <v>211.81</v>
      </c>
      <c r="L628" s="5">
        <v>0</v>
      </c>
      <c r="M628" s="5">
        <v>0</v>
      </c>
      <c r="N628" s="5">
        <v>0</v>
      </c>
      <c r="O628" s="3">
        <f>DATE(2025,6,7)</f>
        <v>45815</v>
      </c>
      <c r="P628" s="2"/>
      <c r="Q628" s="2"/>
      <c r="R628" s="2" t="s">
        <v>22</v>
      </c>
    </row>
    <row r="629">
      <c r="A629" s="2" t="s">
        <v>24</v>
      </c>
      <c r="B629" s="2" t="s">
        <v>1358</v>
      </c>
      <c r="C629" s="2" t="s">
        <v>20</v>
      </c>
      <c r="D629" s="3">
        <f>DATE(2025,4,9)</f>
        <v>45756</v>
      </c>
      <c r="E629" s="4">
        <v>250400172</v>
      </c>
      <c r="F629" s="2" t="s">
        <v>1365</v>
      </c>
      <c r="G629" s="2" t="s">
        <v>1366</v>
      </c>
      <c r="H629" s="5">
        <v>2371.28</v>
      </c>
      <c r="I629" s="5">
        <v>2371.28</v>
      </c>
      <c r="J629" s="5">
        <v>2371.28</v>
      </c>
      <c r="K629" s="5">
        <v>2371.28</v>
      </c>
      <c r="L629" s="5">
        <v>0</v>
      </c>
      <c r="M629" s="5">
        <v>0</v>
      </c>
      <c r="N629" s="5">
        <v>0</v>
      </c>
      <c r="O629" s="3">
        <f>DATE(2025,6,8)</f>
        <v>45816</v>
      </c>
      <c r="P629" s="2"/>
      <c r="Q629" s="2"/>
      <c r="R629" s="2" t="s">
        <v>28</v>
      </c>
    </row>
    <row r="630">
      <c r="A630" s="2" t="s">
        <v>24</v>
      </c>
      <c r="B630" s="2" t="s">
        <v>1358</v>
      </c>
      <c r="C630" s="2" t="s">
        <v>20</v>
      </c>
      <c r="D630" s="3">
        <f>DATE(2025,4,15)</f>
        <v>45762</v>
      </c>
      <c r="E630" s="4">
        <v>250400263</v>
      </c>
      <c r="F630" s="2" t="s">
        <v>1367</v>
      </c>
      <c r="G630" s="2" t="s">
        <v>1368</v>
      </c>
      <c r="H630" s="5">
        <v>2149.51</v>
      </c>
      <c r="I630" s="5">
        <v>2149.51</v>
      </c>
      <c r="J630" s="5">
        <v>2149.51</v>
      </c>
      <c r="K630" s="5">
        <v>2149.51</v>
      </c>
      <c r="L630" s="5">
        <v>0</v>
      </c>
      <c r="M630" s="5">
        <v>0</v>
      </c>
      <c r="N630" s="5">
        <v>0</v>
      </c>
      <c r="O630" s="3">
        <f>DATE(2025,6,14)</f>
        <v>45822</v>
      </c>
      <c r="P630" s="2"/>
      <c r="Q630" s="2"/>
      <c r="R630" s="2" t="s">
        <v>22</v>
      </c>
    </row>
    <row r="631">
      <c r="A631" s="2" t="s">
        <v>24</v>
      </c>
      <c r="B631" s="2" t="s">
        <v>1358</v>
      </c>
      <c r="C631" s="2" t="s">
        <v>20</v>
      </c>
      <c r="D631" s="3">
        <f>DATE(2025,4,25)</f>
        <v>45772</v>
      </c>
      <c r="E631" s="4">
        <v>250400386</v>
      </c>
      <c r="F631" s="2" t="s">
        <v>1369</v>
      </c>
      <c r="G631" s="2" t="s">
        <v>1370</v>
      </c>
      <c r="H631" s="5">
        <v>1860.68</v>
      </c>
      <c r="I631" s="5">
        <v>1860.68</v>
      </c>
      <c r="J631" s="5">
        <v>1860.68</v>
      </c>
      <c r="K631" s="5">
        <v>1860.68</v>
      </c>
      <c r="L631" s="5">
        <v>0</v>
      </c>
      <c r="M631" s="5">
        <v>0</v>
      </c>
      <c r="N631" s="5">
        <v>0</v>
      </c>
      <c r="O631" s="3">
        <f>DATE(2025,6,24)</f>
        <v>45832</v>
      </c>
      <c r="P631" s="2"/>
      <c r="Q631" s="2"/>
      <c r="R631" s="2" t="s">
        <v>22</v>
      </c>
    </row>
    <row r="632">
      <c r="A632" s="2" t="s">
        <v>24</v>
      </c>
      <c r="B632" s="2" t="s">
        <v>1371</v>
      </c>
      <c r="C632" s="2" t="s">
        <v>20</v>
      </c>
      <c r="D632" s="3">
        <f>DATE(2025,6,27)</f>
        <v>45835</v>
      </c>
      <c r="E632" s="4">
        <v>250600353</v>
      </c>
      <c r="F632" s="2" t="s">
        <v>1372</v>
      </c>
      <c r="G632" s="2" t="s">
        <v>1373</v>
      </c>
      <c r="H632" s="5">
        <v>28292.11</v>
      </c>
      <c r="I632" s="5">
        <v>28292.11</v>
      </c>
      <c r="J632" s="5">
        <v>2460.91</v>
      </c>
      <c r="K632" s="5">
        <v>2460.91</v>
      </c>
      <c r="L632" s="5">
        <v>25831.2</v>
      </c>
      <c r="M632" s="5">
        <v>25831.2</v>
      </c>
      <c r="N632" s="5">
        <v>25831.2</v>
      </c>
      <c r="O632" s="3">
        <f>DATE(2025,8,26)</f>
        <v>45895</v>
      </c>
      <c r="P632" s="2"/>
      <c r="Q632" s="2"/>
      <c r="R632" s="2" t="s">
        <v>22</v>
      </c>
    </row>
    <row r="633">
      <c r="A633" s="2" t="s">
        <v>24</v>
      </c>
      <c r="B633" s="2" t="s">
        <v>1374</v>
      </c>
      <c r="C633" s="2" t="s">
        <v>20</v>
      </c>
      <c r="D633" s="3">
        <f>DATE(2023,6,7)</f>
        <v>45084</v>
      </c>
      <c r="E633" s="4">
        <v>240501670</v>
      </c>
      <c r="F633" s="2" t="s">
        <v>1375</v>
      </c>
      <c r="G633" s="2"/>
      <c r="H633" s="5">
        <v>10747.2</v>
      </c>
      <c r="I633" s="5">
        <v>10747.2</v>
      </c>
      <c r="J633" s="5">
        <v>1747.2</v>
      </c>
      <c r="K633" s="5">
        <v>1747.2</v>
      </c>
      <c r="L633" s="5">
        <v>9000</v>
      </c>
      <c r="M633" s="5">
        <v>9000</v>
      </c>
      <c r="N633" s="5">
        <v>0</v>
      </c>
      <c r="O633" s="3">
        <f>DATE(2023,8,6)</f>
        <v>45144</v>
      </c>
      <c r="P633" s="2"/>
      <c r="Q633" s="2"/>
      <c r="R633" s="2" t="s">
        <v>28</v>
      </c>
    </row>
    <row r="634">
      <c r="A634" s="2" t="s">
        <v>24</v>
      </c>
      <c r="B634" s="2" t="s">
        <v>1376</v>
      </c>
      <c r="C634" s="2" t="s">
        <v>20</v>
      </c>
      <c r="D634" s="3">
        <f>DATE(2025,4,7)</f>
        <v>45754</v>
      </c>
      <c r="E634" s="4">
        <v>250400202</v>
      </c>
      <c r="F634" s="2" t="s">
        <v>1377</v>
      </c>
      <c r="G634" s="2" t="s">
        <v>1378</v>
      </c>
      <c r="H634" s="5">
        <v>5447.66</v>
      </c>
      <c r="I634" s="5">
        <v>5447.66</v>
      </c>
      <c r="J634" s="5">
        <v>0.06</v>
      </c>
      <c r="K634" s="5">
        <v>0.06</v>
      </c>
      <c r="L634" s="5">
        <v>5447.6</v>
      </c>
      <c r="M634" s="5">
        <v>5447.6</v>
      </c>
      <c r="N634" s="5">
        <v>0</v>
      </c>
      <c r="O634" s="3">
        <f>DATE(2025,7,6)</f>
        <v>45844</v>
      </c>
      <c r="P634" s="2"/>
      <c r="Q634" s="2"/>
      <c r="R634" s="2" t="s">
        <v>22</v>
      </c>
    </row>
    <row r="635">
      <c r="A635" s="2" t="s">
        <v>24</v>
      </c>
      <c r="B635" s="2" t="s">
        <v>1376</v>
      </c>
      <c r="C635" s="2" t="s">
        <v>20</v>
      </c>
      <c r="D635" s="3">
        <f>DATE(2025,6,11)</f>
        <v>45819</v>
      </c>
      <c r="E635" s="4">
        <v>250600150</v>
      </c>
      <c r="F635" s="2" t="s">
        <v>1379</v>
      </c>
      <c r="G635" s="2" t="s">
        <v>1380</v>
      </c>
      <c r="H635" s="5">
        <v>2942.99</v>
      </c>
      <c r="I635" s="5">
        <v>2942.99</v>
      </c>
      <c r="J635" s="5">
        <v>2942.99</v>
      </c>
      <c r="K635" s="5">
        <v>2942.99</v>
      </c>
      <c r="L635" s="5">
        <v>0</v>
      </c>
      <c r="M635" s="5">
        <v>0</v>
      </c>
      <c r="N635" s="5">
        <v>0</v>
      </c>
      <c r="O635" s="3">
        <f>DATE(2025,6,13)</f>
        <v>45821</v>
      </c>
      <c r="P635" s="2"/>
      <c r="Q635" s="2"/>
      <c r="R635" s="2" t="s">
        <v>22</v>
      </c>
    </row>
    <row r="636">
      <c r="A636" s="2" t="s">
        <v>24</v>
      </c>
      <c r="B636" s="2" t="s">
        <v>1381</v>
      </c>
      <c r="C636" s="2" t="s">
        <v>20</v>
      </c>
      <c r="D636" s="3">
        <f>DATE(2025,4,8)</f>
        <v>45755</v>
      </c>
      <c r="E636" s="4">
        <v>250400163</v>
      </c>
      <c r="F636" s="2" t="s">
        <v>1382</v>
      </c>
      <c r="G636" s="2" t="s">
        <v>1383</v>
      </c>
      <c r="H636" s="5">
        <v>1048.65</v>
      </c>
      <c r="I636" s="5">
        <v>1048.65</v>
      </c>
      <c r="J636" s="5">
        <v>96.89</v>
      </c>
      <c r="K636" s="5">
        <v>96.89</v>
      </c>
      <c r="L636" s="5">
        <v>951.76</v>
      </c>
      <c r="M636" s="5">
        <v>951.76</v>
      </c>
      <c r="N636" s="5">
        <v>0</v>
      </c>
      <c r="O636" s="3">
        <f>DATE(2025,5,8)</f>
        <v>45785</v>
      </c>
      <c r="P636" s="2"/>
      <c r="Q636" s="2"/>
      <c r="R636" s="2" t="s">
        <v>22</v>
      </c>
    </row>
    <row r="637">
      <c r="A637" s="2" t="s">
        <v>24</v>
      </c>
      <c r="B637" s="2" t="s">
        <v>1381</v>
      </c>
      <c r="C637" s="2" t="s">
        <v>20</v>
      </c>
      <c r="D637" s="3">
        <f>DATE(2025,4,11)</f>
        <v>45758</v>
      </c>
      <c r="E637" s="4">
        <v>250400207</v>
      </c>
      <c r="F637" s="2" t="s">
        <v>1384</v>
      </c>
      <c r="G637" s="2" t="s">
        <v>1385</v>
      </c>
      <c r="H637" s="5">
        <v>1374.74</v>
      </c>
      <c r="I637" s="5">
        <v>1374.74</v>
      </c>
      <c r="J637" s="5">
        <v>1206.12</v>
      </c>
      <c r="K637" s="5">
        <v>1206.12</v>
      </c>
      <c r="L637" s="5">
        <v>168.62</v>
      </c>
      <c r="M637" s="5">
        <v>168.62</v>
      </c>
      <c r="N637" s="5">
        <v>0</v>
      </c>
      <c r="O637" s="3">
        <f>DATE(2025,5,11)</f>
        <v>45788</v>
      </c>
      <c r="P637" s="2"/>
      <c r="Q637" s="2"/>
      <c r="R637" s="2" t="s">
        <v>22</v>
      </c>
    </row>
    <row r="638">
      <c r="A638" s="2" t="s">
        <v>24</v>
      </c>
      <c r="B638" s="2" t="s">
        <v>1381</v>
      </c>
      <c r="C638" s="2" t="s">
        <v>20</v>
      </c>
      <c r="D638" s="3">
        <f>DATE(2025,4,11)</f>
        <v>45758</v>
      </c>
      <c r="E638" s="4">
        <v>250400209</v>
      </c>
      <c r="F638" s="2" t="s">
        <v>1386</v>
      </c>
      <c r="G638" s="2" t="s">
        <v>1387</v>
      </c>
      <c r="H638" s="5">
        <v>1095</v>
      </c>
      <c r="I638" s="5">
        <v>1095</v>
      </c>
      <c r="J638" s="5">
        <v>1095</v>
      </c>
      <c r="K638" s="5">
        <v>1095</v>
      </c>
      <c r="L638" s="5">
        <v>0</v>
      </c>
      <c r="M638" s="5">
        <v>0</v>
      </c>
      <c r="N638" s="5">
        <v>0</v>
      </c>
      <c r="O638" s="3">
        <f>DATE(2025,5,11)</f>
        <v>45788</v>
      </c>
      <c r="P638" s="2"/>
      <c r="Q638" s="2"/>
      <c r="R638" s="2" t="s">
        <v>22</v>
      </c>
    </row>
    <row r="639">
      <c r="A639" s="2" t="s">
        <v>24</v>
      </c>
      <c r="B639" s="2" t="s">
        <v>1381</v>
      </c>
      <c r="C639" s="2" t="s">
        <v>20</v>
      </c>
      <c r="D639" s="3">
        <f>DATE(2025,4,11)</f>
        <v>45758</v>
      </c>
      <c r="E639" s="4">
        <v>250400214</v>
      </c>
      <c r="F639" s="2" t="s">
        <v>1388</v>
      </c>
      <c r="G639" s="2" t="s">
        <v>1389</v>
      </c>
      <c r="H639" s="5">
        <v>720.66</v>
      </c>
      <c r="I639" s="5">
        <v>720.66</v>
      </c>
      <c r="J639" s="5">
        <v>720.66</v>
      </c>
      <c r="K639" s="5">
        <v>720.66</v>
      </c>
      <c r="L639" s="5">
        <v>0</v>
      </c>
      <c r="M639" s="5">
        <v>0</v>
      </c>
      <c r="N639" s="5">
        <v>0</v>
      </c>
      <c r="O639" s="3">
        <f>DATE(2025,5,11)</f>
        <v>45788</v>
      </c>
      <c r="P639" s="2"/>
      <c r="Q639" s="2"/>
      <c r="R639" s="2" t="s">
        <v>28</v>
      </c>
    </row>
    <row r="640">
      <c r="A640" s="2" t="s">
        <v>24</v>
      </c>
      <c r="B640" s="2" t="s">
        <v>1381</v>
      </c>
      <c r="C640" s="2" t="s">
        <v>20</v>
      </c>
      <c r="D640" s="3">
        <f>DATE(2025,4,16)</f>
        <v>45763</v>
      </c>
      <c r="E640" s="4">
        <v>250400266</v>
      </c>
      <c r="F640" s="2" t="s">
        <v>1390</v>
      </c>
      <c r="G640" s="2" t="s">
        <v>1391</v>
      </c>
      <c r="H640" s="5">
        <v>435.12</v>
      </c>
      <c r="I640" s="5">
        <v>435.12</v>
      </c>
      <c r="J640" s="5">
        <v>435.12</v>
      </c>
      <c r="K640" s="5">
        <v>435.12</v>
      </c>
      <c r="L640" s="5">
        <v>0</v>
      </c>
      <c r="M640" s="5">
        <v>0</v>
      </c>
      <c r="N640" s="5">
        <v>0</v>
      </c>
      <c r="O640" s="3">
        <f>DATE(2025,5,16)</f>
        <v>45793</v>
      </c>
      <c r="P640" s="2"/>
      <c r="Q640" s="2"/>
      <c r="R640" s="2" t="s">
        <v>22</v>
      </c>
    </row>
    <row r="641">
      <c r="A641" s="2" t="s">
        <v>24</v>
      </c>
      <c r="B641" s="2" t="s">
        <v>1381</v>
      </c>
      <c r="C641" s="2" t="s">
        <v>20</v>
      </c>
      <c r="D641" s="3">
        <f>DATE(2025,5,13)</f>
        <v>45790</v>
      </c>
      <c r="E641" s="4">
        <v>250500154</v>
      </c>
      <c r="F641" s="2" t="s">
        <v>1392</v>
      </c>
      <c r="G641" s="2" t="s">
        <v>1393</v>
      </c>
      <c r="H641" s="5">
        <v>847.66</v>
      </c>
      <c r="I641" s="5">
        <v>847.66</v>
      </c>
      <c r="J641" s="5">
        <v>847.66</v>
      </c>
      <c r="K641" s="5">
        <v>847.66</v>
      </c>
      <c r="L641" s="5">
        <v>0</v>
      </c>
      <c r="M641" s="5">
        <v>0</v>
      </c>
      <c r="N641" s="5">
        <v>0</v>
      </c>
      <c r="O641" s="3">
        <f>DATE(2025,6,14)</f>
        <v>45822</v>
      </c>
      <c r="P641" s="2"/>
      <c r="Q641" s="2"/>
      <c r="R641" s="2" t="s">
        <v>22</v>
      </c>
    </row>
    <row r="642">
      <c r="A642" s="2" t="s">
        <v>24</v>
      </c>
      <c r="B642" s="2" t="s">
        <v>1394</v>
      </c>
      <c r="C642" s="2" t="s">
        <v>20</v>
      </c>
      <c r="D642" s="3">
        <f>DATE(2023,2,10)</f>
        <v>44967</v>
      </c>
      <c r="E642" s="4">
        <v>240501706</v>
      </c>
      <c r="F642" s="2" t="s">
        <v>1395</v>
      </c>
      <c r="G642" s="2"/>
      <c r="H642" s="5">
        <v>23715.2</v>
      </c>
      <c r="I642" s="5">
        <v>23715.2</v>
      </c>
      <c r="J642" s="5">
        <v>4679.64</v>
      </c>
      <c r="K642" s="5">
        <v>4679.64</v>
      </c>
      <c r="L642" s="5">
        <v>19035.56</v>
      </c>
      <c r="M642" s="5">
        <v>19035.56</v>
      </c>
      <c r="N642" s="5">
        <v>0</v>
      </c>
      <c r="O642" s="3">
        <f>DATE(2023,5,31)</f>
        <v>45077</v>
      </c>
      <c r="P642" s="2"/>
      <c r="Q642" s="2"/>
      <c r="R642" s="2" t="s">
        <v>28</v>
      </c>
    </row>
    <row r="643">
      <c r="A643" s="2" t="s">
        <v>24</v>
      </c>
      <c r="B643" s="2" t="s">
        <v>1394</v>
      </c>
      <c r="C643" s="2" t="s">
        <v>20</v>
      </c>
      <c r="D643" s="3">
        <f>DATE(2024,4,8)</f>
        <v>45390</v>
      </c>
      <c r="E643" s="4">
        <v>240501707</v>
      </c>
      <c r="F643" s="2" t="s">
        <v>1396</v>
      </c>
      <c r="G643" s="2"/>
      <c r="H643" s="5">
        <v>4062.31</v>
      </c>
      <c r="I643" s="5">
        <v>4062.31</v>
      </c>
      <c r="J643" s="5">
        <v>4062.31</v>
      </c>
      <c r="K643" s="5">
        <v>4062.31</v>
      </c>
      <c r="L643" s="5">
        <v>0</v>
      </c>
      <c r="M643" s="5">
        <v>0</v>
      </c>
      <c r="N643" s="5">
        <v>0</v>
      </c>
      <c r="O643" s="3">
        <f>DATE(2024,8,6)</f>
        <v>45510</v>
      </c>
      <c r="P643" s="2"/>
      <c r="Q643" s="2"/>
      <c r="R643" s="2" t="s">
        <v>28</v>
      </c>
    </row>
    <row r="644">
      <c r="A644" s="2" t="s">
        <v>24</v>
      </c>
      <c r="B644" s="2" t="s">
        <v>1394</v>
      </c>
      <c r="C644" s="2" t="s">
        <v>20</v>
      </c>
      <c r="D644" s="3">
        <f>DATE(2024,5,30)</f>
        <v>45442</v>
      </c>
      <c r="E644" s="4">
        <v>240501904</v>
      </c>
      <c r="F644" s="2" t="s">
        <v>1397</v>
      </c>
      <c r="G644" s="2" t="s">
        <v>1398</v>
      </c>
      <c r="H644" s="5">
        <v>9659.44</v>
      </c>
      <c r="I644" s="5">
        <v>9659.44</v>
      </c>
      <c r="J644" s="5">
        <v>9659.44</v>
      </c>
      <c r="K644" s="5">
        <v>9659.44</v>
      </c>
      <c r="L644" s="5">
        <v>0</v>
      </c>
      <c r="M644" s="5">
        <v>0</v>
      </c>
      <c r="N644" s="5">
        <v>0</v>
      </c>
      <c r="O644" s="3">
        <f>DATE(2024,9,27)</f>
        <v>45562</v>
      </c>
      <c r="P644" s="2"/>
      <c r="Q644" s="2"/>
      <c r="R644" s="2" t="s">
        <v>22</v>
      </c>
    </row>
    <row r="645">
      <c r="A645" s="2" t="s">
        <v>24</v>
      </c>
      <c r="B645" s="2" t="s">
        <v>1394</v>
      </c>
      <c r="C645" s="2" t="s">
        <v>20</v>
      </c>
      <c r="D645" s="3">
        <f>DATE(2025,4,10)</f>
        <v>45757</v>
      </c>
      <c r="E645" s="4">
        <v>250400231</v>
      </c>
      <c r="F645" s="2" t="s">
        <v>1399</v>
      </c>
      <c r="G645" s="2" t="s">
        <v>1400</v>
      </c>
      <c r="H645" s="5">
        <v>14.99</v>
      </c>
      <c r="I645" s="5">
        <v>14.99</v>
      </c>
      <c r="J645" s="5">
        <v>14.99</v>
      </c>
      <c r="K645" s="5">
        <v>14.99</v>
      </c>
      <c r="L645" s="5">
        <v>0</v>
      </c>
      <c r="M645" s="5">
        <v>0</v>
      </c>
      <c r="N645" s="5">
        <v>0</v>
      </c>
      <c r="O645" s="3">
        <f>DATE(2025,8,8)</f>
        <v>45877</v>
      </c>
      <c r="P645" s="2"/>
      <c r="Q645" s="2"/>
      <c r="R645" s="2" t="s">
        <v>22</v>
      </c>
    </row>
    <row r="646">
      <c r="A646" s="2" t="s">
        <v>24</v>
      </c>
      <c r="B646" s="2" t="s">
        <v>1394</v>
      </c>
      <c r="C646" s="2" t="s">
        <v>20</v>
      </c>
      <c r="D646" s="3">
        <f>DATE(2025,5,21)</f>
        <v>45798</v>
      </c>
      <c r="E646" s="4">
        <v>250500371</v>
      </c>
      <c r="F646" s="2" t="s">
        <v>1401</v>
      </c>
      <c r="G646" s="2" t="s">
        <v>1402</v>
      </c>
      <c r="H646" s="5">
        <v>18572.67</v>
      </c>
      <c r="I646" s="5">
        <v>18572.67</v>
      </c>
      <c r="J646" s="5">
        <v>18572.67</v>
      </c>
      <c r="K646" s="5">
        <v>18572.67</v>
      </c>
      <c r="L646" s="5">
        <v>0</v>
      </c>
      <c r="M646" s="5">
        <v>0</v>
      </c>
      <c r="N646" s="5">
        <v>0</v>
      </c>
      <c r="O646" s="3">
        <f>DATE(2025,9,18)</f>
        <v>45918</v>
      </c>
      <c r="P646" s="2"/>
      <c r="Q646" s="2"/>
      <c r="R646" s="2" t="s">
        <v>22</v>
      </c>
    </row>
    <row r="647">
      <c r="A647" s="2" t="s">
        <v>24</v>
      </c>
      <c r="B647" s="2" t="s">
        <v>1394</v>
      </c>
      <c r="C647" s="2" t="s">
        <v>20</v>
      </c>
      <c r="D647" s="3">
        <f>DATE(2025,5,26)</f>
        <v>45803</v>
      </c>
      <c r="E647" s="4">
        <v>250500372</v>
      </c>
      <c r="F647" s="2" t="s">
        <v>1403</v>
      </c>
      <c r="G647" s="2" t="s">
        <v>1404</v>
      </c>
      <c r="H647" s="5">
        <v>13.92</v>
      </c>
      <c r="I647" s="5">
        <v>13.92</v>
      </c>
      <c r="J647" s="5">
        <v>13.92</v>
      </c>
      <c r="K647" s="5">
        <v>13.92</v>
      </c>
      <c r="L647" s="5">
        <v>0</v>
      </c>
      <c r="M647" s="5">
        <v>0</v>
      </c>
      <c r="N647" s="5">
        <v>0</v>
      </c>
      <c r="O647" s="3">
        <f>DATE(2025,9,23)</f>
        <v>45923</v>
      </c>
      <c r="P647" s="2"/>
      <c r="Q647" s="2"/>
      <c r="R647" s="2" t="s">
        <v>22</v>
      </c>
    </row>
    <row r="648">
      <c r="A648" s="2" t="s">
        <v>24</v>
      </c>
      <c r="B648" s="2" t="s">
        <v>1405</v>
      </c>
      <c r="C648" s="2" t="s">
        <v>20</v>
      </c>
      <c r="D648" s="3">
        <f>DATE(2025,5,29)</f>
        <v>45806</v>
      </c>
      <c r="E648" s="4">
        <v>250500398</v>
      </c>
      <c r="F648" s="2" t="s">
        <v>1406</v>
      </c>
      <c r="G648" s="2" t="s">
        <v>1407</v>
      </c>
      <c r="H648" s="5">
        <v>12960.05</v>
      </c>
      <c r="I648" s="5">
        <v>12960.05</v>
      </c>
      <c r="J648" s="5">
        <v>11990.36</v>
      </c>
      <c r="K648" s="5">
        <v>11990.36</v>
      </c>
      <c r="L648" s="5">
        <v>969.69</v>
      </c>
      <c r="M648" s="5">
        <v>969.69</v>
      </c>
      <c r="N648" s="5">
        <v>0</v>
      </c>
      <c r="O648" s="3">
        <f>DATE(2025,6,28)</f>
        <v>45836</v>
      </c>
      <c r="P648" s="2"/>
      <c r="Q648" s="2"/>
      <c r="R648" s="2" t="s">
        <v>22</v>
      </c>
    </row>
    <row r="649">
      <c r="A649" s="2" t="s">
        <v>24</v>
      </c>
      <c r="B649" s="2" t="s">
        <v>1405</v>
      </c>
      <c r="C649" s="2" t="s">
        <v>20</v>
      </c>
      <c r="D649" s="3">
        <f>DATE(2025,6,17)</f>
        <v>45825</v>
      </c>
      <c r="E649" s="4">
        <v>250600230</v>
      </c>
      <c r="F649" s="2" t="s">
        <v>1408</v>
      </c>
      <c r="G649" s="2" t="s">
        <v>1409</v>
      </c>
      <c r="H649" s="5">
        <v>11805.04</v>
      </c>
      <c r="I649" s="5">
        <v>11805.04</v>
      </c>
      <c r="J649" s="5">
        <v>11805.04</v>
      </c>
      <c r="K649" s="5">
        <v>11805.04</v>
      </c>
      <c r="L649" s="5">
        <v>0</v>
      </c>
      <c r="M649" s="5">
        <v>0</v>
      </c>
      <c r="N649" s="5">
        <v>0</v>
      </c>
      <c r="O649" s="3">
        <f>DATE(2025,7,17)</f>
        <v>45855</v>
      </c>
      <c r="P649" s="2"/>
      <c r="Q649" s="2"/>
      <c r="R649" s="2" t="s">
        <v>22</v>
      </c>
    </row>
    <row r="650">
      <c r="A650" s="2" t="s">
        <v>24</v>
      </c>
      <c r="B650" s="2" t="s">
        <v>1405</v>
      </c>
      <c r="C650" s="2" t="s">
        <v>20</v>
      </c>
      <c r="D650" s="3">
        <f>DATE(2025,7,17)</f>
        <v>45855</v>
      </c>
      <c r="E650" s="4">
        <v>250700271</v>
      </c>
      <c r="F650" s="2" t="s">
        <v>1410</v>
      </c>
      <c r="G650" s="2" t="s">
        <v>1411</v>
      </c>
      <c r="H650" s="5">
        <v>12166.47</v>
      </c>
      <c r="I650" s="5">
        <v>12166.47</v>
      </c>
      <c r="J650" s="5">
        <v>12166.47</v>
      </c>
      <c r="K650" s="5">
        <v>12166.47</v>
      </c>
      <c r="L650" s="5">
        <v>0</v>
      </c>
      <c r="M650" s="5">
        <v>0</v>
      </c>
      <c r="N650" s="5">
        <v>0</v>
      </c>
      <c r="O650" s="3">
        <f>DATE(2025,8,16)</f>
        <v>45885</v>
      </c>
      <c r="P650" s="2"/>
      <c r="Q650" s="2"/>
      <c r="R650" s="2" t="s">
        <v>22</v>
      </c>
    </row>
    <row r="651">
      <c r="A651" s="2" t="s">
        <v>24</v>
      </c>
      <c r="B651" s="2" t="s">
        <v>1412</v>
      </c>
      <c r="C651" s="2" t="s">
        <v>20</v>
      </c>
      <c r="D651" s="3">
        <f>DATE(2025,7,11)</f>
        <v>45849</v>
      </c>
      <c r="E651" s="4">
        <v>250700173</v>
      </c>
      <c r="F651" s="2" t="s">
        <v>1413</v>
      </c>
      <c r="G651" s="2" t="s">
        <v>1414</v>
      </c>
      <c r="H651" s="5">
        <v>175.5</v>
      </c>
      <c r="I651" s="5">
        <v>175.5</v>
      </c>
      <c r="J651" s="5">
        <v>175.5</v>
      </c>
      <c r="K651" s="5">
        <v>175.5</v>
      </c>
      <c r="L651" s="5">
        <v>0</v>
      </c>
      <c r="M651" s="5">
        <v>0</v>
      </c>
      <c r="N651" s="5">
        <v>0</v>
      </c>
      <c r="O651" s="3">
        <f>DATE(2025,8,10)</f>
        <v>45879</v>
      </c>
      <c r="P651" s="2"/>
      <c r="Q651" s="2"/>
      <c r="R651" s="2" t="s">
        <v>28</v>
      </c>
    </row>
    <row r="652">
      <c r="A652" s="2" t="s">
        <v>24</v>
      </c>
      <c r="B652" s="2" t="s">
        <v>1415</v>
      </c>
      <c r="C652" s="2" t="s">
        <v>20</v>
      </c>
      <c r="D652" s="3">
        <f>DATE(2022,12,4)</f>
        <v>44899</v>
      </c>
      <c r="E652" s="4">
        <v>240501778</v>
      </c>
      <c r="F652" s="2" t="s">
        <v>1416</v>
      </c>
      <c r="G652" s="2"/>
      <c r="H652" s="5">
        <v>3219.54</v>
      </c>
      <c r="I652" s="5">
        <v>3219.54</v>
      </c>
      <c r="J652" s="5">
        <v>3219.54</v>
      </c>
      <c r="K652" s="5">
        <v>3219.54</v>
      </c>
      <c r="L652" s="5">
        <v>0</v>
      </c>
      <c r="M652" s="5">
        <v>0</v>
      </c>
      <c r="N652" s="5">
        <v>0</v>
      </c>
      <c r="O652" s="3">
        <f>DATE(2023,1,25)</f>
        <v>44951</v>
      </c>
      <c r="P652" s="2"/>
      <c r="Q652" s="2"/>
      <c r="R652" s="2" t="s">
        <v>28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2025-07-19T08:36:30Z</dcterms:created>
  <dcterms:modified xsi:type="dcterms:W3CDTF">2025-07-19T08:36:30Z</dcterms:modified>
</cp:coreProperties>
</file>