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TA COMPARTIDO ARCHIVOS ULIMA\6TO CICLO SEPARATAS Y LIBROS PARA LA U\GEFI\"/>
    </mc:Choice>
  </mc:AlternateContent>
  <xr:revisionPtr revIDLastSave="0" documentId="13_ncr:1_{81A3DD15-D29D-4D03-A3A5-2DBF0F62A746}" xr6:coauthVersionLast="47" xr6:coauthVersionMax="47" xr10:uidLastSave="{00000000-0000-0000-0000-000000000000}"/>
  <bookViews>
    <workbookView xWindow="14100" yWindow="0" windowWidth="14700" windowHeight="15600" xr2:uid="{F02F0C65-2229-4F60-BBA3-9A2287D80F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C112" i="1"/>
  <c r="G117" i="1"/>
  <c r="H117" i="1"/>
  <c r="D109" i="1"/>
  <c r="E109" i="1"/>
  <c r="F109" i="1"/>
  <c r="G109" i="1"/>
  <c r="H109" i="1"/>
  <c r="C109" i="1"/>
  <c r="F67" i="1"/>
  <c r="G67" i="1"/>
  <c r="D67" i="1"/>
  <c r="D66" i="1"/>
  <c r="F66" i="1" s="1"/>
  <c r="G66" i="1" s="1"/>
  <c r="E67" i="1"/>
  <c r="G55" i="1"/>
  <c r="E66" i="1"/>
  <c r="E121" i="1"/>
  <c r="C101" i="1"/>
  <c r="C108" i="1" s="1"/>
  <c r="H93" i="1"/>
  <c r="D75" i="1"/>
  <c r="D92" i="1" s="1"/>
  <c r="D93" i="1" s="1"/>
  <c r="C76" i="1"/>
  <c r="E105" i="1" s="1"/>
  <c r="C77" i="1"/>
  <c r="F105" i="1" s="1"/>
  <c r="C78" i="1"/>
  <c r="G105" i="1" s="1"/>
  <c r="C75" i="1"/>
  <c r="F75" i="1" s="1"/>
  <c r="H40" i="1"/>
  <c r="E38" i="1"/>
  <c r="F38" i="1"/>
  <c r="G38" i="1"/>
  <c r="H38" i="1"/>
  <c r="D38" i="1"/>
  <c r="E37" i="1"/>
  <c r="F37" i="1"/>
  <c r="G37" i="1"/>
  <c r="H37" i="1"/>
  <c r="D37" i="1"/>
  <c r="E32" i="1"/>
  <c r="F32" i="1"/>
  <c r="D32" i="1"/>
  <c r="I32" i="1" s="1"/>
  <c r="E31" i="1"/>
  <c r="F31" i="1"/>
  <c r="G31" i="1"/>
  <c r="H31" i="1"/>
  <c r="D31" i="1"/>
  <c r="E30" i="1"/>
  <c r="F30" i="1"/>
  <c r="G30" i="1"/>
  <c r="H30" i="1"/>
  <c r="D30" i="1"/>
  <c r="I30" i="1" s="1"/>
  <c r="E19" i="1"/>
  <c r="F19" i="1"/>
  <c r="G19" i="1"/>
  <c r="H19" i="1"/>
  <c r="D19" i="1"/>
  <c r="H6" i="1"/>
  <c r="H5" i="1"/>
  <c r="D9" i="1"/>
  <c r="C49" i="1" s="1"/>
  <c r="C54" i="1" s="1"/>
  <c r="D105" i="1" l="1"/>
  <c r="C55" i="1"/>
  <c r="I31" i="1"/>
  <c r="G33" i="1"/>
  <c r="G39" i="1" s="1"/>
  <c r="G51" i="1" s="1"/>
  <c r="H33" i="1"/>
  <c r="H39" i="1" s="1"/>
  <c r="H51" i="1" s="1"/>
  <c r="F33" i="1"/>
  <c r="F39" i="1" s="1"/>
  <c r="F51" i="1" s="1"/>
  <c r="H94" i="1"/>
  <c r="H95" i="1" s="1"/>
  <c r="H103" i="1" s="1"/>
  <c r="H108" i="1" s="1"/>
  <c r="D94" i="1"/>
  <c r="D95" i="1" s="1"/>
  <c r="D103" i="1" s="1"/>
  <c r="D108" i="1" s="1"/>
  <c r="F76" i="1"/>
  <c r="D76" i="1"/>
  <c r="E92" i="1" s="1"/>
  <c r="E93" i="1" s="1"/>
  <c r="G42" i="1"/>
  <c r="G43" i="1" s="1"/>
  <c r="G44" i="1" s="1"/>
  <c r="G50" i="1" s="1"/>
  <c r="G54" i="1" s="1"/>
  <c r="E75" i="1"/>
  <c r="E33" i="1"/>
  <c r="E39" i="1" s="1"/>
  <c r="E51" i="1" s="1"/>
  <c r="H7" i="1"/>
  <c r="D33" i="1"/>
  <c r="D39" i="1" s="1"/>
  <c r="D51" i="1" s="1"/>
  <c r="F42" i="1" l="1"/>
  <c r="F43" i="1" s="1"/>
  <c r="F44" i="1" s="1"/>
  <c r="F50" i="1" s="1"/>
  <c r="F54" i="1" s="1"/>
  <c r="F55" i="1" s="1"/>
  <c r="E76" i="1"/>
  <c r="E94" i="1"/>
  <c r="E95" i="1" s="1"/>
  <c r="E103" i="1" s="1"/>
  <c r="E108" i="1" s="1"/>
  <c r="H41" i="1"/>
  <c r="I33" i="1"/>
  <c r="F77" i="1"/>
  <c r="D77" i="1"/>
  <c r="E42" i="1"/>
  <c r="D42" i="1"/>
  <c r="D43" i="1" s="1"/>
  <c r="E77" i="1" l="1"/>
  <c r="F92" i="1"/>
  <c r="F93" i="1" s="1"/>
  <c r="F78" i="1"/>
  <c r="D78" i="1"/>
  <c r="H52" i="1"/>
  <c r="H42" i="1"/>
  <c r="H43" i="1" s="1"/>
  <c r="H44" i="1" s="1"/>
  <c r="H50" i="1" s="1"/>
  <c r="H54" i="1" s="1"/>
  <c r="H55" i="1" s="1"/>
  <c r="D44" i="1"/>
  <c r="D50" i="1" s="1"/>
  <c r="D54" i="1" s="1"/>
  <c r="E43" i="1"/>
  <c r="E44" i="1" s="1"/>
  <c r="E50" i="1" s="1"/>
  <c r="E54" i="1" s="1"/>
  <c r="E55" i="1" s="1"/>
  <c r="C63" i="1" l="1"/>
  <c r="D55" i="1"/>
  <c r="C59" i="1"/>
  <c r="C58" i="1"/>
  <c r="F94" i="1"/>
  <c r="F95" i="1" s="1"/>
  <c r="F103" i="1" s="1"/>
  <c r="F108" i="1" s="1"/>
  <c r="E78" i="1"/>
  <c r="G92" i="1"/>
  <c r="G93" i="1" s="1"/>
  <c r="G94" i="1" l="1"/>
  <c r="G95" i="1" s="1"/>
  <c r="G103" i="1" s="1"/>
  <c r="G108" i="1" s="1"/>
  <c r="C111" i="1" s="1"/>
</calcChain>
</file>

<file path=xl/sharedStrings.xml><?xml version="1.0" encoding="utf-8"?>
<sst xmlns="http://schemas.openxmlformats.org/spreadsheetml/2006/main" count="110" uniqueCount="85">
  <si>
    <t>Inversion</t>
  </si>
  <si>
    <t>Financiamiento</t>
  </si>
  <si>
    <t>Muebles y enseres</t>
  </si>
  <si>
    <t>AF</t>
  </si>
  <si>
    <t>Capital Trabajo</t>
  </si>
  <si>
    <t>Maquinaria y Equipos</t>
  </si>
  <si>
    <t>Prestamos</t>
  </si>
  <si>
    <t>Evaluacion Economica (no hay financiamiento)</t>
  </si>
  <si>
    <t>Unidades a vender</t>
  </si>
  <si>
    <t>Valor de venta</t>
  </si>
  <si>
    <t>Costos y gastos (sin amort, ni depre)</t>
  </si>
  <si>
    <t>U. Bruta</t>
  </si>
  <si>
    <t>Depreciacion de activos</t>
  </si>
  <si>
    <t>V. Adquisicion</t>
  </si>
  <si>
    <t>V. Util</t>
  </si>
  <si>
    <t>V. Mercado</t>
  </si>
  <si>
    <t>Maquinaria y equipo</t>
  </si>
  <si>
    <t>V. Libros</t>
  </si>
  <si>
    <t>Depre y Amort</t>
  </si>
  <si>
    <t>Estado de Resultados</t>
  </si>
  <si>
    <t>VENTAS</t>
  </si>
  <si>
    <t>Costos y Gastos</t>
  </si>
  <si>
    <t>UAI</t>
  </si>
  <si>
    <t>Impuestos</t>
  </si>
  <si>
    <t>U.Neta</t>
  </si>
  <si>
    <t>Flujo de Caja econmico</t>
  </si>
  <si>
    <t>U. Neta</t>
  </si>
  <si>
    <t>Deprec y Amort</t>
  </si>
  <si>
    <t>Valor en Libros</t>
  </si>
  <si>
    <t>Capital de Trabajo</t>
  </si>
  <si>
    <t>TOTAL</t>
  </si>
  <si>
    <t>COK de los accionistas</t>
  </si>
  <si>
    <t>VANE</t>
  </si>
  <si>
    <t>TIR</t>
  </si>
  <si>
    <t>TIR &gt; COK</t>
  </si>
  <si>
    <t>Procede el proyecto, hay un mejor costo de oportunidad con el proyecto</t>
  </si>
  <si>
    <t>B/C</t>
  </si>
  <si>
    <t>Hay un buen margen de costo Beneficio</t>
  </si>
  <si>
    <t>Es viable, genera beneficios</t>
  </si>
  <si>
    <t>Evaluacion Financiera (Considerando financiamiento)</t>
  </si>
  <si>
    <t>Calcular primero el calendario de cuotas</t>
  </si>
  <si>
    <t>Amortizacion</t>
  </si>
  <si>
    <t>Intereses</t>
  </si>
  <si>
    <t>Cuotas</t>
  </si>
  <si>
    <t>S. FINAL</t>
  </si>
  <si>
    <t>Cuotas decrecientes, amortizacion constante</t>
  </si>
  <si>
    <t>TEA</t>
  </si>
  <si>
    <t>Estado de Resultados Proyectado</t>
  </si>
  <si>
    <t>Flujo de caja financiero</t>
  </si>
  <si>
    <t>Amortizacion de prestamo</t>
  </si>
  <si>
    <t>Prestamo</t>
  </si>
  <si>
    <t>PRD</t>
  </si>
  <si>
    <t>PRD de hasta 36 meses (3 anos)</t>
  </si>
  <si>
    <t xml:space="preserve"> = </t>
  </si>
  <si>
    <t>Tiempo en anos hasta alcanzarlo + lo q queda por financiar/lo de proximo ano</t>
  </si>
  <si>
    <t>Tiempo hasta alcanzar</t>
  </si>
  <si>
    <t>+</t>
  </si>
  <si>
    <t>1.79 anos</t>
  </si>
  <si>
    <t>36 dias</t>
  </si>
  <si>
    <t>3.6 dias</t>
  </si>
  <si>
    <t>1 ano con 284 dias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</si>
  <si>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</si>
  <si>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</si>
  <si>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</si>
  <si>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</si>
  <si>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</si>
  <si>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</si>
  <si>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</si>
  <si>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</si>
  <si>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NO ES EL INGRESO Y EGRESO REAL</t>
  </si>
  <si>
    <t>EFECTIVO</t>
  </si>
  <si>
    <t>TOTAL DESCONTADO</t>
  </si>
  <si>
    <t>IR</t>
  </si>
  <si>
    <t xml:space="preserve">PRD </t>
  </si>
  <si>
    <t>PRD DESCONTADO</t>
  </si>
  <si>
    <t>ano</t>
  </si>
  <si>
    <t>2 anos y 144 dias</t>
  </si>
  <si>
    <t>ANOS</t>
  </si>
  <si>
    <t>LO q falta</t>
  </si>
  <si>
    <t>Lo del ano</t>
  </si>
  <si>
    <t>anos</t>
  </si>
  <si>
    <t>G. Financieros INTERESES</t>
  </si>
  <si>
    <t>Deprec y Amort de ACTIVOS FIJOS</t>
  </si>
  <si>
    <t>TOTAL DECONTADO</t>
  </si>
  <si>
    <t>VANF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</si>
</sst>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S/&quot;\ #,##0.00;[Red]\-&quot;S/&quot;\ #,##0.00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9" fontId="1" fillId="4" borderId="0" xfId="0" applyNumberFormat="1" applyFont="1" applyFill="1"/>
    <xf numFmtId="8" fontId="0" fillId="0" borderId="0" xfId="0" applyNumberFormat="1"/>
    <xf numFmtId="9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76610-5B19-470A-8429-81414158F8F2}" name="Tabla1" displayName="Tabla1" ref="B22:I33" totalsRowShown="0">
  <autoFilter ref="B22:I33" xr:uid="{35576610-5B19-470A-8429-81414158F8F2}"/>
  <tableColumns count="8">
    <tableColumn id="1" xr3:uid="{6EBB5869-6F99-47B1-9011-0AA063084E5E}" name="Columna1"/>
    <tableColumn id="2" xr3:uid="{7B99015F-182E-4E06-989D-A37228C38A1D}" name="Columna2"/>
    <tableColumn id="3" xr3:uid="{1AD8AAD9-6050-4C22-9008-F67CF1DD8448}" name="Columna3"/>
    <tableColumn id="4" xr3:uid="{9E6D6D9C-C4D8-456C-930F-331D10DC516D}" name="Columna4"/>
    <tableColumn id="5" xr3:uid="{5F26CBD2-2AD5-4BF9-AE4F-A618B94F817D}" name="Columna5"/>
    <tableColumn id="6" xr3:uid="{1EDDA7B6-FA3F-4A65-A0EA-50626725B96B}" name="Columna6"/>
    <tableColumn id="7" xr3:uid="{4F83B564-D3C4-46B2-A7DF-77490B1438DB}" name="Columna7"/>
    <tableColumn id="8" xr3:uid="{4080AFB7-4A4C-4513-B9C0-35D8BED4D95E}" name="Columna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DB35-7613-47F1-AB03-7698133C63D5}">
  <dimension ref="A4:I126"/>
  <sheetViews>
    <sheetView tabSelected="1" topLeftCell="B103" workbookViewId="0">
      <selection activeCell="B126" sqref="B126"/>
    </sheetView>
  </sheetViews>
  <sheetFormatPr baseColWidth="10" defaultRowHeight="15" x14ac:dyDescent="0.25"/>
  <cols>
    <col min="2" max="2" width="42.7109375" bestFit="1" customWidth="1"/>
    <col min="3" max="3" width="20.28515625" bestFit="1" customWidth="1"/>
    <col min="4" max="4" width="13.7109375" bestFit="1" customWidth="1"/>
    <col min="5" max="6" width="12" customWidth="1"/>
    <col min="7" max="7" width="14.7109375" bestFit="1" customWidth="1"/>
    <col min="8" max="9" width="12" customWidth="1"/>
  </cols>
  <sheetData>
    <row r="4" spans="2:8" x14ac:dyDescent="0.25">
      <c r="B4" s="2" t="s">
        <v>0</v>
      </c>
      <c r="G4" s="2" t="s">
        <v>1</v>
      </c>
    </row>
    <row r="5" spans="2:8" x14ac:dyDescent="0.25">
      <c r="B5" t="s">
        <v>5</v>
      </c>
      <c r="D5">
        <v>25000</v>
      </c>
      <c r="G5" t="s">
        <v>6</v>
      </c>
      <c r="H5">
        <f>SUM(D5:D6)</f>
        <v>45000</v>
      </c>
    </row>
    <row r="6" spans="2:8" x14ac:dyDescent="0.25">
      <c r="B6" t="s">
        <v>2</v>
      </c>
      <c r="D6">
        <v>20000</v>
      </c>
      <c r="G6" t="s">
        <v>0</v>
      </c>
      <c r="H6">
        <f>SUM(D7:D8)</f>
        <v>14500</v>
      </c>
    </row>
    <row r="7" spans="2:8" x14ac:dyDescent="0.25">
      <c r="B7" t="s">
        <v>3</v>
      </c>
      <c r="D7">
        <v>4500</v>
      </c>
      <c r="H7" s="1">
        <f>SUM(H5:H6)</f>
        <v>59500</v>
      </c>
    </row>
    <row r="8" spans="2:8" x14ac:dyDescent="0.25">
      <c r="B8" t="s">
        <v>4</v>
      </c>
      <c r="D8">
        <v>10000</v>
      </c>
    </row>
    <row r="9" spans="2:8" x14ac:dyDescent="0.25">
      <c r="D9" s="1">
        <f>SUM(D5:D8)</f>
        <v>59500</v>
      </c>
    </row>
    <row r="12" spans="2:8" x14ac:dyDescent="0.25">
      <c r="B12" t="s">
        <v>7</v>
      </c>
    </row>
    <row r="15" spans="2:8" x14ac:dyDescent="0.25">
      <c r="D15">
        <v>1</v>
      </c>
      <c r="E15">
        <v>2</v>
      </c>
      <c r="F15">
        <v>3</v>
      </c>
      <c r="G15">
        <v>4</v>
      </c>
      <c r="H15">
        <v>5</v>
      </c>
    </row>
    <row r="16" spans="2:8" ht="14.25" customHeight="1" x14ac:dyDescent="0.25">
      <c r="B16" t="s">
        <v>8</v>
      </c>
      <c r="D16">
        <v>14000</v>
      </c>
      <c r="E16">
        <v>14000</v>
      </c>
      <c r="F16">
        <v>15000</v>
      </c>
      <c r="G16">
        <v>18000</v>
      </c>
      <c r="H16">
        <v>18000</v>
      </c>
    </row>
    <row r="17" spans="2:9" x14ac:dyDescent="0.25">
      <c r="B17" t="s">
        <v>9</v>
      </c>
      <c r="D17">
        <v>10</v>
      </c>
      <c r="E17">
        <v>10</v>
      </c>
      <c r="F17">
        <v>10</v>
      </c>
      <c r="G17">
        <v>10</v>
      </c>
      <c r="H17">
        <v>10</v>
      </c>
    </row>
    <row r="18" spans="2:9" x14ac:dyDescent="0.25">
      <c r="B18" t="s">
        <v>10</v>
      </c>
      <c r="D18">
        <v>-120000</v>
      </c>
      <c r="E18">
        <v>-100000</v>
      </c>
      <c r="F18">
        <v>-110000</v>
      </c>
      <c r="G18">
        <v>-140000</v>
      </c>
      <c r="H18">
        <v>-140000</v>
      </c>
    </row>
    <row r="19" spans="2:9" x14ac:dyDescent="0.25">
      <c r="B19" t="s">
        <v>11</v>
      </c>
      <c r="D19" s="2">
        <f>SUM(D16*D17,D18)</f>
        <v>20000</v>
      </c>
      <c r="E19" s="2">
        <f t="shared" ref="E19:H19" si="0">SUM(E16*E17,E18)</f>
        <v>40000</v>
      </c>
      <c r="F19" s="2">
        <f t="shared" si="0"/>
        <v>40000</v>
      </c>
      <c r="G19" s="2">
        <f t="shared" si="0"/>
        <v>40000</v>
      </c>
      <c r="H19" s="2">
        <f t="shared" si="0"/>
        <v>40000</v>
      </c>
    </row>
    <row r="22" spans="2:9" x14ac:dyDescent="0.25">
      <c r="B22" t="s">
        <v>61</v>
      </c>
      <c r="C22" t="s">
        <v>62</v>
      </c>
      <c r="D22" t="s">
        <v>63</v>
      </c>
      <c r="E22" t="s">
        <v>64</v>
      </c>
      <c r="F22" t="s">
        <v>65</v>
      </c>
      <c r="G22" t="s">
        <v>66</v>
      </c>
      <c r="H22" t="s">
        <v>67</v>
      </c>
      <c r="I22" t="s">
        <v>68</v>
      </c>
    </row>
    <row r="23" spans="2:9" x14ac:dyDescent="0.25">
      <c r="B23" t="s">
        <v>12</v>
      </c>
    </row>
    <row r="24" spans="2:9" x14ac:dyDescent="0.25">
      <c r="D24" t="s">
        <v>13</v>
      </c>
      <c r="E24" t="s">
        <v>14</v>
      </c>
      <c r="F24" t="s">
        <v>15</v>
      </c>
    </row>
    <row r="25" spans="2:9" x14ac:dyDescent="0.25">
      <c r="B25" t="s">
        <v>16</v>
      </c>
      <c r="D25">
        <v>25000</v>
      </c>
      <c r="E25">
        <v>10</v>
      </c>
      <c r="F25" s="1">
        <v>12000</v>
      </c>
    </row>
    <row r="26" spans="2:9" x14ac:dyDescent="0.25">
      <c r="B26" t="s">
        <v>2</v>
      </c>
      <c r="D26">
        <v>20000</v>
      </c>
      <c r="E26">
        <v>5</v>
      </c>
      <c r="F26">
        <v>0</v>
      </c>
    </row>
    <row r="27" spans="2:9" x14ac:dyDescent="0.25">
      <c r="B27" t="s">
        <v>3</v>
      </c>
      <c r="D27">
        <v>4500</v>
      </c>
      <c r="E27">
        <v>3</v>
      </c>
      <c r="F27">
        <v>0</v>
      </c>
    </row>
    <row r="29" spans="2:9" x14ac:dyDescent="0.25">
      <c r="D29">
        <v>1</v>
      </c>
      <c r="E29">
        <v>2</v>
      </c>
      <c r="F29">
        <v>3</v>
      </c>
      <c r="G29">
        <v>4</v>
      </c>
      <c r="H29">
        <v>5</v>
      </c>
      <c r="I29" t="s">
        <v>17</v>
      </c>
    </row>
    <row r="30" spans="2:9" x14ac:dyDescent="0.25">
      <c r="B30" t="s">
        <v>16</v>
      </c>
      <c r="D30">
        <f>$D$25/$E$25</f>
        <v>2500</v>
      </c>
      <c r="E30">
        <f>$D$25/$E$25</f>
        <v>2500</v>
      </c>
      <c r="F30">
        <f>$D$25/$E$25</f>
        <v>2500</v>
      </c>
      <c r="G30">
        <f>$D$25/$E$25</f>
        <v>2500</v>
      </c>
      <c r="H30">
        <f>$D$25/$E$25</f>
        <v>2500</v>
      </c>
      <c r="I30" s="1">
        <f>D25-SUM(D30:H30)</f>
        <v>12500</v>
      </c>
    </row>
    <row r="31" spans="2:9" x14ac:dyDescent="0.25">
      <c r="B31" t="s">
        <v>2</v>
      </c>
      <c r="D31">
        <f>$D$26/$E$26</f>
        <v>4000</v>
      </c>
      <c r="E31">
        <f>$D$26/$E$26</f>
        <v>4000</v>
      </c>
      <c r="F31">
        <f>$D$26/$E$26</f>
        <v>4000</v>
      </c>
      <c r="G31">
        <f>$D$26/$E$26</f>
        <v>4000</v>
      </c>
      <c r="H31">
        <f>$D$26/$E$26</f>
        <v>4000</v>
      </c>
      <c r="I31">
        <f>D26-SUM(D31:H31)</f>
        <v>0</v>
      </c>
    </row>
    <row r="32" spans="2:9" x14ac:dyDescent="0.25">
      <c r="B32" t="s">
        <v>3</v>
      </c>
      <c r="D32">
        <f>$D$27/$E$27</f>
        <v>1500</v>
      </c>
      <c r="E32">
        <f>$D$27/$E$27</f>
        <v>1500</v>
      </c>
      <c r="F32">
        <f>$D$27/$E$27</f>
        <v>1500</v>
      </c>
      <c r="I32">
        <f>D27-SUM(D32:F32)</f>
        <v>0</v>
      </c>
    </row>
    <row r="33" spans="1:9" x14ac:dyDescent="0.25">
      <c r="B33" t="s">
        <v>18</v>
      </c>
      <c r="D33" s="2">
        <f>SUM(D30:D32)</f>
        <v>8000</v>
      </c>
      <c r="E33" s="2">
        <f t="shared" ref="E33:I33" si="1">SUM(E30:E32)</f>
        <v>8000</v>
      </c>
      <c r="F33" s="2">
        <f t="shared" si="1"/>
        <v>8000</v>
      </c>
      <c r="G33" s="2">
        <f>SUM(G30:G32)</f>
        <v>6500</v>
      </c>
      <c r="H33" s="2">
        <f t="shared" si="1"/>
        <v>6500</v>
      </c>
      <c r="I33" s="8">
        <f t="shared" si="1"/>
        <v>12500</v>
      </c>
    </row>
    <row r="35" spans="1:9" x14ac:dyDescent="0.25">
      <c r="B35" s="3" t="s">
        <v>19</v>
      </c>
      <c r="C35" s="3"/>
      <c r="I35" t="s">
        <v>69</v>
      </c>
    </row>
    <row r="36" spans="1:9" x14ac:dyDescent="0.25">
      <c r="D36">
        <v>1</v>
      </c>
      <c r="E36">
        <v>2</v>
      </c>
      <c r="F36">
        <v>3</v>
      </c>
      <c r="G36">
        <v>4</v>
      </c>
      <c r="H36">
        <v>5</v>
      </c>
    </row>
    <row r="37" spans="1:9" x14ac:dyDescent="0.25">
      <c r="B37" t="s">
        <v>20</v>
      </c>
      <c r="D37">
        <f>D16*D17</f>
        <v>140000</v>
      </c>
      <c r="E37">
        <f t="shared" ref="E37:H37" si="2">E16*E17</f>
        <v>140000</v>
      </c>
      <c r="F37">
        <f t="shared" si="2"/>
        <v>150000</v>
      </c>
      <c r="G37">
        <f t="shared" si="2"/>
        <v>180000</v>
      </c>
      <c r="H37">
        <f t="shared" si="2"/>
        <v>180000</v>
      </c>
    </row>
    <row r="38" spans="1:9" x14ac:dyDescent="0.25">
      <c r="B38" t="s">
        <v>21</v>
      </c>
      <c r="D38">
        <f>D18</f>
        <v>-120000</v>
      </c>
      <c r="E38">
        <f t="shared" ref="E38:H38" si="3">E18</f>
        <v>-100000</v>
      </c>
      <c r="F38">
        <f t="shared" si="3"/>
        <v>-110000</v>
      </c>
      <c r="G38">
        <f t="shared" si="3"/>
        <v>-140000</v>
      </c>
      <c r="H38">
        <f t="shared" si="3"/>
        <v>-140000</v>
      </c>
    </row>
    <row r="39" spans="1:9" x14ac:dyDescent="0.25">
      <c r="B39" t="s">
        <v>18</v>
      </c>
      <c r="D39">
        <f>-D33</f>
        <v>-8000</v>
      </c>
      <c r="E39">
        <f>-E33</f>
        <v>-8000</v>
      </c>
      <c r="F39">
        <f>-F33</f>
        <v>-8000</v>
      </c>
      <c r="G39">
        <f>-G33</f>
        <v>-6500</v>
      </c>
      <c r="H39">
        <f>-H33</f>
        <v>-6500</v>
      </c>
    </row>
    <row r="40" spans="1:9" x14ac:dyDescent="0.25">
      <c r="B40" s="7" t="s">
        <v>15</v>
      </c>
      <c r="C40" s="7"/>
      <c r="D40" s="7"/>
      <c r="E40" s="7"/>
      <c r="F40" s="7"/>
      <c r="G40" s="7"/>
      <c r="H40" s="7">
        <f>F25</f>
        <v>12000</v>
      </c>
    </row>
    <row r="41" spans="1:9" x14ac:dyDescent="0.25">
      <c r="B41" s="7" t="s">
        <v>17</v>
      </c>
      <c r="C41" s="7"/>
      <c r="D41" s="7"/>
      <c r="E41" s="7"/>
      <c r="F41" s="7"/>
      <c r="G41" s="7"/>
      <c r="H41" s="7">
        <f>-I30</f>
        <v>-12500</v>
      </c>
    </row>
    <row r="42" spans="1:9" x14ac:dyDescent="0.25">
      <c r="B42" s="2" t="s">
        <v>22</v>
      </c>
      <c r="C42" s="2"/>
      <c r="D42" s="3">
        <f>SUM(D37:D41)</f>
        <v>12000</v>
      </c>
      <c r="E42" s="3">
        <f t="shared" ref="E42:H42" si="4">SUM(E37:E41)</f>
        <v>32000</v>
      </c>
      <c r="F42" s="3">
        <f t="shared" si="4"/>
        <v>32000</v>
      </c>
      <c r="G42" s="3">
        <f t="shared" si="4"/>
        <v>33500</v>
      </c>
      <c r="H42" s="3">
        <f t="shared" si="4"/>
        <v>33000</v>
      </c>
    </row>
    <row r="43" spans="1:9" x14ac:dyDescent="0.25">
      <c r="A43" s="4">
        <v>0.29499999999999998</v>
      </c>
      <c r="B43" t="s">
        <v>23</v>
      </c>
      <c r="D43">
        <f>-D42*0.295</f>
        <v>-3540</v>
      </c>
      <c r="E43">
        <f t="shared" ref="E43:H43" si="5">-E42*0.295</f>
        <v>-9440</v>
      </c>
      <c r="F43">
        <f t="shared" si="5"/>
        <v>-9440</v>
      </c>
      <c r="G43">
        <f t="shared" si="5"/>
        <v>-9882.5</v>
      </c>
      <c r="H43">
        <f t="shared" si="5"/>
        <v>-9735</v>
      </c>
    </row>
    <row r="44" spans="1:9" x14ac:dyDescent="0.25">
      <c r="B44" t="s">
        <v>24</v>
      </c>
      <c r="D44" s="3">
        <f>D42+D43</f>
        <v>8460</v>
      </c>
      <c r="E44" s="3">
        <f t="shared" ref="E44:H44" si="6">E42+E43</f>
        <v>22560</v>
      </c>
      <c r="F44" s="3">
        <f t="shared" si="6"/>
        <v>22560</v>
      </c>
      <c r="G44" s="3">
        <f t="shared" si="6"/>
        <v>23617.5</v>
      </c>
      <c r="H44" s="3">
        <f t="shared" si="6"/>
        <v>23265</v>
      </c>
    </row>
    <row r="47" spans="1:9" x14ac:dyDescent="0.25">
      <c r="B47" s="8" t="s">
        <v>25</v>
      </c>
      <c r="I47" t="s">
        <v>70</v>
      </c>
    </row>
    <row r="48" spans="1:9" x14ac:dyDescent="0.25">
      <c r="C48">
        <v>0</v>
      </c>
      <c r="D48">
        <v>1</v>
      </c>
      <c r="E48">
        <v>2</v>
      </c>
      <c r="F48">
        <v>3</v>
      </c>
      <c r="G48">
        <v>4</v>
      </c>
      <c r="H48">
        <v>5</v>
      </c>
    </row>
    <row r="49" spans="2:8" x14ac:dyDescent="0.25">
      <c r="B49" t="s">
        <v>0</v>
      </c>
      <c r="C49">
        <f>-D9</f>
        <v>-59500</v>
      </c>
    </row>
    <row r="50" spans="2:8" x14ac:dyDescent="0.25">
      <c r="B50" t="s">
        <v>26</v>
      </c>
      <c r="D50">
        <f>D44</f>
        <v>8460</v>
      </c>
      <c r="E50">
        <f t="shared" ref="E50:H50" si="7">E44</f>
        <v>22560</v>
      </c>
      <c r="F50">
        <f t="shared" si="7"/>
        <v>22560</v>
      </c>
      <c r="G50">
        <f t="shared" si="7"/>
        <v>23617.5</v>
      </c>
      <c r="H50">
        <f t="shared" si="7"/>
        <v>23265</v>
      </c>
    </row>
    <row r="51" spans="2:8" x14ac:dyDescent="0.25">
      <c r="B51" t="s">
        <v>27</v>
      </c>
      <c r="D51">
        <f>-D39</f>
        <v>8000</v>
      </c>
      <c r="E51">
        <f t="shared" ref="E51:H51" si="8">-E39</f>
        <v>8000</v>
      </c>
      <c r="F51">
        <f t="shared" si="8"/>
        <v>8000</v>
      </c>
      <c r="G51">
        <f t="shared" si="8"/>
        <v>6500</v>
      </c>
      <c r="H51">
        <f t="shared" si="8"/>
        <v>6500</v>
      </c>
    </row>
    <row r="52" spans="2:8" x14ac:dyDescent="0.25">
      <c r="B52" t="s">
        <v>28</v>
      </c>
      <c r="H52" s="9">
        <f>-H41</f>
        <v>12500</v>
      </c>
    </row>
    <row r="53" spans="2:8" x14ac:dyDescent="0.25">
      <c r="B53" t="s">
        <v>29</v>
      </c>
      <c r="H53" s="10">
        <v>10000</v>
      </c>
    </row>
    <row r="54" spans="2:8" x14ac:dyDescent="0.25">
      <c r="B54" t="s">
        <v>30</v>
      </c>
      <c r="C54">
        <f>SUM(C49:C53)</f>
        <v>-59500</v>
      </c>
      <c r="D54">
        <f t="shared" ref="D54:H54" si="9">SUM(D49:D53)</f>
        <v>16460</v>
      </c>
      <c r="E54">
        <f t="shared" si="9"/>
        <v>30560</v>
      </c>
      <c r="F54">
        <f t="shared" si="9"/>
        <v>30560</v>
      </c>
      <c r="G54">
        <f t="shared" si="9"/>
        <v>30117.5</v>
      </c>
      <c r="H54">
        <f t="shared" si="9"/>
        <v>52265</v>
      </c>
    </row>
    <row r="55" spans="2:8" x14ac:dyDescent="0.25">
      <c r="B55" t="s">
        <v>71</v>
      </c>
      <c r="C55" s="12">
        <f>PV($C$57,C48,,-C54)</f>
        <v>-59500</v>
      </c>
      <c r="D55" s="12">
        <f t="shared" ref="D55:G55" si="10">PV($C$57,D48,,-D54)</f>
        <v>14313.04347826087</v>
      </c>
      <c r="E55" s="12">
        <f t="shared" si="10"/>
        <v>23107.750472589796</v>
      </c>
      <c r="F55" s="12">
        <f t="shared" si="10"/>
        <v>20093.696063121566</v>
      </c>
      <c r="G55" s="12">
        <f>PV($C$57,G48,,-G54)</f>
        <v>17219.778374148184</v>
      </c>
      <c r="H55" s="12">
        <f>PV($C$57,H48,,-H54)</f>
        <v>25984.942070365119</v>
      </c>
    </row>
    <row r="56" spans="2:8" x14ac:dyDescent="0.25">
      <c r="D56" s="12"/>
    </row>
    <row r="57" spans="2:8" x14ac:dyDescent="0.25">
      <c r="B57" t="s">
        <v>31</v>
      </c>
      <c r="C57" s="11">
        <v>0.15</v>
      </c>
    </row>
    <row r="58" spans="2:8" x14ac:dyDescent="0.25">
      <c r="B58" t="s">
        <v>32</v>
      </c>
      <c r="C58" s="6">
        <f>C54+NPV(C57,D54:H54)</f>
        <v>41219.210458485541</v>
      </c>
      <c r="D58" t="s">
        <v>38</v>
      </c>
    </row>
    <row r="59" spans="2:8" x14ac:dyDescent="0.25">
      <c r="B59" t="s">
        <v>33</v>
      </c>
      <c r="C59" s="5">
        <f>IRR(C54:H54)</f>
        <v>0.370491844326857</v>
      </c>
      <c r="D59" s="5"/>
    </row>
    <row r="61" spans="2:8" x14ac:dyDescent="0.25">
      <c r="B61" t="s">
        <v>34</v>
      </c>
      <c r="C61" t="s">
        <v>35</v>
      </c>
    </row>
    <row r="63" spans="2:8" x14ac:dyDescent="0.25">
      <c r="B63" t="s">
        <v>36</v>
      </c>
      <c r="C63" s="6">
        <f>NPV(C57,D54:H54)/-C49</f>
        <v>1.6927598396384125</v>
      </c>
      <c r="D63" t="s">
        <v>37</v>
      </c>
    </row>
    <row r="64" spans="2:8" x14ac:dyDescent="0.25">
      <c r="B64" t="s">
        <v>72</v>
      </c>
    </row>
    <row r="65" spans="2:9" x14ac:dyDescent="0.25">
      <c r="C65" s="12" t="s">
        <v>77</v>
      </c>
      <c r="D65" t="s">
        <v>78</v>
      </c>
      <c r="E65" t="s">
        <v>79</v>
      </c>
    </row>
    <row r="66" spans="2:9" x14ac:dyDescent="0.25">
      <c r="B66" t="s">
        <v>73</v>
      </c>
      <c r="C66">
        <v>2</v>
      </c>
      <c r="D66">
        <f>ABS(SUM(C54:E54))</f>
        <v>12480</v>
      </c>
      <c r="E66">
        <f>F54</f>
        <v>30560</v>
      </c>
      <c r="F66">
        <f>D66/E66</f>
        <v>0.40837696335078533</v>
      </c>
      <c r="G66">
        <f>C66+F66</f>
        <v>2.4083769633507854</v>
      </c>
      <c r="H66" t="s">
        <v>75</v>
      </c>
      <c r="I66" t="s">
        <v>76</v>
      </c>
    </row>
    <row r="67" spans="2:9" x14ac:dyDescent="0.25">
      <c r="B67" t="s">
        <v>74</v>
      </c>
      <c r="C67">
        <v>3</v>
      </c>
      <c r="D67">
        <f>ABS(SUM(C55:F55))</f>
        <v>1985.509986027766</v>
      </c>
      <c r="E67" s="12">
        <f>G55</f>
        <v>17219.778374148184</v>
      </c>
      <c r="F67" s="6">
        <f>D67/E67</f>
        <v>0.11530403834979577</v>
      </c>
      <c r="G67" s="6">
        <f>C67+F67</f>
        <v>3.1153040383497959</v>
      </c>
      <c r="H67" t="s">
        <v>80</v>
      </c>
    </row>
    <row r="69" spans="2:9" x14ac:dyDescent="0.25">
      <c r="B69" s="2" t="s">
        <v>39</v>
      </c>
    </row>
    <row r="71" spans="2:9" x14ac:dyDescent="0.25">
      <c r="B71" s="2" t="s">
        <v>40</v>
      </c>
      <c r="C71" s="2" t="s">
        <v>45</v>
      </c>
      <c r="D71" s="2"/>
      <c r="E71" s="2"/>
      <c r="F71" s="2" t="s">
        <v>46</v>
      </c>
      <c r="G71" s="13">
        <v>0.12</v>
      </c>
    </row>
    <row r="72" spans="2:9" x14ac:dyDescent="0.25">
      <c r="B72" s="2"/>
      <c r="C72" s="2"/>
      <c r="D72" s="2"/>
      <c r="E72" s="2"/>
      <c r="F72" s="2"/>
      <c r="G72" s="2"/>
    </row>
    <row r="73" spans="2:9" x14ac:dyDescent="0.25">
      <c r="B73" s="2"/>
      <c r="C73" s="2" t="s">
        <v>41</v>
      </c>
      <c r="D73" s="2" t="s">
        <v>42</v>
      </c>
      <c r="E73" s="2" t="s">
        <v>43</v>
      </c>
      <c r="F73" s="2" t="s">
        <v>44</v>
      </c>
      <c r="G73" s="2"/>
    </row>
    <row r="74" spans="2:9" x14ac:dyDescent="0.25">
      <c r="B74" s="2">
        <v>0</v>
      </c>
      <c r="C74" s="2"/>
      <c r="D74" s="2"/>
      <c r="E74" s="2"/>
      <c r="F74" s="2">
        <v>45000</v>
      </c>
      <c r="G74" s="2"/>
    </row>
    <row r="75" spans="2:9" x14ac:dyDescent="0.25">
      <c r="B75" s="2">
        <v>1</v>
      </c>
      <c r="C75" s="2">
        <f>$F$74/4</f>
        <v>11250</v>
      </c>
      <c r="D75" s="2">
        <f>F74*$G$71</f>
        <v>5400</v>
      </c>
      <c r="E75" s="2">
        <f>C75+D75</f>
        <v>16650</v>
      </c>
      <c r="F75" s="2">
        <f>F74-C75</f>
        <v>33750</v>
      </c>
      <c r="G75" s="2"/>
    </row>
    <row r="76" spans="2:9" x14ac:dyDescent="0.25">
      <c r="B76" s="2">
        <v>2</v>
      </c>
      <c r="C76" s="2">
        <f t="shared" ref="C76:C78" si="11">$F$74/4</f>
        <v>11250</v>
      </c>
      <c r="D76" s="2">
        <f t="shared" ref="D76:D77" si="12">F75*$G$71</f>
        <v>4050</v>
      </c>
      <c r="E76" s="2">
        <f t="shared" ref="E76:E78" si="13">C76+D76</f>
        <v>15300</v>
      </c>
      <c r="F76" s="2">
        <f t="shared" ref="F76:F78" si="14">F75-C76</f>
        <v>22500</v>
      </c>
      <c r="G76" s="2"/>
    </row>
    <row r="77" spans="2:9" x14ac:dyDescent="0.25">
      <c r="B77" s="2">
        <v>3</v>
      </c>
      <c r="C77" s="2">
        <f t="shared" si="11"/>
        <v>11250</v>
      </c>
      <c r="D77" s="2">
        <f t="shared" si="12"/>
        <v>2700</v>
      </c>
      <c r="E77" s="2">
        <f t="shared" si="13"/>
        <v>13950</v>
      </c>
      <c r="F77" s="2">
        <f t="shared" si="14"/>
        <v>11250</v>
      </c>
      <c r="G77" s="2"/>
    </row>
    <row r="78" spans="2:9" x14ac:dyDescent="0.25">
      <c r="B78" s="2">
        <v>4</v>
      </c>
      <c r="C78" s="2">
        <f t="shared" si="11"/>
        <v>11250</v>
      </c>
      <c r="D78" s="2">
        <f>F77*$G$71</f>
        <v>1350</v>
      </c>
      <c r="E78" s="2">
        <f t="shared" si="13"/>
        <v>12600</v>
      </c>
      <c r="F78" s="2">
        <f t="shared" si="14"/>
        <v>0</v>
      </c>
      <c r="G78" s="2"/>
    </row>
    <row r="82" spans="2:8" x14ac:dyDescent="0.25">
      <c r="B82" t="s">
        <v>47</v>
      </c>
    </row>
    <row r="85" spans="2:8" x14ac:dyDescent="0.25">
      <c r="B85" s="3" t="s">
        <v>19</v>
      </c>
    </row>
    <row r="86" spans="2:8" x14ac:dyDescent="0.25">
      <c r="D86">
        <v>1</v>
      </c>
      <c r="E86">
        <v>2</v>
      </c>
      <c r="F86">
        <v>3</v>
      </c>
      <c r="G86">
        <v>4</v>
      </c>
      <c r="H86">
        <v>5</v>
      </c>
    </row>
    <row r="87" spans="2:8" x14ac:dyDescent="0.25">
      <c r="B87" t="s">
        <v>20</v>
      </c>
      <c r="D87">
        <v>140000</v>
      </c>
      <c r="E87">
        <v>140000</v>
      </c>
      <c r="F87">
        <v>150000</v>
      </c>
      <c r="G87">
        <v>180000</v>
      </c>
      <c r="H87">
        <v>180000</v>
      </c>
    </row>
    <row r="88" spans="2:8" x14ac:dyDescent="0.25">
      <c r="B88" t="s">
        <v>21</v>
      </c>
      <c r="D88">
        <v>-120000</v>
      </c>
      <c r="E88">
        <v>-100000</v>
      </c>
      <c r="F88">
        <v>-110000</v>
      </c>
      <c r="G88">
        <v>-140000</v>
      </c>
      <c r="H88">
        <v>-140000</v>
      </c>
    </row>
    <row r="89" spans="2:8" x14ac:dyDescent="0.25">
      <c r="B89" t="s">
        <v>18</v>
      </c>
      <c r="D89">
        <v>-8000</v>
      </c>
      <c r="E89">
        <v>-8000</v>
      </c>
      <c r="F89">
        <v>-8000</v>
      </c>
      <c r="G89">
        <v>-6500</v>
      </c>
      <c r="H89">
        <v>-6500</v>
      </c>
    </row>
    <row r="90" spans="2:8" x14ac:dyDescent="0.25">
      <c r="B90" t="s">
        <v>15</v>
      </c>
      <c r="H90">
        <v>12000</v>
      </c>
    </row>
    <row r="91" spans="2:8" x14ac:dyDescent="0.25">
      <c r="B91" t="s">
        <v>17</v>
      </c>
      <c r="H91">
        <v>-12500</v>
      </c>
    </row>
    <row r="92" spans="2:8" x14ac:dyDescent="0.25">
      <c r="B92" s="10" t="s">
        <v>81</v>
      </c>
      <c r="C92" s="10"/>
      <c r="D92" s="10">
        <f>-D75</f>
        <v>-5400</v>
      </c>
      <c r="E92" s="10">
        <f>-D76</f>
        <v>-4050</v>
      </c>
      <c r="F92" s="10">
        <f>-D77</f>
        <v>-2700</v>
      </c>
      <c r="G92" s="10">
        <f>-D78</f>
        <v>-1350</v>
      </c>
    </row>
    <row r="93" spans="2:8" x14ac:dyDescent="0.25">
      <c r="B93" t="s">
        <v>22</v>
      </c>
      <c r="D93">
        <f>SUM(D87:D92)</f>
        <v>6600</v>
      </c>
      <c r="E93">
        <f t="shared" ref="E93:H93" si="15">SUM(E87:E92)</f>
        <v>27950</v>
      </c>
      <c r="F93">
        <f t="shared" si="15"/>
        <v>29300</v>
      </c>
      <c r="G93">
        <f t="shared" si="15"/>
        <v>32150</v>
      </c>
      <c r="H93">
        <f t="shared" si="15"/>
        <v>33000</v>
      </c>
    </row>
    <row r="94" spans="2:8" x14ac:dyDescent="0.25">
      <c r="B94" t="s">
        <v>23</v>
      </c>
      <c r="D94">
        <f>-D93*0.295</f>
        <v>-1947</v>
      </c>
      <c r="E94">
        <f t="shared" ref="E94:H94" si="16">-E93*0.295</f>
        <v>-8245.25</v>
      </c>
      <c r="F94">
        <f t="shared" si="16"/>
        <v>-8643.5</v>
      </c>
      <c r="G94">
        <f t="shared" si="16"/>
        <v>-9484.25</v>
      </c>
      <c r="H94">
        <f t="shared" si="16"/>
        <v>-9735</v>
      </c>
    </row>
    <row r="95" spans="2:8" x14ac:dyDescent="0.25">
      <c r="B95" t="s">
        <v>24</v>
      </c>
      <c r="D95" s="3">
        <f>SUM(D93:D94)</f>
        <v>4653</v>
      </c>
      <c r="E95" s="3">
        <f t="shared" ref="E95:G95" si="17">SUM(E93:E94)</f>
        <v>19704.75</v>
      </c>
      <c r="F95" s="3">
        <f t="shared" si="17"/>
        <v>20656.5</v>
      </c>
      <c r="G95" s="3">
        <f t="shared" si="17"/>
        <v>22665.75</v>
      </c>
      <c r="H95" s="3">
        <f>SUM(H93:H94)</f>
        <v>23265</v>
      </c>
    </row>
    <row r="98" spans="2:8" x14ac:dyDescent="0.25">
      <c r="B98" s="3" t="s">
        <v>48</v>
      </c>
    </row>
    <row r="100" spans="2:8" x14ac:dyDescent="0.25"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</row>
    <row r="101" spans="2:8" x14ac:dyDescent="0.25">
      <c r="B101" s="10" t="s">
        <v>50</v>
      </c>
      <c r="C101" s="10">
        <f>F74</f>
        <v>45000</v>
      </c>
    </row>
    <row r="102" spans="2:8" x14ac:dyDescent="0.25">
      <c r="B102" t="s">
        <v>0</v>
      </c>
      <c r="C102">
        <v>-59500</v>
      </c>
    </row>
    <row r="103" spans="2:8" x14ac:dyDescent="0.25">
      <c r="B103" t="s">
        <v>26</v>
      </c>
      <c r="D103">
        <f>D95</f>
        <v>4653</v>
      </c>
      <c r="E103">
        <f t="shared" ref="E103:H103" si="18">E95</f>
        <v>19704.75</v>
      </c>
      <c r="F103">
        <f t="shared" si="18"/>
        <v>20656.5</v>
      </c>
      <c r="G103">
        <f t="shared" si="18"/>
        <v>22665.75</v>
      </c>
      <c r="H103">
        <f t="shared" si="18"/>
        <v>23265</v>
      </c>
    </row>
    <row r="104" spans="2:8" x14ac:dyDescent="0.25">
      <c r="B104" t="s">
        <v>82</v>
      </c>
      <c r="D104" s="2">
        <v>8000</v>
      </c>
      <c r="E104" s="2">
        <v>8000</v>
      </c>
      <c r="F104" s="2">
        <v>8000</v>
      </c>
      <c r="G104" s="2">
        <v>6500</v>
      </c>
      <c r="H104" s="2">
        <v>6500</v>
      </c>
    </row>
    <row r="105" spans="2:8" x14ac:dyDescent="0.25">
      <c r="B105" s="10" t="s">
        <v>49</v>
      </c>
      <c r="C105" s="10"/>
      <c r="D105" s="10">
        <f>-C75</f>
        <v>-11250</v>
      </c>
      <c r="E105" s="10">
        <f>-C76</f>
        <v>-11250</v>
      </c>
      <c r="F105" s="10">
        <f>-C77</f>
        <v>-11250</v>
      </c>
      <c r="G105" s="10">
        <f>-C78</f>
        <v>-11250</v>
      </c>
    </row>
    <row r="106" spans="2:8" x14ac:dyDescent="0.25">
      <c r="B106" t="s">
        <v>28</v>
      </c>
      <c r="H106">
        <v>12500</v>
      </c>
    </row>
    <row r="107" spans="2:8" x14ac:dyDescent="0.25">
      <c r="B107" t="s">
        <v>29</v>
      </c>
      <c r="H107">
        <v>10000</v>
      </c>
    </row>
    <row r="108" spans="2:8" x14ac:dyDescent="0.25">
      <c r="B108" t="s">
        <v>30</v>
      </c>
      <c r="C108">
        <f>SUM(C101:C107)</f>
        <v>-14500</v>
      </c>
      <c r="D108">
        <f t="shared" ref="D108:H108" si="19">SUM(D101:D107)</f>
        <v>1403</v>
      </c>
      <c r="E108">
        <f t="shared" si="19"/>
        <v>16454.75</v>
      </c>
      <c r="F108">
        <f t="shared" si="19"/>
        <v>17406.5</v>
      </c>
      <c r="G108">
        <f t="shared" si="19"/>
        <v>17915.75</v>
      </c>
      <c r="H108">
        <f t="shared" si="19"/>
        <v>52265</v>
      </c>
    </row>
    <row r="109" spans="2:8" x14ac:dyDescent="0.25">
      <c r="B109" t="s">
        <v>83</v>
      </c>
      <c r="C109" s="12">
        <f>PV(15%,C100,,-C108)</f>
        <v>-14500</v>
      </c>
      <c r="D109" s="12">
        <f>PV(15%,D100,,-D108)</f>
        <v>1220</v>
      </c>
      <c r="E109" s="12">
        <f t="shared" ref="D109:H109" si="20">PV(15%,E100,,-E108)</f>
        <v>12442.155009451797</v>
      </c>
      <c r="F109" s="12">
        <f t="shared" si="20"/>
        <v>11445.056299827405</v>
      </c>
      <c r="G109" s="12">
        <f t="shared" si="20"/>
        <v>10243.388209733388</v>
      </c>
      <c r="H109" s="12">
        <f t="shared" si="20"/>
        <v>25984.942070365119</v>
      </c>
    </row>
    <row r="111" spans="2:8" x14ac:dyDescent="0.25">
      <c r="B111" t="s">
        <v>84</v>
      </c>
      <c r="C111" s="6">
        <f>C108+NPV(15%,D108:H108)</f>
        <v>46835.54158937771</v>
      </c>
    </row>
    <row r="112" spans="2:8" x14ac:dyDescent="0.25">
      <c r="B112" t="s">
        <v>33</v>
      </c>
      <c r="C112" s="5">
        <f>IRR(C108:H108)</f>
        <v>0.75066856269305782</v>
      </c>
    </row>
    <row r="114" spans="2:8" x14ac:dyDescent="0.25">
      <c r="B114" t="s">
        <v>51</v>
      </c>
    </row>
    <row r="115" spans="2:8" x14ac:dyDescent="0.25">
      <c r="B115" t="s">
        <v>52</v>
      </c>
      <c r="C115" t="s">
        <v>53</v>
      </c>
      <c r="D115" t="s">
        <v>54</v>
      </c>
    </row>
    <row r="117" spans="2:8" x14ac:dyDescent="0.25">
      <c r="C117" t="s">
        <v>55</v>
      </c>
      <c r="E117">
        <v>1</v>
      </c>
      <c r="F117" t="s">
        <v>56</v>
      </c>
      <c r="G117">
        <f>H117/E108</f>
        <v>0.7959403819565779</v>
      </c>
      <c r="H117">
        <f>-C108-D108</f>
        <v>13097</v>
      </c>
    </row>
    <row r="118" spans="2:8" x14ac:dyDescent="0.25">
      <c r="E118" t="s">
        <v>57</v>
      </c>
    </row>
    <row r="119" spans="2:8" x14ac:dyDescent="0.25">
      <c r="E119">
        <v>0.1</v>
      </c>
      <c r="F119" t="s">
        <v>58</v>
      </c>
    </row>
    <row r="120" spans="2:8" x14ac:dyDescent="0.25">
      <c r="E120">
        <v>0.01</v>
      </c>
      <c r="F120" t="s">
        <v>59</v>
      </c>
    </row>
    <row r="121" spans="2:8" x14ac:dyDescent="0.25">
      <c r="E121">
        <f>36*8</f>
        <v>288</v>
      </c>
    </row>
    <row r="122" spans="2:8" x14ac:dyDescent="0.25">
      <c r="E122" t="s">
        <v>60</v>
      </c>
    </row>
    <row r="125" spans="2:8" x14ac:dyDescent="0.25">
      <c r="C125">
        <v>-550000</v>
      </c>
      <c r="D125">
        <v>126800</v>
      </c>
      <c r="E125">
        <v>221300</v>
      </c>
      <c r="F125">
        <v>315500</v>
      </c>
      <c r="G125">
        <v>410000</v>
      </c>
      <c r="H125">
        <v>504500</v>
      </c>
    </row>
    <row r="126" spans="2:8" x14ac:dyDescent="0.25">
      <c r="B126" s="14">
        <f>IRR(C125:H125)</f>
        <v>0.37333701659772833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Walter Ysidro Palomino</dc:creator>
  <cp:lastModifiedBy>Gabriel Walter Ysidro Palomino</cp:lastModifiedBy>
  <dcterms:created xsi:type="dcterms:W3CDTF">2024-11-06T02:59:12Z</dcterms:created>
  <dcterms:modified xsi:type="dcterms:W3CDTF">2024-11-06T05:07:00Z</dcterms:modified>
</cp:coreProperties>
</file>