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isdata\Video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M94" i="1"/>
  <c r="M93" i="1"/>
  <c r="M92" i="1"/>
  <c r="M91" i="1"/>
  <c r="M90" i="1"/>
  <c r="M89" i="1"/>
  <c r="M88" i="1"/>
  <c r="R84" i="1"/>
  <c r="S84" i="1"/>
  <c r="T84" i="1"/>
  <c r="U84" i="1"/>
  <c r="V84" i="1"/>
  <c r="W84" i="1"/>
  <c r="X84" i="1"/>
  <c r="Q84" i="1"/>
  <c r="P84" i="1"/>
  <c r="X83" i="1"/>
  <c r="X82" i="1"/>
  <c r="Y75" i="1"/>
  <c r="W75" i="1"/>
  <c r="V74" i="1"/>
  <c r="U75" i="1"/>
  <c r="S75" i="1"/>
  <c r="P75" i="1"/>
  <c r="V75" i="1" s="1"/>
  <c r="P74" i="1"/>
  <c r="Z74" i="1" s="1"/>
  <c r="P73" i="1"/>
  <c r="W73" i="1" s="1"/>
  <c r="O74" i="1"/>
  <c r="O75" i="1"/>
  <c r="O73" i="1"/>
  <c r="M61" i="1"/>
  <c r="N61" i="1"/>
  <c r="O61" i="1"/>
  <c r="P61" i="1"/>
  <c r="Q61" i="1"/>
  <c r="L61" i="1"/>
  <c r="R61" i="1" s="1"/>
  <c r="M60" i="1"/>
  <c r="N60" i="1"/>
  <c r="O60" i="1"/>
  <c r="P60" i="1"/>
  <c r="Q60" i="1"/>
  <c r="L60" i="1"/>
  <c r="R60" i="1" s="1"/>
  <c r="M58" i="1"/>
  <c r="N58" i="1"/>
  <c r="O58" i="1"/>
  <c r="P58" i="1"/>
  <c r="Q58" i="1"/>
  <c r="L58" i="1"/>
  <c r="R58" i="1" s="1"/>
  <c r="Q57" i="1"/>
  <c r="M57" i="1"/>
  <c r="N57" i="1"/>
  <c r="O57" i="1"/>
  <c r="P57" i="1"/>
  <c r="L57" i="1"/>
  <c r="R57" i="1" s="1"/>
  <c r="M55" i="1"/>
  <c r="N55" i="1"/>
  <c r="O55" i="1"/>
  <c r="P55" i="1"/>
  <c r="Q55" i="1"/>
  <c r="L55" i="1"/>
  <c r="R55" i="1" s="1"/>
  <c r="N54" i="1"/>
  <c r="M54" i="1"/>
  <c r="O54" i="1"/>
  <c r="P54" i="1"/>
  <c r="Q54" i="1"/>
  <c r="L54" i="1"/>
  <c r="R54" i="1" s="1"/>
  <c r="N52" i="1"/>
  <c r="O52" i="1"/>
  <c r="M52" i="1"/>
  <c r="P52" i="1"/>
  <c r="Q52" i="1"/>
  <c r="M51" i="1"/>
  <c r="N51" i="1"/>
  <c r="O51" i="1"/>
  <c r="P51" i="1"/>
  <c r="Q51" i="1"/>
  <c r="L51" i="1"/>
  <c r="L52" i="1"/>
  <c r="R52" i="1" s="1"/>
  <c r="G57" i="1"/>
  <c r="D51" i="1"/>
  <c r="D55" i="1"/>
  <c r="E55" i="1"/>
  <c r="F55" i="1"/>
  <c r="G55" i="1"/>
  <c r="H55" i="1"/>
  <c r="C55" i="1"/>
  <c r="C57" i="1" s="1"/>
  <c r="E54" i="1"/>
  <c r="E57" i="1" s="1"/>
  <c r="D54" i="1"/>
  <c r="D57" i="1" s="1"/>
  <c r="C54" i="1"/>
  <c r="F54" i="1"/>
  <c r="F57" i="1" s="1"/>
  <c r="G54" i="1"/>
  <c r="H54" i="1"/>
  <c r="C51" i="1"/>
  <c r="G29" i="1"/>
  <c r="G30" i="1"/>
  <c r="G31" i="1"/>
  <c r="G32" i="1"/>
  <c r="G33" i="1"/>
  <c r="G34" i="1"/>
  <c r="G35" i="1"/>
  <c r="G36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W76" i="1" l="1"/>
  <c r="U83" i="1" s="1"/>
  <c r="U81" i="1"/>
  <c r="S73" i="1"/>
  <c r="U73" i="1"/>
  <c r="Y73" i="1"/>
  <c r="S74" i="1"/>
  <c r="U74" i="1"/>
  <c r="W74" i="1"/>
  <c r="Y74" i="1"/>
  <c r="R73" i="1"/>
  <c r="T73" i="1"/>
  <c r="V73" i="1"/>
  <c r="X73" i="1"/>
  <c r="Z73" i="1"/>
  <c r="R75" i="1"/>
  <c r="T75" i="1"/>
  <c r="X75" i="1"/>
  <c r="Z75" i="1"/>
  <c r="R51" i="1"/>
  <c r="R74" i="1"/>
  <c r="T74" i="1"/>
  <c r="X74" i="1"/>
  <c r="D18" i="1"/>
  <c r="D22" i="1"/>
  <c r="D21" i="1"/>
  <c r="D20" i="1"/>
  <c r="D19" i="1"/>
  <c r="D17" i="1"/>
  <c r="D16" i="1"/>
  <c r="D15" i="1"/>
  <c r="C22" i="1"/>
  <c r="C16" i="1"/>
  <c r="C17" i="1"/>
  <c r="C18" i="1"/>
  <c r="C19" i="1"/>
  <c r="C20" i="1"/>
  <c r="C21" i="1"/>
  <c r="C15" i="1"/>
  <c r="T76" i="1" l="1"/>
  <c r="R82" i="1" s="1"/>
  <c r="Y76" i="1"/>
  <c r="W83" i="1" s="1"/>
  <c r="W81" i="1"/>
  <c r="R76" i="1"/>
  <c r="P83" i="1" s="1"/>
  <c r="U76" i="1"/>
  <c r="S83" i="1" s="1"/>
  <c r="S81" i="1"/>
  <c r="S76" i="1"/>
  <c r="Q83" i="1" s="1"/>
  <c r="Q81" i="1"/>
  <c r="P82" i="1"/>
  <c r="Z76" i="1"/>
  <c r="X81" i="1" s="1"/>
  <c r="U82" i="1"/>
  <c r="X76" i="1"/>
  <c r="V82" i="1" s="1"/>
  <c r="V81" i="1"/>
  <c r="S82" i="1"/>
  <c r="V76" i="1"/>
  <c r="Q82" i="1" l="1"/>
  <c r="W82" i="1"/>
  <c r="P81" i="1"/>
  <c r="R81" i="1"/>
  <c r="T83" i="1"/>
  <c r="T82" i="1"/>
  <c r="R83" i="1"/>
  <c r="V83" i="1"/>
  <c r="T81" i="1"/>
</calcChain>
</file>

<file path=xl/sharedStrings.xml><?xml version="1.0" encoding="utf-8"?>
<sst xmlns="http://schemas.openxmlformats.org/spreadsheetml/2006/main" count="145" uniqueCount="70">
  <si>
    <t>No</t>
  </si>
  <si>
    <t>Basisdata</t>
  </si>
  <si>
    <t>Pemeroleham Informasi</t>
  </si>
  <si>
    <t>Informasi bertekstur</t>
  </si>
  <si>
    <t>tidak bertekstur</t>
  </si>
  <si>
    <t>Field jelas semantik</t>
  </si>
  <si>
    <t>Tidak ada field</t>
  </si>
  <si>
    <t>Query sudah di tentukan</t>
  </si>
  <si>
    <t>Teks bebas (NLP atau Boolean)</t>
  </si>
  <si>
    <t xml:space="preserve">Pencocokan Tepat </t>
  </si>
  <si>
    <t>Tidak tepat</t>
  </si>
  <si>
    <t>Error di toleransi</t>
  </si>
  <si>
    <t>error menghasilkan kegagalan</t>
  </si>
  <si>
    <t>sistem1</t>
  </si>
  <si>
    <t>recall</t>
  </si>
  <si>
    <t>R</t>
  </si>
  <si>
    <t>N</t>
  </si>
  <si>
    <t>precison</t>
  </si>
  <si>
    <t>Recall</t>
  </si>
  <si>
    <t>Precision</t>
  </si>
  <si>
    <t>sistem2</t>
  </si>
  <si>
    <t>T1</t>
  </si>
  <si>
    <t>T2</t>
  </si>
  <si>
    <t>T3</t>
  </si>
  <si>
    <t>T4</t>
  </si>
  <si>
    <t>T5</t>
  </si>
  <si>
    <t>T6</t>
  </si>
  <si>
    <t>Relevance</t>
  </si>
  <si>
    <t xml:space="preserve">R </t>
  </si>
  <si>
    <t>NR</t>
  </si>
  <si>
    <t>D1</t>
  </si>
  <si>
    <t>D2</t>
  </si>
  <si>
    <t>D3</t>
  </si>
  <si>
    <t>D4</t>
  </si>
  <si>
    <t>Q</t>
  </si>
  <si>
    <t>a=1</t>
  </si>
  <si>
    <t>b=0.25</t>
  </si>
  <si>
    <t>y=0.75</t>
  </si>
  <si>
    <t>D1+D2</t>
  </si>
  <si>
    <t>D3+D4</t>
  </si>
  <si>
    <t>Q`</t>
  </si>
  <si>
    <t>(Q,D1)</t>
  </si>
  <si>
    <t>(Q`,D1)</t>
  </si>
  <si>
    <t>(Q,D2)</t>
  </si>
  <si>
    <t>(Q`,D2)</t>
  </si>
  <si>
    <t>(Q,D3)</t>
  </si>
  <si>
    <t>(Q`,D3)</t>
  </si>
  <si>
    <t>(Q,D4)</t>
  </si>
  <si>
    <t>(Q`,D4)</t>
  </si>
  <si>
    <t>No.4</t>
  </si>
  <si>
    <t>No.3</t>
  </si>
  <si>
    <t>No.1</t>
  </si>
  <si>
    <t>No.2</t>
  </si>
  <si>
    <t>Kata Ke-i</t>
  </si>
  <si>
    <t>Frekuensi kemunculan kata ke-i pada dok j</t>
  </si>
  <si>
    <t>Jumlah dok yang berisi kata ke-i</t>
  </si>
  <si>
    <t>Frekuensi kemunculan kata ke-i pada q</t>
  </si>
  <si>
    <t>k1</t>
  </si>
  <si>
    <t>k2</t>
  </si>
  <si>
    <t>k3</t>
  </si>
  <si>
    <t>k4</t>
  </si>
  <si>
    <t>k5</t>
  </si>
  <si>
    <t>k6</t>
  </si>
  <si>
    <t>k7</t>
  </si>
  <si>
    <t>k8</t>
  </si>
  <si>
    <t>ni</t>
  </si>
  <si>
    <t>idf</t>
  </si>
  <si>
    <t>tf-idf</t>
  </si>
  <si>
    <t>Similarity</t>
  </si>
  <si>
    <t>Cos,similarity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</si>
</sst>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9" fontId="0" fillId="0" borderId="0" xfId="0" applyNumberFormat="1"/>
    <xf numFmtId="0" fontId="2" fillId="2" borderId="1" xfId="1" applyBorder="1"/>
    <xf numFmtId="0" fontId="1" fillId="5" borderId="1" xfId="4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2" applyBorder="1"/>
    <xf numFmtId="0" fontId="4" fillId="4" borderId="1" xfId="3" applyBorder="1"/>
    <xf numFmtId="0" fontId="0" fillId="0" borderId="2" xfId="0" applyBorder="1"/>
    <xf numFmtId="0" fontId="0" fillId="0" borderId="0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3815088889239"/>
          <c:y val="7.2632944228274973E-2"/>
          <c:w val="0.81857708593147949"/>
          <c:h val="0.71256390616542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Sheet1!$F$15:$F$22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Sheet1!$G$15:$G$22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D-45FF-A216-30A39686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75088"/>
        <c:axId val="2141776752"/>
      </c:scatterChart>
      <c:valAx>
        <c:axId val="21417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41776752"/>
        <c:crosses val="autoZero"/>
        <c:crossBetween val="midCat"/>
      </c:valAx>
      <c:valAx>
        <c:axId val="21417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Precison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417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Sheet1!$F$29:$F$36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Sheet1!$G$29:$G$36</c:f>
              <c:numCache>
                <c:formatCode>General</c:formatCode>
                <c:ptCount val="8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0.14285714285714285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0-4E81-80C2-B7F38946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73840"/>
        <c:axId val="2141767600"/>
      </c:scatterChart>
      <c:valAx>
        <c:axId val="21417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41767600"/>
        <c:crosses val="autoZero"/>
        <c:crossBetween val="midCat"/>
      </c:valAx>
      <c:valAx>
        <c:axId val="2141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41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10</xdr:row>
      <xdr:rowOff>123825</xdr:rowOff>
    </xdr:from>
    <xdr:to>
      <xdr:col>15</xdr:col>
      <xdr:colOff>142874</xdr:colOff>
      <xdr:row>23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25</xdr:row>
      <xdr:rowOff>47625</xdr:rowOff>
    </xdr:from>
    <xdr:to>
      <xdr:col>14</xdr:col>
      <xdr:colOff>523875</xdr:colOff>
      <xdr:row>38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abSelected="1" workbookViewId="0">
      <selection activeCell="A11" sqref="A11"/>
    </sheetView>
  </sheetViews>
  <sheetFormatPr defaultRowHeight="15" x14ac:dyDescent="0.25"/>
  <sheetData>
    <row r="1" spans="1:11" x14ac:dyDescent="0.25">
      <c r="A1" t="s">
        <v>51</v>
      </c>
    </row>
    <row r="2" spans="1:11" x14ac:dyDescent="0.25">
      <c r="A2" t="s">
        <v>0</v>
      </c>
      <c r="B2" s="14" t="s">
        <v>2</v>
      </c>
      <c r="C2" s="14"/>
      <c r="D2" s="14"/>
      <c r="E2" s="14"/>
      <c r="F2" s="14"/>
      <c r="G2" s="14" t="s">
        <v>1</v>
      </c>
      <c r="H2" s="14"/>
      <c r="I2" s="14"/>
      <c r="J2" s="14"/>
      <c r="K2" s="14"/>
    </row>
    <row r="3" spans="1:11" x14ac:dyDescent="0.25">
      <c r="A3">
        <v>1</v>
      </c>
      <c r="B3" s="14" t="s">
        <v>3</v>
      </c>
      <c r="C3" s="14"/>
      <c r="D3" s="14"/>
      <c r="E3" s="14"/>
      <c r="F3" s="14"/>
      <c r="G3" s="14" t="s">
        <v>4</v>
      </c>
      <c r="H3" s="14"/>
      <c r="I3" s="14"/>
      <c r="J3" s="14"/>
      <c r="K3" s="14"/>
    </row>
    <row r="4" spans="1:11" x14ac:dyDescent="0.25">
      <c r="A4">
        <v>2</v>
      </c>
      <c r="B4" s="14" t="s">
        <v>5</v>
      </c>
      <c r="C4" s="14"/>
      <c r="D4" s="14"/>
      <c r="E4" s="14"/>
      <c r="F4" s="14"/>
      <c r="G4" s="14" t="s">
        <v>6</v>
      </c>
      <c r="H4" s="14"/>
      <c r="I4" s="14"/>
      <c r="J4" s="14"/>
      <c r="K4" s="14"/>
    </row>
    <row r="5" spans="1:11" x14ac:dyDescent="0.25">
      <c r="A5">
        <v>3</v>
      </c>
      <c r="B5" s="14" t="s">
        <v>7</v>
      </c>
      <c r="C5" s="14"/>
      <c r="D5" s="14"/>
      <c r="E5" s="14"/>
      <c r="F5" s="14"/>
      <c r="G5" s="14" t="s">
        <v>8</v>
      </c>
      <c r="H5" s="14"/>
      <c r="I5" s="14"/>
      <c r="J5" s="14"/>
      <c r="K5" s="14"/>
    </row>
    <row r="6" spans="1:11" x14ac:dyDescent="0.25">
      <c r="A6">
        <v>4</v>
      </c>
      <c r="B6" s="14" t="s">
        <v>9</v>
      </c>
      <c r="C6" s="14"/>
      <c r="D6" s="14"/>
      <c r="E6" s="14"/>
      <c r="F6" s="14"/>
      <c r="G6" s="14" t="s">
        <v>10</v>
      </c>
      <c r="H6" s="14"/>
      <c r="I6" s="14"/>
      <c r="J6" s="14"/>
      <c r="K6" s="14"/>
    </row>
    <row r="7" spans="1:11" x14ac:dyDescent="0.25">
      <c r="A7">
        <v>5</v>
      </c>
      <c r="B7" s="14" t="s">
        <v>11</v>
      </c>
      <c r="C7" s="14"/>
      <c r="D7" s="14"/>
      <c r="E7" s="14"/>
      <c r="F7" s="14"/>
      <c r="G7" s="14" t="s">
        <v>12</v>
      </c>
      <c r="H7" s="14"/>
      <c r="I7" s="14"/>
      <c r="J7" s="14"/>
      <c r="K7" s="14"/>
    </row>
    <row r="8" spans="1:11" x14ac:dyDescent="0.25">
      <c r="A8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11" spans="1:11" x14ac:dyDescent="0.25">
      <c r="A11" t="s">
        <v>50</v>
      </c>
    </row>
    <row r="12" spans="1:11" x14ac:dyDescent="0.25">
      <c r="B12" t="s">
        <v>13</v>
      </c>
    </row>
    <row r="14" spans="1:11" x14ac:dyDescent="0.25">
      <c r="B14" s="5"/>
      <c r="C14" s="5" t="s">
        <v>14</v>
      </c>
      <c r="D14" s="5" t="s">
        <v>17</v>
      </c>
      <c r="E14" s="5"/>
      <c r="F14" s="5" t="s">
        <v>18</v>
      </c>
      <c r="G14" s="5" t="s">
        <v>19</v>
      </c>
    </row>
    <row r="15" spans="1:11" x14ac:dyDescent="0.25">
      <c r="B15" s="5">
        <v>1</v>
      </c>
      <c r="C15" s="5">
        <f t="shared" ref="C15:C21" si="0">1/10</f>
        <v>0.1</v>
      </c>
      <c r="D15" s="5">
        <f>1/1</f>
        <v>1</v>
      </c>
      <c r="E15" s="5" t="s">
        <v>15</v>
      </c>
      <c r="F15" s="11">
        <v>0.1</v>
      </c>
      <c r="G15" s="5">
        <v>1</v>
      </c>
    </row>
    <row r="16" spans="1:11" x14ac:dyDescent="0.25">
      <c r="B16" s="5">
        <v>4</v>
      </c>
      <c r="C16" s="5">
        <f t="shared" si="0"/>
        <v>0.1</v>
      </c>
      <c r="D16" s="5">
        <f>1/2</f>
        <v>0.5</v>
      </c>
      <c r="E16" s="5" t="s">
        <v>16</v>
      </c>
      <c r="F16" s="11">
        <v>0.2</v>
      </c>
      <c r="G16" s="5">
        <v>0.25</v>
      </c>
    </row>
    <row r="17" spans="2:7" x14ac:dyDescent="0.25">
      <c r="B17" s="5">
        <v>0</v>
      </c>
      <c r="C17" s="5">
        <f t="shared" si="0"/>
        <v>0.1</v>
      </c>
      <c r="D17" s="5">
        <f>1/3</f>
        <v>0.33333333333333331</v>
      </c>
      <c r="E17" s="5" t="s">
        <v>16</v>
      </c>
      <c r="F17" s="11">
        <v>0.3</v>
      </c>
      <c r="G17" s="5">
        <v>0.25</v>
      </c>
    </row>
    <row r="18" spans="2:7" x14ac:dyDescent="0.25">
      <c r="B18" s="5">
        <v>2</v>
      </c>
      <c r="C18" s="5">
        <f t="shared" si="0"/>
        <v>0.1</v>
      </c>
      <c r="D18" s="5">
        <f>1/4</f>
        <v>0.25</v>
      </c>
      <c r="E18" s="5" t="s">
        <v>16</v>
      </c>
      <c r="F18" s="11">
        <v>0.4</v>
      </c>
      <c r="G18" s="5">
        <v>0.25</v>
      </c>
    </row>
    <row r="19" spans="2:7" x14ac:dyDescent="0.25">
      <c r="B19" s="5">
        <v>2</v>
      </c>
      <c r="C19" s="5">
        <f t="shared" si="0"/>
        <v>0.1</v>
      </c>
      <c r="D19" s="12">
        <f>1/5</f>
        <v>0.2</v>
      </c>
      <c r="E19" s="5" t="s">
        <v>16</v>
      </c>
      <c r="F19" s="11">
        <v>0.5</v>
      </c>
      <c r="G19" s="5">
        <v>0.25</v>
      </c>
    </row>
    <row r="20" spans="2:7" x14ac:dyDescent="0.25">
      <c r="B20" s="5">
        <v>0</v>
      </c>
      <c r="C20" s="5">
        <f t="shared" si="0"/>
        <v>0.1</v>
      </c>
      <c r="D20" s="5">
        <f>1/6</f>
        <v>0.16666666666666666</v>
      </c>
      <c r="E20" s="5" t="s">
        <v>16</v>
      </c>
      <c r="F20" s="11">
        <v>0.6</v>
      </c>
      <c r="G20" s="5">
        <v>0.25</v>
      </c>
    </row>
    <row r="21" spans="2:7" x14ac:dyDescent="0.25">
      <c r="B21" s="5">
        <v>0</v>
      </c>
      <c r="C21" s="5">
        <f t="shared" si="0"/>
        <v>0.1</v>
      </c>
      <c r="D21" s="5">
        <f>1/7</f>
        <v>0.14285714285714285</v>
      </c>
      <c r="E21" s="5" t="s">
        <v>16</v>
      </c>
      <c r="F21" s="11">
        <v>0.7</v>
      </c>
      <c r="G21" s="5">
        <v>0.25</v>
      </c>
    </row>
    <row r="22" spans="2:7" x14ac:dyDescent="0.25">
      <c r="B22" s="5">
        <v>3</v>
      </c>
      <c r="C22" s="5">
        <f>2/10</f>
        <v>0.2</v>
      </c>
      <c r="D22" s="5">
        <f>2/8</f>
        <v>0.25</v>
      </c>
      <c r="E22" s="5" t="s">
        <v>15</v>
      </c>
      <c r="F22" s="11">
        <v>0.8</v>
      </c>
      <c r="G22" s="5">
        <v>0.25</v>
      </c>
    </row>
    <row r="24" spans="2:7" x14ac:dyDescent="0.25">
      <c r="F24" s="2"/>
    </row>
    <row r="25" spans="2:7" x14ac:dyDescent="0.25">
      <c r="F25" s="2"/>
    </row>
    <row r="27" spans="2:7" x14ac:dyDescent="0.25">
      <c r="B27" t="s">
        <v>20</v>
      </c>
    </row>
    <row r="28" spans="2:7" x14ac:dyDescent="0.25">
      <c r="B28" s="5"/>
      <c r="C28" s="5" t="s">
        <v>14</v>
      </c>
      <c r="D28" s="5" t="s">
        <v>17</v>
      </c>
      <c r="E28" s="5"/>
      <c r="F28" s="5" t="s">
        <v>18</v>
      </c>
      <c r="G28" s="5" t="s">
        <v>19</v>
      </c>
    </row>
    <row r="29" spans="2:7" x14ac:dyDescent="0.25">
      <c r="B29" s="5">
        <v>1</v>
      </c>
      <c r="C29" s="5">
        <f t="shared" ref="C29:C35" si="1">1/10</f>
        <v>0.1</v>
      </c>
      <c r="D29" s="5">
        <f>1/1</f>
        <v>1</v>
      </c>
      <c r="E29" s="5" t="s">
        <v>16</v>
      </c>
      <c r="F29" s="11">
        <v>0.1</v>
      </c>
      <c r="G29" s="5">
        <f>1/2</f>
        <v>0.5</v>
      </c>
    </row>
    <row r="30" spans="2:7" x14ac:dyDescent="0.25">
      <c r="B30" s="5">
        <v>4</v>
      </c>
      <c r="C30" s="5">
        <f t="shared" si="1"/>
        <v>0.1</v>
      </c>
      <c r="D30" s="5">
        <f>1/2</f>
        <v>0.5</v>
      </c>
      <c r="E30" s="5" t="s">
        <v>15</v>
      </c>
      <c r="F30" s="11">
        <v>0.2</v>
      </c>
      <c r="G30" s="5">
        <f>1/3</f>
        <v>0.33333333333333331</v>
      </c>
    </row>
    <row r="31" spans="2:7" x14ac:dyDescent="0.25">
      <c r="B31" s="5">
        <v>0</v>
      </c>
      <c r="C31" s="5">
        <f t="shared" si="1"/>
        <v>0.1</v>
      </c>
      <c r="D31" s="5">
        <f>1/3</f>
        <v>0.33333333333333331</v>
      </c>
      <c r="E31" s="5" t="s">
        <v>15</v>
      </c>
      <c r="F31" s="11">
        <v>0.3</v>
      </c>
      <c r="G31" s="5">
        <f>1/4</f>
        <v>0.25</v>
      </c>
    </row>
    <row r="32" spans="2:7" x14ac:dyDescent="0.25">
      <c r="B32" s="5">
        <v>2</v>
      </c>
      <c r="C32" s="5">
        <f t="shared" si="1"/>
        <v>0.1</v>
      </c>
      <c r="D32" s="5">
        <f>1/4</f>
        <v>0.25</v>
      </c>
      <c r="E32" s="5" t="s">
        <v>16</v>
      </c>
      <c r="F32" s="11">
        <v>0.4</v>
      </c>
      <c r="G32" s="5">
        <f>1/6</f>
        <v>0.16666666666666666</v>
      </c>
    </row>
    <row r="33" spans="2:18" x14ac:dyDescent="0.25">
      <c r="B33" s="5">
        <v>2</v>
      </c>
      <c r="C33" s="5">
        <f t="shared" si="1"/>
        <v>0.1</v>
      </c>
      <c r="D33" s="12">
        <f>1/5</f>
        <v>0.2</v>
      </c>
      <c r="E33" s="5" t="s">
        <v>16</v>
      </c>
      <c r="F33" s="11">
        <v>0.5</v>
      </c>
      <c r="G33" s="5">
        <f>1/6</f>
        <v>0.16666666666666666</v>
      </c>
    </row>
    <row r="34" spans="2:18" x14ac:dyDescent="0.25">
      <c r="B34" s="5">
        <v>0</v>
      </c>
      <c r="C34" s="5">
        <f t="shared" si="1"/>
        <v>0.1</v>
      </c>
      <c r="D34" s="5">
        <f>1/6</f>
        <v>0.16666666666666666</v>
      </c>
      <c r="E34" s="5" t="s">
        <v>15</v>
      </c>
      <c r="F34" s="11">
        <v>0.6</v>
      </c>
      <c r="G34" s="5">
        <f>1/6</f>
        <v>0.16666666666666666</v>
      </c>
      <c r="I34" s="1"/>
    </row>
    <row r="35" spans="2:18" x14ac:dyDescent="0.25">
      <c r="B35" s="5">
        <v>0</v>
      </c>
      <c r="C35" s="5">
        <f t="shared" si="1"/>
        <v>0.1</v>
      </c>
      <c r="D35" s="5">
        <f>1/7</f>
        <v>0.14285714285714285</v>
      </c>
      <c r="E35" s="5" t="s">
        <v>15</v>
      </c>
      <c r="F35" s="11">
        <v>0.7</v>
      </c>
      <c r="G35" s="5">
        <f>1/6</f>
        <v>0.16666666666666666</v>
      </c>
    </row>
    <row r="36" spans="2:18" x14ac:dyDescent="0.25">
      <c r="B36" s="5">
        <v>3</v>
      </c>
      <c r="C36" s="5">
        <f>2/10</f>
        <v>0.2</v>
      </c>
      <c r="D36" s="5">
        <f>2/8</f>
        <v>0.25</v>
      </c>
      <c r="E36" s="5" t="s">
        <v>15</v>
      </c>
      <c r="F36" s="11">
        <v>0.8</v>
      </c>
      <c r="G36" s="5">
        <f>1/7</f>
        <v>0.14285714285714285</v>
      </c>
    </row>
    <row r="42" spans="2:18" x14ac:dyDescent="0.25">
      <c r="B42" t="s">
        <v>49</v>
      </c>
    </row>
    <row r="43" spans="2:18" x14ac:dyDescent="0.25">
      <c r="B43" s="5"/>
      <c r="C43" s="5" t="s">
        <v>21</v>
      </c>
      <c r="D43" s="5" t="s">
        <v>22</v>
      </c>
      <c r="E43" s="5" t="s">
        <v>23</v>
      </c>
      <c r="F43" s="5" t="s">
        <v>24</v>
      </c>
      <c r="G43" s="5" t="s">
        <v>25</v>
      </c>
      <c r="H43" s="5" t="s">
        <v>26</v>
      </c>
      <c r="I43" s="5" t="s">
        <v>27</v>
      </c>
      <c r="K43" s="5"/>
      <c r="L43" s="5" t="s">
        <v>21</v>
      </c>
      <c r="M43" s="5" t="s">
        <v>22</v>
      </c>
      <c r="N43" s="5" t="s">
        <v>23</v>
      </c>
      <c r="O43" s="5" t="s">
        <v>24</v>
      </c>
      <c r="P43" s="5" t="s">
        <v>25</v>
      </c>
      <c r="Q43" s="5" t="s">
        <v>26</v>
      </c>
      <c r="R43" s="5" t="s">
        <v>27</v>
      </c>
    </row>
    <row r="44" spans="2:18" x14ac:dyDescent="0.25">
      <c r="B44" s="5" t="s">
        <v>30</v>
      </c>
      <c r="C44" s="5">
        <v>3</v>
      </c>
      <c r="D44" s="5">
        <v>0</v>
      </c>
      <c r="E44" s="5">
        <v>1</v>
      </c>
      <c r="F44" s="5">
        <v>2</v>
      </c>
      <c r="G44" s="5">
        <v>0</v>
      </c>
      <c r="H44" s="5">
        <v>10</v>
      </c>
      <c r="I44" s="5" t="s">
        <v>28</v>
      </c>
      <c r="K44" s="5" t="s">
        <v>30</v>
      </c>
      <c r="L44" s="5">
        <v>3</v>
      </c>
      <c r="M44" s="5">
        <v>0</v>
      </c>
      <c r="N44" s="5">
        <v>1</v>
      </c>
      <c r="O44" s="5">
        <v>2</v>
      </c>
      <c r="P44" s="5">
        <v>0</v>
      </c>
      <c r="Q44" s="5">
        <v>10</v>
      </c>
      <c r="R44" s="5" t="s">
        <v>28</v>
      </c>
    </row>
    <row r="45" spans="2:18" x14ac:dyDescent="0.25">
      <c r="B45" s="5" t="s">
        <v>31</v>
      </c>
      <c r="C45" s="5">
        <v>1</v>
      </c>
      <c r="D45" s="5">
        <v>2</v>
      </c>
      <c r="E45" s="5">
        <v>6</v>
      </c>
      <c r="F45" s="5">
        <v>0</v>
      </c>
      <c r="G45" s="5">
        <v>1</v>
      </c>
      <c r="H45" s="5">
        <v>0</v>
      </c>
      <c r="I45" s="5" t="s">
        <v>15</v>
      </c>
      <c r="K45" s="5" t="s">
        <v>31</v>
      </c>
      <c r="L45" s="5">
        <v>1</v>
      </c>
      <c r="M45" s="5">
        <v>2</v>
      </c>
      <c r="N45" s="5">
        <v>6</v>
      </c>
      <c r="O45" s="5">
        <v>0</v>
      </c>
      <c r="P45" s="5">
        <v>1</v>
      </c>
      <c r="Q45" s="5">
        <v>0</v>
      </c>
      <c r="R45" s="5" t="s">
        <v>15</v>
      </c>
    </row>
    <row r="46" spans="2:18" x14ac:dyDescent="0.25">
      <c r="B46" s="5" t="s">
        <v>32</v>
      </c>
      <c r="C46" s="5">
        <v>6</v>
      </c>
      <c r="D46" s="5">
        <v>0</v>
      </c>
      <c r="E46" s="5">
        <v>0</v>
      </c>
      <c r="F46" s="5">
        <v>6</v>
      </c>
      <c r="G46" s="5">
        <v>1</v>
      </c>
      <c r="H46" s="5">
        <v>0</v>
      </c>
      <c r="I46" s="5" t="s">
        <v>29</v>
      </c>
      <c r="K46" s="5" t="s">
        <v>32</v>
      </c>
      <c r="L46" s="5">
        <v>6</v>
      </c>
      <c r="M46" s="5">
        <v>0</v>
      </c>
      <c r="N46" s="5">
        <v>0</v>
      </c>
      <c r="O46" s="5">
        <v>6</v>
      </c>
      <c r="P46" s="5">
        <v>1</v>
      </c>
      <c r="Q46" s="5">
        <v>0</v>
      </c>
      <c r="R46" s="5" t="s">
        <v>29</v>
      </c>
    </row>
    <row r="47" spans="2:18" x14ac:dyDescent="0.25">
      <c r="B47" s="5" t="s">
        <v>33</v>
      </c>
      <c r="C47" s="5">
        <v>0</v>
      </c>
      <c r="D47" s="5">
        <v>5</v>
      </c>
      <c r="E47" s="5">
        <v>4</v>
      </c>
      <c r="F47" s="5">
        <v>0</v>
      </c>
      <c r="G47" s="5">
        <v>2</v>
      </c>
      <c r="H47" s="5">
        <v>0</v>
      </c>
      <c r="I47" s="5" t="s">
        <v>29</v>
      </c>
      <c r="K47" s="5" t="s">
        <v>33</v>
      </c>
      <c r="L47" s="5">
        <v>0</v>
      </c>
      <c r="M47" s="5">
        <v>5</v>
      </c>
      <c r="N47" s="5">
        <v>4</v>
      </c>
      <c r="O47" s="5">
        <v>0</v>
      </c>
      <c r="P47" s="5">
        <v>2</v>
      </c>
      <c r="Q47" s="5">
        <v>0</v>
      </c>
      <c r="R47" s="5" t="s">
        <v>29</v>
      </c>
    </row>
    <row r="48" spans="2:18" x14ac:dyDescent="0.25">
      <c r="B48" s="5" t="s">
        <v>34</v>
      </c>
      <c r="C48" s="5">
        <v>1</v>
      </c>
      <c r="D48" s="5">
        <v>0</v>
      </c>
      <c r="E48" s="5">
        <v>4</v>
      </c>
      <c r="F48" s="5">
        <v>2</v>
      </c>
      <c r="G48" s="5">
        <v>6</v>
      </c>
      <c r="H48" s="5">
        <v>0</v>
      </c>
      <c r="I48" s="5"/>
      <c r="K48" s="5" t="s">
        <v>34</v>
      </c>
      <c r="L48" s="5">
        <v>1</v>
      </c>
      <c r="M48" s="5">
        <v>0</v>
      </c>
      <c r="N48" s="5">
        <v>4</v>
      </c>
      <c r="O48" s="5">
        <v>2</v>
      </c>
      <c r="P48" s="5">
        <v>6</v>
      </c>
      <c r="Q48" s="5">
        <v>0</v>
      </c>
      <c r="R48" s="5"/>
    </row>
    <row r="49" spans="2:18" x14ac:dyDescent="0.25">
      <c r="K49" s="5" t="s">
        <v>40</v>
      </c>
      <c r="L49" s="5">
        <v>4.953125</v>
      </c>
      <c r="M49" s="5">
        <v>9.953125</v>
      </c>
      <c r="N49" s="5">
        <v>59.953125</v>
      </c>
      <c r="O49" s="5">
        <v>5.953125</v>
      </c>
      <c r="P49" s="5">
        <v>13.953125</v>
      </c>
      <c r="Q49" s="5">
        <v>0</v>
      </c>
      <c r="R49" s="5"/>
    </row>
    <row r="50" spans="2:18" x14ac:dyDescent="0.25">
      <c r="B50" t="s">
        <v>35</v>
      </c>
      <c r="C50" t="s">
        <v>36</v>
      </c>
      <c r="D50" t="s">
        <v>37</v>
      </c>
    </row>
    <row r="51" spans="2:18" x14ac:dyDescent="0.25">
      <c r="C51">
        <f>0.25/2</f>
        <v>0.125</v>
      </c>
      <c r="D51">
        <f>0.75/2</f>
        <v>0.375</v>
      </c>
      <c r="K51" s="5" t="s">
        <v>41</v>
      </c>
      <c r="L51" s="5">
        <f>L44*L48</f>
        <v>3</v>
      </c>
      <c r="M51" s="5">
        <f t="shared" ref="M51:Q51" si="2">M44*M48</f>
        <v>0</v>
      </c>
      <c r="N51" s="5">
        <f t="shared" si="2"/>
        <v>4</v>
      </c>
      <c r="O51" s="5">
        <f t="shared" si="2"/>
        <v>4</v>
      </c>
      <c r="P51" s="5">
        <f t="shared" si="2"/>
        <v>0</v>
      </c>
      <c r="Q51" s="5">
        <f t="shared" si="2"/>
        <v>0</v>
      </c>
      <c r="R51" s="5">
        <f>L51+M51+N51+O51+P51+Q51</f>
        <v>11</v>
      </c>
    </row>
    <row r="52" spans="2:18" x14ac:dyDescent="0.25">
      <c r="K52" s="5" t="s">
        <v>42</v>
      </c>
      <c r="L52" s="5">
        <f>L44*L49</f>
        <v>14.859375</v>
      </c>
      <c r="M52" s="5">
        <f t="shared" ref="M52:Q52" si="3">M44*M49</f>
        <v>0</v>
      </c>
      <c r="N52" s="5">
        <f>N44*N49</f>
        <v>59.953125</v>
      </c>
      <c r="O52" s="5">
        <f>O44*O49</f>
        <v>11.90625</v>
      </c>
      <c r="P52" s="5">
        <f t="shared" si="3"/>
        <v>0</v>
      </c>
      <c r="Q52" s="5">
        <f t="shared" si="3"/>
        <v>0</v>
      </c>
      <c r="R52" s="5">
        <f>L52+M52+N52+O52+P52+Q52</f>
        <v>86.71875</v>
      </c>
    </row>
    <row r="54" spans="2:18" x14ac:dyDescent="0.25">
      <c r="B54" s="5" t="s">
        <v>38</v>
      </c>
      <c r="C54" s="5">
        <f>C44+C45</f>
        <v>4</v>
      </c>
      <c r="D54" s="5">
        <f>D44+D45</f>
        <v>2</v>
      </c>
      <c r="E54" s="5">
        <f>E44+E45</f>
        <v>7</v>
      </c>
      <c r="F54" s="5">
        <f t="shared" ref="F54:H54" si="4">F44+F45</f>
        <v>2</v>
      </c>
      <c r="G54" s="5">
        <f t="shared" si="4"/>
        <v>1</v>
      </c>
      <c r="H54" s="5">
        <f t="shared" si="4"/>
        <v>10</v>
      </c>
      <c r="K54" s="5" t="s">
        <v>43</v>
      </c>
      <c r="L54" s="5">
        <f>L45*L48</f>
        <v>1</v>
      </c>
      <c r="M54" s="5">
        <f t="shared" ref="M54:Q54" si="5">M45*M48</f>
        <v>0</v>
      </c>
      <c r="N54" s="5">
        <f>N45*N48</f>
        <v>24</v>
      </c>
      <c r="O54" s="5">
        <f t="shared" si="5"/>
        <v>0</v>
      </c>
      <c r="P54" s="5">
        <f t="shared" si="5"/>
        <v>6</v>
      </c>
      <c r="Q54" s="5">
        <f t="shared" si="5"/>
        <v>0</v>
      </c>
      <c r="R54" s="5">
        <f>L54+M54+N54+O54+P54+Q54</f>
        <v>31</v>
      </c>
    </row>
    <row r="55" spans="2:18" x14ac:dyDescent="0.25">
      <c r="B55" s="5" t="s">
        <v>39</v>
      </c>
      <c r="C55" s="5">
        <f>C47+C48</f>
        <v>1</v>
      </c>
      <c r="D55" s="5">
        <f t="shared" ref="D55:H55" si="6">D47+D48</f>
        <v>5</v>
      </c>
      <c r="E55" s="5">
        <f t="shared" si="6"/>
        <v>8</v>
      </c>
      <c r="F55" s="5">
        <f t="shared" si="6"/>
        <v>2</v>
      </c>
      <c r="G55" s="5">
        <f t="shared" si="6"/>
        <v>8</v>
      </c>
      <c r="H55" s="5">
        <f t="shared" si="6"/>
        <v>0</v>
      </c>
      <c r="K55" s="5" t="s">
        <v>44</v>
      </c>
      <c r="L55" s="5">
        <f>L45*L49</f>
        <v>4.953125</v>
      </c>
      <c r="M55" s="5">
        <f t="shared" ref="M55:Q55" si="7">M45*M49</f>
        <v>19.90625</v>
      </c>
      <c r="N55" s="5">
        <f t="shared" si="7"/>
        <v>359.71875</v>
      </c>
      <c r="O55" s="5">
        <f t="shared" si="7"/>
        <v>0</v>
      </c>
      <c r="P55" s="5">
        <f t="shared" si="7"/>
        <v>13.953125</v>
      </c>
      <c r="Q55" s="5">
        <f t="shared" si="7"/>
        <v>0</v>
      </c>
      <c r="R55" s="5">
        <f>L55+M55+N55+O55+P55+Q55</f>
        <v>398.53125</v>
      </c>
    </row>
    <row r="56" spans="2:18" x14ac:dyDescent="0.25">
      <c r="B56" s="5"/>
      <c r="C56" s="5"/>
      <c r="D56" s="5"/>
      <c r="E56" s="5"/>
      <c r="F56" s="5"/>
      <c r="G56" s="5"/>
      <c r="H56" s="5"/>
    </row>
    <row r="57" spans="2:18" x14ac:dyDescent="0.25">
      <c r="B57" s="5" t="s">
        <v>40</v>
      </c>
      <c r="C57" s="5">
        <f>C48+(C54*C55)-(C51*D51)</f>
        <v>4.953125</v>
      </c>
      <c r="D57" s="5">
        <f>D48+(D54*D55)-(C51*D51)</f>
        <v>9.953125</v>
      </c>
      <c r="E57" s="5">
        <f>E48+(E54*E55)-(C51*D51)</f>
        <v>59.953125</v>
      </c>
      <c r="F57" s="5">
        <f>F48+(F54*F55)-(C51*D51)</f>
        <v>5.953125</v>
      </c>
      <c r="G57" s="5">
        <f>G48+(G54*G55)-(C51*D51)</f>
        <v>13.953125</v>
      </c>
      <c r="H57" s="5">
        <v>0</v>
      </c>
      <c r="K57" s="5" t="s">
        <v>45</v>
      </c>
      <c r="L57" s="5">
        <f>L46*L48</f>
        <v>6</v>
      </c>
      <c r="M57" s="5">
        <f t="shared" ref="M57:P57" si="8">M46*M48</f>
        <v>0</v>
      </c>
      <c r="N57" s="5">
        <f t="shared" si="8"/>
        <v>0</v>
      </c>
      <c r="O57" s="5">
        <f t="shared" si="8"/>
        <v>12</v>
      </c>
      <c r="P57" s="5">
        <f t="shared" si="8"/>
        <v>6</v>
      </c>
      <c r="Q57" s="5">
        <f>Q46*Q48</f>
        <v>0</v>
      </c>
      <c r="R57" s="5">
        <f>L57+M57+N57+O57+P57+Q57</f>
        <v>24</v>
      </c>
    </row>
    <row r="58" spans="2:18" x14ac:dyDescent="0.25">
      <c r="K58" s="5" t="s">
        <v>46</v>
      </c>
      <c r="L58" s="5">
        <f>L46*L49</f>
        <v>29.71875</v>
      </c>
      <c r="M58" s="5">
        <f t="shared" ref="M58:Q58" si="9">M46*M49</f>
        <v>0</v>
      </c>
      <c r="N58" s="5">
        <f t="shared" si="9"/>
        <v>0</v>
      </c>
      <c r="O58" s="5">
        <f t="shared" si="9"/>
        <v>35.71875</v>
      </c>
      <c r="P58" s="5">
        <f t="shared" si="9"/>
        <v>13.953125</v>
      </c>
      <c r="Q58" s="5">
        <f t="shared" si="9"/>
        <v>0</v>
      </c>
      <c r="R58" s="5">
        <f>L58+M58+N58+O58+P58+Q58</f>
        <v>79.390625</v>
      </c>
    </row>
    <row r="60" spans="2:18" x14ac:dyDescent="0.25">
      <c r="K60" s="5" t="s">
        <v>47</v>
      </c>
      <c r="L60" s="5">
        <f>L47*L48</f>
        <v>0</v>
      </c>
      <c r="M60" s="5">
        <f t="shared" ref="M60:Q60" si="10">M47*M48</f>
        <v>0</v>
      </c>
      <c r="N60" s="5">
        <f t="shared" si="10"/>
        <v>16</v>
      </c>
      <c r="O60" s="5">
        <f t="shared" si="10"/>
        <v>0</v>
      </c>
      <c r="P60" s="5">
        <f t="shared" si="10"/>
        <v>12</v>
      </c>
      <c r="Q60" s="5">
        <f t="shared" si="10"/>
        <v>0</v>
      </c>
      <c r="R60" s="5">
        <f>L60+M60+N60+O60+P60+Q60</f>
        <v>28</v>
      </c>
    </row>
    <row r="61" spans="2:18" x14ac:dyDescent="0.25">
      <c r="K61" s="5" t="s">
        <v>48</v>
      </c>
      <c r="L61" s="5">
        <f>L47*L49</f>
        <v>0</v>
      </c>
      <c r="M61" s="5">
        <f t="shared" ref="M61:Q61" si="11">M47*M49</f>
        <v>49.765625</v>
      </c>
      <c r="N61" s="5">
        <f t="shared" si="11"/>
        <v>239.8125</v>
      </c>
      <c r="O61" s="5">
        <f t="shared" si="11"/>
        <v>0</v>
      </c>
      <c r="P61" s="5">
        <f t="shared" si="11"/>
        <v>27.90625</v>
      </c>
      <c r="Q61" s="5">
        <f t="shared" si="11"/>
        <v>0</v>
      </c>
      <c r="R61" s="5">
        <f>L61+M61+N61+O61+P61+Q61</f>
        <v>317.484375</v>
      </c>
    </row>
    <row r="64" spans="2:18" x14ac:dyDescent="0.25">
      <c r="K64" s="3" t="s">
        <v>43</v>
      </c>
      <c r="L64" s="3">
        <v>31</v>
      </c>
      <c r="M64" s="3"/>
      <c r="N64" s="3" t="s">
        <v>44</v>
      </c>
      <c r="O64" s="3">
        <v>398.53125</v>
      </c>
    </row>
    <row r="65" spans="2:26" x14ac:dyDescent="0.25">
      <c r="K65" s="3" t="s">
        <v>47</v>
      </c>
      <c r="L65" s="3">
        <v>28</v>
      </c>
      <c r="M65" s="3"/>
      <c r="N65" s="3" t="s">
        <v>48</v>
      </c>
      <c r="O65" s="3">
        <v>317.484375</v>
      </c>
    </row>
    <row r="66" spans="2:26" x14ac:dyDescent="0.25">
      <c r="K66" s="3" t="s">
        <v>45</v>
      </c>
      <c r="L66" s="3">
        <v>24</v>
      </c>
      <c r="M66" s="3"/>
      <c r="N66" s="3" t="s">
        <v>42</v>
      </c>
      <c r="O66" s="3">
        <v>86.71875</v>
      </c>
    </row>
    <row r="67" spans="2:26" x14ac:dyDescent="0.25">
      <c r="K67" s="3" t="s">
        <v>41</v>
      </c>
      <c r="L67" s="3">
        <v>11</v>
      </c>
      <c r="M67" s="3"/>
      <c r="N67" s="3" t="s">
        <v>46</v>
      </c>
      <c r="O67" s="3">
        <v>79.390625</v>
      </c>
    </row>
    <row r="70" spans="2:26" x14ac:dyDescent="0.25">
      <c r="B70" t="s">
        <v>52</v>
      </c>
    </row>
    <row r="71" spans="2:26" x14ac:dyDescent="0.25">
      <c r="R71" t="s">
        <v>67</v>
      </c>
    </row>
    <row r="72" spans="2:26" x14ac:dyDescent="0.25">
      <c r="B72" t="s">
        <v>53</v>
      </c>
      <c r="G72" s="5" t="s">
        <v>57</v>
      </c>
      <c r="H72" s="5" t="s">
        <v>58</v>
      </c>
      <c r="I72" s="5" t="s">
        <v>59</v>
      </c>
      <c r="J72" s="5" t="s">
        <v>60</v>
      </c>
      <c r="K72" s="5" t="s">
        <v>61</v>
      </c>
      <c r="L72" s="5" t="s">
        <v>62</v>
      </c>
      <c r="M72" s="5" t="s">
        <v>63</v>
      </c>
      <c r="N72" s="5" t="s">
        <v>64</v>
      </c>
      <c r="O72" s="5" t="s">
        <v>65</v>
      </c>
      <c r="P72" s="5" t="s">
        <v>66</v>
      </c>
      <c r="Q72" s="5" t="s">
        <v>34</v>
      </c>
      <c r="R72" s="5" t="s">
        <v>57</v>
      </c>
      <c r="S72" s="5" t="s">
        <v>58</v>
      </c>
      <c r="T72" s="5" t="s">
        <v>59</v>
      </c>
      <c r="U72" s="5" t="s">
        <v>60</v>
      </c>
      <c r="V72" s="5" t="s">
        <v>61</v>
      </c>
      <c r="W72" s="5" t="s">
        <v>62</v>
      </c>
      <c r="X72" s="5" t="s">
        <v>63</v>
      </c>
      <c r="Y72" s="5" t="s">
        <v>64</v>
      </c>
      <c r="Z72" s="5" t="s">
        <v>34</v>
      </c>
    </row>
    <row r="73" spans="2:26" x14ac:dyDescent="0.25">
      <c r="B73" s="13" t="s">
        <v>54</v>
      </c>
      <c r="C73" s="13"/>
      <c r="D73" s="13"/>
      <c r="E73" s="13"/>
      <c r="F73" s="13"/>
      <c r="G73" s="5">
        <v>2</v>
      </c>
      <c r="H73" s="5">
        <v>1</v>
      </c>
      <c r="I73" s="5">
        <v>3</v>
      </c>
      <c r="J73" s="5">
        <v>3</v>
      </c>
      <c r="K73" s="5">
        <v>2</v>
      </c>
      <c r="L73" s="5">
        <v>1</v>
      </c>
      <c r="M73" s="5">
        <v>1</v>
      </c>
      <c r="N73" s="5">
        <v>3</v>
      </c>
      <c r="O73" s="5">
        <f>G73+H73+I73+J73+K73+L73+M73+N73</f>
        <v>16</v>
      </c>
      <c r="P73" s="5">
        <f>LOG(O73/8)</f>
        <v>0.3010299956639812</v>
      </c>
      <c r="Q73" s="5">
        <v>1</v>
      </c>
      <c r="R73" s="5">
        <f>P73*G73</f>
        <v>0.6020599913279624</v>
      </c>
      <c r="S73" s="5">
        <f>P73*H73</f>
        <v>0.3010299956639812</v>
      </c>
      <c r="T73" s="5">
        <f>P73*I73</f>
        <v>0.90308998699194354</v>
      </c>
      <c r="U73" s="5">
        <f>P73*J73</f>
        <v>0.90308998699194354</v>
      </c>
      <c r="V73" s="5">
        <f>P73*K73</f>
        <v>0.6020599913279624</v>
      </c>
      <c r="W73" s="5">
        <f>P73*L73</f>
        <v>0.3010299956639812</v>
      </c>
      <c r="X73" s="5">
        <f>P73*M73</f>
        <v>0.3010299956639812</v>
      </c>
      <c r="Y73" s="5">
        <f>P73*N73</f>
        <v>0.90308998699194354</v>
      </c>
      <c r="Z73" s="5">
        <f>P73*Q73</f>
        <v>0.3010299956639812</v>
      </c>
    </row>
    <row r="74" spans="2:26" x14ac:dyDescent="0.25">
      <c r="B74" s="13" t="s">
        <v>55</v>
      </c>
      <c r="C74" s="13"/>
      <c r="D74" s="13"/>
      <c r="E74" s="13"/>
      <c r="F74" s="13"/>
      <c r="G74" s="5">
        <v>15</v>
      </c>
      <c r="H74" s="5">
        <v>11</v>
      </c>
      <c r="I74" s="5">
        <v>6</v>
      </c>
      <c r="J74" s="5">
        <v>10</v>
      </c>
      <c r="K74" s="5">
        <v>5</v>
      </c>
      <c r="L74" s="5">
        <v>12</v>
      </c>
      <c r="M74" s="5">
        <v>2</v>
      </c>
      <c r="N74" s="5">
        <v>18</v>
      </c>
      <c r="O74" s="5">
        <f>G74+H74+I74+J74+K74+L74+M74+N74</f>
        <v>79</v>
      </c>
      <c r="P74" s="5">
        <f>LOG(O74/8)</f>
        <v>0.99453710429849784</v>
      </c>
      <c r="Q74" s="5">
        <v>2</v>
      </c>
      <c r="R74" s="5">
        <f t="shared" ref="R74:R75" si="12">P74*G74</f>
        <v>14.918056564477467</v>
      </c>
      <c r="S74" s="5">
        <f t="shared" ref="S74:S75" si="13">P74*H74</f>
        <v>10.939908147283477</v>
      </c>
      <c r="T74" s="5">
        <f>P74*I74</f>
        <v>5.9672226257909866</v>
      </c>
      <c r="U74" s="5">
        <f t="shared" ref="U74:U75" si="14">P74*J74</f>
        <v>9.9453710429849789</v>
      </c>
      <c r="V74" s="5">
        <f t="shared" ref="V74:V75" si="15">P74*K74</f>
        <v>4.9726855214924894</v>
      </c>
      <c r="W74" s="5">
        <f t="shared" ref="W74:W75" si="16">P74*L74</f>
        <v>11.934445251581973</v>
      </c>
      <c r="X74" s="5">
        <f t="shared" ref="X74:X75" si="17">P74*M74</f>
        <v>1.9890742085969957</v>
      </c>
      <c r="Y74" s="5">
        <f t="shared" ref="Y74:Y75" si="18">P74*N74</f>
        <v>17.901667877372962</v>
      </c>
      <c r="Z74" s="5">
        <f t="shared" ref="Z74:Z75" si="19">P74*Q74</f>
        <v>1.9890742085969957</v>
      </c>
    </row>
    <row r="75" spans="2:26" x14ac:dyDescent="0.25">
      <c r="B75" s="13" t="s">
        <v>56</v>
      </c>
      <c r="C75" s="13"/>
      <c r="D75" s="13"/>
      <c r="E75" s="13"/>
      <c r="F75" s="13"/>
      <c r="G75" s="5">
        <v>2</v>
      </c>
      <c r="H75" s="5">
        <v>2</v>
      </c>
      <c r="I75" s="5">
        <v>1</v>
      </c>
      <c r="J75" s="5">
        <v>1</v>
      </c>
      <c r="K75" s="5">
        <v>2</v>
      </c>
      <c r="L75" s="5">
        <v>2</v>
      </c>
      <c r="M75" s="5">
        <v>1</v>
      </c>
      <c r="N75" s="5">
        <v>1</v>
      </c>
      <c r="O75" s="5">
        <f t="shared" ref="O75" si="20">G75+H75+I75+J75+K75+L75+M75+N75</f>
        <v>12</v>
      </c>
      <c r="P75" s="5">
        <f>LOG(O75/8)</f>
        <v>0.17609125905568124</v>
      </c>
      <c r="Q75" s="5">
        <v>1</v>
      </c>
      <c r="R75" s="5">
        <f t="shared" si="12"/>
        <v>0.35218251811136247</v>
      </c>
      <c r="S75" s="5">
        <f t="shared" si="13"/>
        <v>0.35218251811136247</v>
      </c>
      <c r="T75" s="5">
        <f t="shared" ref="T75" si="21">P75*I75</f>
        <v>0.17609125905568124</v>
      </c>
      <c r="U75" s="5">
        <f t="shared" si="14"/>
        <v>0.17609125905568124</v>
      </c>
      <c r="V75" s="5">
        <f t="shared" si="15"/>
        <v>0.35218251811136247</v>
      </c>
      <c r="W75" s="5">
        <f t="shared" si="16"/>
        <v>0.35218251811136247</v>
      </c>
      <c r="X75" s="5">
        <f t="shared" si="17"/>
        <v>0.17609125905568124</v>
      </c>
      <c r="Y75" s="5">
        <f t="shared" si="18"/>
        <v>0.17609125905568124</v>
      </c>
      <c r="Z75" s="5">
        <f t="shared" si="19"/>
        <v>0.17609125905568124</v>
      </c>
    </row>
    <row r="76" spans="2:26" x14ac:dyDescent="0.25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R76" s="8">
        <f>SQRT(R73^2)+(R74^2)+(R75^2)</f>
        <v>223.27450417834046</v>
      </c>
      <c r="S76" s="8">
        <f>SQRT(S73^2)+(S74^2)+(S75^2)</f>
        <v>120.10665279272663</v>
      </c>
      <c r="T76" s="8">
        <f>SQRT(T73^2)+(T74^2)+(T75^2)</f>
        <v>36.541843984259636</v>
      </c>
      <c r="U76" s="8">
        <f>SQRT(U73^2)+(U74^2)+(U75^2)</f>
        <v>99.844503301151889</v>
      </c>
      <c r="V76" s="8">
        <f t="shared" ref="V76:Z76" si="22">SQRT(V73^2)+(V74^2)+(V75^2)</f>
        <v>25.453693813052254</v>
      </c>
      <c r="W76" s="8">
        <f t="shared" si="22"/>
        <v>142.85604598473475</v>
      </c>
      <c r="X76" s="8">
        <f t="shared" si="22"/>
        <v>4.2884543344855608</v>
      </c>
      <c r="Y76" s="8">
        <f t="shared" si="22"/>
        <v>321.40381091027467</v>
      </c>
      <c r="Z76" s="8">
        <f t="shared" si="22"/>
        <v>4.2884543344855608</v>
      </c>
    </row>
    <row r="79" spans="2:26" x14ac:dyDescent="0.25">
      <c r="K79" s="5"/>
      <c r="L79" s="5"/>
      <c r="M79" s="5" t="s">
        <v>68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6" x14ac:dyDescent="0.25">
      <c r="K80" s="5"/>
      <c r="L80" s="5"/>
      <c r="M80" s="5"/>
      <c r="N80" s="5"/>
      <c r="O80" s="5"/>
      <c r="P80" s="5" t="s">
        <v>57</v>
      </c>
      <c r="Q80" s="5" t="s">
        <v>58</v>
      </c>
      <c r="R80" s="5" t="s">
        <v>59</v>
      </c>
      <c r="S80" s="5" t="s">
        <v>60</v>
      </c>
      <c r="T80" s="5" t="s">
        <v>61</v>
      </c>
      <c r="U80" s="5" t="s">
        <v>62</v>
      </c>
      <c r="V80" s="5" t="s">
        <v>63</v>
      </c>
      <c r="W80" s="5" t="s">
        <v>64</v>
      </c>
      <c r="X80" s="5" t="s">
        <v>34</v>
      </c>
    </row>
    <row r="81" spans="11:24" x14ac:dyDescent="0.25">
      <c r="K81" s="5"/>
      <c r="L81" s="5"/>
      <c r="M81" s="6" t="s">
        <v>54</v>
      </c>
      <c r="N81" s="6"/>
      <c r="O81" s="6"/>
      <c r="P81" s="5">
        <f t="shared" ref="P81:X81" si="23">R73*R76</f>
        <v>134.42464604936677</v>
      </c>
      <c r="Q81" s="6">
        <f t="shared" si="23"/>
        <v>36.155705169409792</v>
      </c>
      <c r="R81" s="5">
        <f t="shared" si="23"/>
        <v>33.000573408406666</v>
      </c>
      <c r="S81" s="5">
        <f t="shared" si="23"/>
        <v>90.168571187454319</v>
      </c>
      <c r="T81" s="5">
        <f t="shared" si="23"/>
        <v>15.324650676350851</v>
      </c>
      <c r="U81" s="5">
        <f t="shared" si="23"/>
        <v>43.003954903358199</v>
      </c>
      <c r="V81" s="5">
        <f t="shared" si="23"/>
        <v>1.2909533897153698</v>
      </c>
      <c r="W81" s="5">
        <f t="shared" si="23"/>
        <v>290.25656341412105</v>
      </c>
      <c r="X81" s="5">
        <f t="shared" si="23"/>
        <v>1.2909533897153698</v>
      </c>
    </row>
    <row r="82" spans="11:24" x14ac:dyDescent="0.25">
      <c r="K82" s="5"/>
      <c r="L82" s="5"/>
      <c r="M82" s="6" t="s">
        <v>55</v>
      </c>
      <c r="N82" s="6"/>
      <c r="O82" s="6"/>
      <c r="P82" s="5">
        <f t="shared" ref="P82:X82" si="24">R74*R76</f>
        <v>3330.8216827381439</v>
      </c>
      <c r="Q82" s="6">
        <f t="shared" si="24"/>
        <v>1313.955749430098</v>
      </c>
      <c r="R82" s="5">
        <f t="shared" si="24"/>
        <v>218.05331821099836</v>
      </c>
      <c r="S82" s="5">
        <f t="shared" si="24"/>
        <v>992.99063193249413</v>
      </c>
      <c r="T82" s="5">
        <f t="shared" si="24"/>
        <v>126.5732146926679</v>
      </c>
      <c r="U82" s="5">
        <f t="shared" si="24"/>
        <v>1704.9076596622936</v>
      </c>
      <c r="V82" s="5">
        <f t="shared" si="24"/>
        <v>8.5300539114712226</v>
      </c>
      <c r="W82" s="5">
        <f t="shared" si="24"/>
        <v>5753.6642774377178</v>
      </c>
      <c r="X82" s="5">
        <f t="shared" si="24"/>
        <v>8.5300539114712226</v>
      </c>
    </row>
    <row r="83" spans="11:24" x14ac:dyDescent="0.25">
      <c r="K83" s="5"/>
      <c r="L83" s="5"/>
      <c r="M83" s="6" t="s">
        <v>56</v>
      </c>
      <c r="N83" s="6"/>
      <c r="O83" s="6"/>
      <c r="P83" s="5">
        <f t="shared" ref="P83:X83" si="25">R75*R76</f>
        <v>78.633377111593873</v>
      </c>
      <c r="Q83" s="6">
        <f t="shared" si="25"/>
        <v>42.299463422469572</v>
      </c>
      <c r="R83" s="5">
        <f t="shared" si="25"/>
        <v>6.4346993154045506</v>
      </c>
      <c r="S83" s="5">
        <f t="shared" si="25"/>
        <v>17.581744296088957</v>
      </c>
      <c r="T83" s="5">
        <f t="shared" si="25"/>
        <v>8.9643459823163507</v>
      </c>
      <c r="U83" s="5">
        <f t="shared" si="25"/>
        <v>50.311402002336479</v>
      </c>
      <c r="V83" s="5">
        <f t="shared" si="25"/>
        <v>0.75515932316235601</v>
      </c>
      <c r="W83" s="5">
        <f t="shared" si="25"/>
        <v>56.596401728484366</v>
      </c>
      <c r="X83" s="5">
        <f t="shared" si="25"/>
        <v>0.75515932316235601</v>
      </c>
    </row>
    <row r="84" spans="11:24" x14ac:dyDescent="0.25">
      <c r="K84" s="5"/>
      <c r="L84" s="5"/>
      <c r="M84" s="5"/>
      <c r="N84" s="5"/>
      <c r="O84" s="5"/>
      <c r="P84" s="7">
        <f>P81+P82+P83</f>
        <v>3543.8797058991045</v>
      </c>
      <c r="Q84" s="7">
        <f>Q81+Q82+Q83</f>
        <v>1392.4109180219775</v>
      </c>
      <c r="R84" s="7">
        <f>R81+R82+R83</f>
        <v>257.48859093480957</v>
      </c>
      <c r="S84" s="7">
        <f t="shared" ref="S84:X84" si="26">S81+S82+S83</f>
        <v>1100.7409474160374</v>
      </c>
      <c r="T84" s="7">
        <f t="shared" si="26"/>
        <v>150.86221135133511</v>
      </c>
      <c r="U84" s="7">
        <f t="shared" si="26"/>
        <v>1798.2230165679882</v>
      </c>
      <c r="V84" s="7">
        <f t="shared" si="26"/>
        <v>10.576166624348948</v>
      </c>
      <c r="W84" s="7">
        <f t="shared" si="26"/>
        <v>6100.517242580323</v>
      </c>
      <c r="X84" s="7">
        <f t="shared" si="26"/>
        <v>10.576166624348948</v>
      </c>
    </row>
    <row r="87" spans="11:24" x14ac:dyDescent="0.25">
      <c r="L87" s="4" t="s">
        <v>69</v>
      </c>
      <c r="M87" s="4"/>
    </row>
    <row r="88" spans="11:24" x14ac:dyDescent="0.25">
      <c r="L88" s="4" t="s">
        <v>57</v>
      </c>
      <c r="M88" s="4">
        <f>P84/(R76*Z76)</f>
        <v>3.7011701270268555</v>
      </c>
    </row>
    <row r="89" spans="11:24" x14ac:dyDescent="0.25">
      <c r="L89" s="4" t="s">
        <v>58</v>
      </c>
      <c r="M89" s="4">
        <f>Q84/(R76*Z76)</f>
        <v>1.454211237969065</v>
      </c>
    </row>
    <row r="90" spans="11:24" x14ac:dyDescent="0.25">
      <c r="L90" s="4" t="s">
        <v>59</v>
      </c>
      <c r="M90" s="4">
        <f>R84/(T76*Z76)</f>
        <v>1.6431103894881258</v>
      </c>
    </row>
    <row r="91" spans="11:24" x14ac:dyDescent="0.25">
      <c r="L91" s="4" t="s">
        <v>60</v>
      </c>
      <c r="M91" s="4">
        <f>S84/(U76*Z76)</f>
        <v>2.5707519374472012</v>
      </c>
    </row>
    <row r="92" spans="11:24" x14ac:dyDescent="0.25">
      <c r="L92" s="4" t="s">
        <v>61</v>
      </c>
      <c r="M92" s="4">
        <f>T84/(V76*Z76)</f>
        <v>1.3820662571291678</v>
      </c>
    </row>
    <row r="93" spans="11:24" x14ac:dyDescent="0.25">
      <c r="L93" s="4" t="s">
        <v>62</v>
      </c>
      <c r="M93" s="4">
        <f>U84/(W76*Z76)</f>
        <v>2.9352435128278733</v>
      </c>
    </row>
    <row r="94" spans="11:24" x14ac:dyDescent="0.25">
      <c r="L94" s="4" t="s">
        <v>63</v>
      </c>
      <c r="M94" s="4">
        <f>V84/(X76*Z76)</f>
        <v>0.5750779350696994</v>
      </c>
    </row>
    <row r="95" spans="11:24" x14ac:dyDescent="0.25">
      <c r="L95" s="4" t="s">
        <v>64</v>
      </c>
      <c r="M95" s="4">
        <f>W84/(Y76*Z76)</f>
        <v>4.426035033365352</v>
      </c>
    </row>
  </sheetData>
  <sortState ref="N64:O67">
    <sortCondition descending="1" ref="O64"/>
  </sortState>
  <mergeCells count="17">
    <mergeCell ref="G8:K8"/>
    <mergeCell ref="G7:K7"/>
    <mergeCell ref="G6:K6"/>
    <mergeCell ref="B2:F2"/>
    <mergeCell ref="G2:K2"/>
    <mergeCell ref="B3:F3"/>
    <mergeCell ref="G3:K3"/>
    <mergeCell ref="B4:F4"/>
    <mergeCell ref="B5:F5"/>
    <mergeCell ref="G5:K5"/>
    <mergeCell ref="G4:K4"/>
    <mergeCell ref="B73:F73"/>
    <mergeCell ref="B74:F74"/>
    <mergeCell ref="B75:F75"/>
    <mergeCell ref="B6:F6"/>
    <mergeCell ref="B7:F7"/>
    <mergeCell ref="B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2023-06-14T01:03:55Z</dcterms:created>
  <dcterms:modified xsi:type="dcterms:W3CDTF">2023-06-14T02:22:19Z</dcterms:modified>
</cp:coreProperties>
</file>