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9b7c5339009481d6/Documentos/Bolsa/Mestrado/Resultados/Ultrafiltracao/"/>
    </mc:Choice>
  </mc:AlternateContent>
  <xr:revisionPtr revIDLastSave="283" documentId="11_AD4D361C20488DEA4E38A0771CD84CA25ADEDD8F" xr6:coauthVersionLast="46" xr6:coauthVersionMax="46" xr10:uidLastSave="{970159D5-9A60-4806-9378-AA4C3015DBD1}"/>
  <bookViews>
    <workbookView xWindow="-120" yWindow="-120" windowWidth="20730" windowHeight="11160" activeTab="3" xr2:uid="{00000000-000D-0000-FFFF-FFFF00000000}"/>
  </bookViews>
  <sheets>
    <sheet name="Soluble" sheetId="3" r:id="rId1"/>
    <sheet name="Total" sheetId="4" r:id="rId2"/>
    <sheet name="Soluble_percentage" sheetId="5" r:id="rId3"/>
    <sheet name="Raw_Bradfor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C11" i="5"/>
  <c r="D11" i="5"/>
  <c r="E11" i="5"/>
  <c r="B11" i="5"/>
  <c r="C10" i="5"/>
  <c r="D10" i="5"/>
  <c r="E10" i="5"/>
  <c r="B10" i="5"/>
  <c r="C11" i="3" l="1"/>
  <c r="D11" i="3"/>
  <c r="E11" i="3"/>
  <c r="B11" i="3"/>
  <c r="C10" i="3"/>
  <c r="D10" i="3"/>
  <c r="E10" i="3"/>
  <c r="B10" i="3"/>
  <c r="E11" i="4" l="1"/>
  <c r="E10" i="4"/>
  <c r="D8" i="4"/>
  <c r="D5" i="4"/>
  <c r="C8" i="4"/>
  <c r="C5" i="4"/>
  <c r="B8" i="4"/>
  <c r="B5" i="4"/>
  <c r="D7" i="4"/>
  <c r="D4" i="4"/>
  <c r="C7" i="4"/>
  <c r="C4" i="4"/>
  <c r="B7" i="4"/>
  <c r="B4" i="4"/>
  <c r="D6" i="4"/>
  <c r="D3" i="4"/>
  <c r="C6" i="4"/>
  <c r="C3" i="4"/>
  <c r="B3" i="4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D27" i="2"/>
  <c r="E27" i="2"/>
  <c r="F30" i="2" s="1"/>
  <c r="F27" i="2"/>
  <c r="G27" i="2"/>
  <c r="H27" i="2"/>
  <c r="I27" i="2"/>
  <c r="J30" i="2" s="1"/>
  <c r="J27" i="2"/>
  <c r="C27" i="2"/>
  <c r="G6" i="2"/>
  <c r="H30" i="2" s="1"/>
  <c r="D30" i="2"/>
  <c r="C11" i="4" l="1"/>
  <c r="C10" i="4"/>
  <c r="D10" i="4"/>
  <c r="D11" i="4"/>
  <c r="B6" i="4"/>
  <c r="B10" i="4" s="1"/>
  <c r="C30" i="2"/>
  <c r="E30" i="2"/>
  <c r="I30" i="2"/>
  <c r="G30" i="2"/>
  <c r="B11" i="4" l="1"/>
</calcChain>
</file>

<file path=xl/sharedStrings.xml><?xml version="1.0" encoding="utf-8"?>
<sst xmlns="http://schemas.openxmlformats.org/spreadsheetml/2006/main" count="198" uniqueCount="66">
  <si>
    <t xml:space="preserve">Note: </t>
  </si>
  <si>
    <t>Protein Quantitation - Bradford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</si>
  <si>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</si>
  <si>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</si>
  <si>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</si>
  <si>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</si>
  <si>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</si>
  <si>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</si>
  <si>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</si>
  <si>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</si>
  <si>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</si>
  <si>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 xml:space="preserve"> </t>
  </si>
  <si>
    <t>E3</t>
  </si>
  <si>
    <t>E4</t>
  </si>
  <si>
    <t>E5</t>
  </si>
  <si>
    <t>E6</t>
  </si>
  <si>
    <t>E8</t>
  </si>
  <si>
    <t>E9</t>
  </si>
  <si>
    <t>E10</t>
  </si>
  <si>
    <t>E7</t>
  </si>
  <si>
    <t>E11</t>
  </si>
  <si>
    <t>E12</t>
  </si>
  <si>
    <t>Original Filename: Bradford 14.01.21; Date Last Saved: 14/01/2021 10:40:57</t>
  </si>
  <si>
    <t>Curva</t>
  </si>
  <si>
    <t>soro inicial</t>
  </si>
  <si>
    <t>soro final</t>
  </si>
  <si>
    <t>permeado inicial</t>
  </si>
  <si>
    <t>permeado final</t>
  </si>
  <si>
    <t>Initial WPP</t>
  </si>
  <si>
    <t>Final WPP</t>
  </si>
  <si>
    <t>CW</t>
  </si>
  <si>
    <t>WPC</t>
  </si>
  <si>
    <t>Soluble protein (g of BSA/L) - Bradford</t>
  </si>
  <si>
    <t>Total protein (%) - Kjeldahl</t>
  </si>
  <si>
    <t>Stat</t>
  </si>
  <si>
    <t>b</t>
  </si>
  <si>
    <t>a</t>
  </si>
  <si>
    <t>Size =</t>
  </si>
  <si>
    <t>Mean values =</t>
  </si>
  <si>
    <t>Variance =</t>
  </si>
  <si>
    <t>---</t>
  </si>
  <si>
    <t>t =</t>
  </si>
  <si>
    <t>Degrees of freedom =</t>
  </si>
  <si>
    <t>p (unilateral) =</t>
  </si>
  <si>
    <t>p (bilateral) =</t>
  </si>
  <si>
    <t>Power (0.05)</t>
  </si>
  <si>
    <t>Power (0.01)</t>
  </si>
  <si>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between mean values =</t>
    </r>
  </si>
  <si>
    <t>IC 95% =</t>
  </si>
  <si>
    <t>IC 99% =</t>
  </si>
  <si>
    <t>Mean</t>
  </si>
  <si>
    <t>-0.9772 a - 0.4901</t>
  </si>
  <si>
    <t>-1.1376 a - 0.3297</t>
  </si>
  <si>
    <t>-0.0056 a  0.0546</t>
  </si>
  <si>
    <t>-0.0184 a  0.0674</t>
  </si>
  <si>
    <t>&lt; 0.0001</t>
  </si>
  <si>
    <t>-2.2357</t>
  </si>
  <si>
    <t>-2.5035 a - 1.9678</t>
  </si>
  <si>
    <t>-2.6166 a - 1.8547</t>
  </si>
  <si>
    <t>-0.2650 a - 0.1278</t>
  </si>
  <si>
    <t>-0.2940 a - 0.0988</t>
  </si>
  <si>
    <t>Soluble protein (as % of total protein)</t>
  </si>
  <si>
    <t>-4.3783 a  4.7360</t>
  </si>
  <si>
    <t>-6.3031 a  6.6607</t>
  </si>
  <si>
    <t>-23.1600 a - 12.1882</t>
  </si>
  <si>
    <t>-25.4770 a - 9.8712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</si>
</sst>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 applyAlignment="1"/>
    <xf numFmtId="0" fontId="0" fillId="37" borderId="0" xfId="0" applyFill="1"/>
    <xf numFmtId="0" fontId="0" fillId="36" borderId="0" xfId="0" applyFill="1"/>
    <xf numFmtId="0" fontId="0" fillId="35" borderId="0" xfId="0" applyFill="1"/>
    <xf numFmtId="0" fontId="0" fillId="34" borderId="0" xfId="0" applyFill="1"/>
    <xf numFmtId="16" fontId="0" fillId="0" borderId="0" xfId="0" applyNumberFormat="1"/>
    <xf numFmtId="0" fontId="0" fillId="33" borderId="0" xfId="0" applyFill="1"/>
    <xf numFmtId="0" fontId="0" fillId="0" borderId="0" xfId="0"/>
    <xf numFmtId="164" fontId="0" fillId="34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0" fontId="0" fillId="39" borderId="0" xfId="0" applyFill="1" applyAlignment="1">
      <alignment horizontal="center"/>
    </xf>
    <xf numFmtId="16" fontId="18" fillId="39" borderId="0" xfId="0" applyNumberFormat="1" applyFont="1" applyFill="1" applyAlignment="1">
      <alignment horizontal="right"/>
    </xf>
    <xf numFmtId="164" fontId="0" fillId="39" borderId="0" xfId="0" applyNumberFormat="1" applyFill="1" applyAlignment="1">
      <alignment horizontal="center"/>
    </xf>
    <xf numFmtId="0" fontId="0" fillId="39" borderId="0" xfId="0" applyFill="1"/>
    <xf numFmtId="2" fontId="0" fillId="39" borderId="0" xfId="0" applyNumberFormat="1" applyFill="1"/>
    <xf numFmtId="0" fontId="16" fillId="39" borderId="0" xfId="0" applyFont="1" applyFill="1" applyAlignment="1">
      <alignment horizontal="right"/>
    </xf>
    <xf numFmtId="0" fontId="0" fillId="40" borderId="0" xfId="0" applyFill="1" applyAlignment="1">
      <alignment horizontal="center"/>
    </xf>
    <xf numFmtId="16" fontId="18" fillId="40" borderId="0" xfId="0" applyNumberFormat="1" applyFont="1" applyFill="1" applyAlignment="1">
      <alignment horizontal="right"/>
    </xf>
    <xf numFmtId="164" fontId="0" fillId="40" borderId="0" xfId="0" applyNumberFormat="1" applyFill="1" applyAlignment="1">
      <alignment horizontal="center"/>
    </xf>
    <xf numFmtId="0" fontId="0" fillId="40" borderId="0" xfId="0" applyFill="1"/>
    <xf numFmtId="2" fontId="0" fillId="40" borderId="0" xfId="0" applyNumberFormat="1" applyFill="1"/>
    <xf numFmtId="0" fontId="16" fillId="40" borderId="0" xfId="0" applyFont="1" applyFill="1" applyAlignment="1">
      <alignment horizontal="right"/>
    </xf>
    <xf numFmtId="0" fontId="16" fillId="4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40" borderId="0" xfId="0" applyNumberFormat="1" applyFill="1" applyAlignment="1"/>
    <xf numFmtId="2" fontId="0" fillId="39" borderId="0" xfId="0" applyNumberFormat="1" applyFill="1" applyAlignment="1"/>
    <xf numFmtId="0" fontId="16" fillId="0" borderId="0" xfId="0" applyFont="1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16" fontId="21" fillId="36" borderId="0" xfId="0" applyNumberFormat="1" applyFont="1" applyFill="1" applyAlignment="1">
      <alignment horizontal="center"/>
    </xf>
    <xf numFmtId="0" fontId="20" fillId="36" borderId="0" xfId="0" applyFont="1" applyFill="1" applyAlignment="1">
      <alignment horizontal="right"/>
    </xf>
    <xf numFmtId="0" fontId="20" fillId="37" borderId="0" xfId="0" applyFont="1" applyFill="1" applyAlignment="1">
      <alignment horizontal="center"/>
    </xf>
    <xf numFmtId="10" fontId="19" fillId="36" borderId="0" xfId="42" applyNumberFormat="1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BAB2-6A43-4C45-A2F9-37A356CEF29B}">
  <dimension ref="A1:E27"/>
  <sheetViews>
    <sheetView workbookViewId="0">
      <selection activeCell="I14" sqref="I14"/>
    </sheetView>
  </sheetViews>
  <sheetFormatPr defaultRowHeight="15" x14ac:dyDescent="0.25"/>
  <cols>
    <col min="1" max="1" width="23.85546875" customWidth="1"/>
    <col min="2" max="5" width="10.7109375" customWidth="1"/>
  </cols>
  <sheetData>
    <row r="1" spans="1:5" x14ac:dyDescent="0.25">
      <c r="A1" s="48" t="s">
        <v>32</v>
      </c>
      <c r="B1" s="48"/>
      <c r="C1" s="48"/>
      <c r="D1" s="48"/>
      <c r="E1" s="48"/>
    </row>
    <row r="2" spans="1:5" x14ac:dyDescent="0.25">
      <c r="A2" s="13"/>
      <c r="B2" s="43" t="s">
        <v>30</v>
      </c>
      <c r="C2" s="43" t="s">
        <v>31</v>
      </c>
      <c r="D2" s="43" t="s">
        <v>28</v>
      </c>
      <c r="E2" s="43" t="s">
        <v>29</v>
      </c>
    </row>
    <row r="3" spans="1:5" x14ac:dyDescent="0.25">
      <c r="A3" s="14">
        <v>44551</v>
      </c>
      <c r="B3" s="15">
        <v>2.8879999999999999</v>
      </c>
      <c r="C3" s="15">
        <v>5.0659999999999803</v>
      </c>
      <c r="D3" s="15">
        <v>0.12640000000000015</v>
      </c>
      <c r="E3" s="15">
        <v>0.32279999999999875</v>
      </c>
    </row>
    <row r="4" spans="1:5" x14ac:dyDescent="0.25">
      <c r="A4" s="14"/>
      <c r="B4" s="15">
        <v>2.8159999999999803</v>
      </c>
      <c r="C4" s="15">
        <v>5.5299999999999807</v>
      </c>
      <c r="D4" s="15">
        <v>0.09</v>
      </c>
      <c r="E4" s="15">
        <v>0.20799999999999999</v>
      </c>
    </row>
    <row r="5" spans="1:5" x14ac:dyDescent="0.25">
      <c r="A5" s="14">
        <v>44552</v>
      </c>
      <c r="B5" s="15">
        <v>3.00799999999998</v>
      </c>
      <c r="C5" s="15">
        <v>4.976</v>
      </c>
      <c r="D5" s="15">
        <v>0.15</v>
      </c>
      <c r="E5" s="15">
        <v>0.40599999999999797</v>
      </c>
    </row>
    <row r="6" spans="1:5" s="8" customFormat="1" x14ac:dyDescent="0.25">
      <c r="A6" s="14"/>
      <c r="B6" s="15">
        <v>3.0960000000000001</v>
      </c>
      <c r="C6" s="15">
        <v>5.1879999999999802</v>
      </c>
      <c r="D6" s="15">
        <v>8.8000000000000189E-2</v>
      </c>
      <c r="E6" s="15">
        <v>0.305999999999998</v>
      </c>
    </row>
    <row r="7" spans="1:5" s="8" customFormat="1" x14ac:dyDescent="0.25">
      <c r="A7" s="14">
        <v>44553</v>
      </c>
      <c r="B7" s="15">
        <v>2.9659999999999997</v>
      </c>
      <c r="C7" s="15">
        <v>5.5779999999999994</v>
      </c>
      <c r="D7" s="15">
        <v>0.14600000000000041</v>
      </c>
      <c r="E7" s="15">
        <v>0.31399999999999806</v>
      </c>
    </row>
    <row r="8" spans="1:5" s="8" customFormat="1" x14ac:dyDescent="0.25">
      <c r="A8" s="14"/>
      <c r="B8" s="15">
        <v>3.202</v>
      </c>
      <c r="C8" s="15">
        <v>5.0519999999999996</v>
      </c>
      <c r="D8" s="15">
        <v>0.1580000000000002</v>
      </c>
      <c r="E8" s="15">
        <v>0.38</v>
      </c>
    </row>
    <row r="9" spans="1:5" x14ac:dyDescent="0.25">
      <c r="A9" s="16"/>
      <c r="B9" s="17"/>
      <c r="C9" s="17"/>
      <c r="D9" s="17"/>
      <c r="E9" s="17"/>
    </row>
    <row r="10" spans="1:5" x14ac:dyDescent="0.25">
      <c r="A10" s="18" t="s">
        <v>50</v>
      </c>
      <c r="B10" s="29">
        <f>AVERAGE(B3:B8)</f>
        <v>2.9959999999999933</v>
      </c>
      <c r="C10" s="29">
        <f t="shared" ref="C10:E10" si="0">AVERAGE(C3:C8)</f>
        <v>5.2316666666666567</v>
      </c>
      <c r="D10" s="29">
        <f t="shared" si="0"/>
        <v>0.12640000000000015</v>
      </c>
      <c r="E10" s="29">
        <f t="shared" si="0"/>
        <v>0.32279999999999881</v>
      </c>
    </row>
    <row r="11" spans="1:5" x14ac:dyDescent="0.25">
      <c r="A11" s="18" t="s">
        <v>9</v>
      </c>
      <c r="B11" s="29">
        <f>STDEV(B3:B8)</f>
        <v>0.13967390593808612</v>
      </c>
      <c r="C11" s="29">
        <f t="shared" ref="C11:E11" si="1">STDEV(C3:C8)</f>
        <v>0.25920931053236873</v>
      </c>
      <c r="D11" s="29">
        <f t="shared" si="1"/>
        <v>3.0787010247830305E-2</v>
      </c>
      <c r="E11" s="29">
        <f t="shared" si="1"/>
        <v>6.8895282857391299E-2</v>
      </c>
    </row>
    <row r="12" spans="1:5" x14ac:dyDescent="0.25">
      <c r="A12" s="30" t="s">
        <v>34</v>
      </c>
      <c r="B12" s="26" t="s">
        <v>35</v>
      </c>
      <c r="C12" s="31" t="s">
        <v>36</v>
      </c>
      <c r="D12" s="26" t="s">
        <v>35</v>
      </c>
      <c r="E12" s="26" t="s">
        <v>36</v>
      </c>
    </row>
    <row r="13" spans="1:5" x14ac:dyDescent="0.25">
      <c r="A13" s="8"/>
      <c r="B13" s="26"/>
      <c r="C13" s="31"/>
      <c r="D13" s="26"/>
      <c r="E13" s="26"/>
    </row>
    <row r="14" spans="1:5" x14ac:dyDescent="0.25">
      <c r="A14" s="32" t="s">
        <v>37</v>
      </c>
      <c r="B14" s="27">
        <v>6</v>
      </c>
      <c r="C14" s="35">
        <v>6</v>
      </c>
      <c r="D14" s="27">
        <v>6</v>
      </c>
      <c r="E14" s="27">
        <v>6</v>
      </c>
    </row>
    <row r="15" spans="1:5" x14ac:dyDescent="0.25">
      <c r="A15" s="32" t="s">
        <v>38</v>
      </c>
      <c r="B15" s="27">
        <v>2.996</v>
      </c>
      <c r="C15" s="35">
        <v>5.2317</v>
      </c>
      <c r="D15" s="27">
        <v>0.12640000000000001</v>
      </c>
      <c r="E15" s="27">
        <v>0.32279999999999998</v>
      </c>
    </row>
    <row r="16" spans="1:5" x14ac:dyDescent="0.25">
      <c r="A16" s="32" t="s">
        <v>39</v>
      </c>
      <c r="B16" s="27">
        <v>1.95E-2</v>
      </c>
      <c r="C16" s="35">
        <v>6.7199999999999996E-2</v>
      </c>
      <c r="D16" s="27">
        <v>8.9999999999999998E-4</v>
      </c>
      <c r="E16" s="27">
        <v>4.7000000000000002E-3</v>
      </c>
    </row>
    <row r="17" spans="1:5" x14ac:dyDescent="0.25">
      <c r="A17" s="32"/>
      <c r="B17" s="27"/>
      <c r="C17" s="35"/>
      <c r="D17" s="27"/>
      <c r="E17" s="27"/>
    </row>
    <row r="18" spans="1:5" x14ac:dyDescent="0.25">
      <c r="A18" s="32" t="s">
        <v>39</v>
      </c>
      <c r="B18" s="27">
        <v>4.3299999999999998E-2</v>
      </c>
      <c r="C18" s="35" t="s">
        <v>40</v>
      </c>
      <c r="D18" s="27">
        <v>2.8E-3</v>
      </c>
      <c r="E18" s="27" t="s">
        <v>40</v>
      </c>
    </row>
    <row r="19" spans="1:5" x14ac:dyDescent="0.25">
      <c r="A19" s="32" t="s">
        <v>41</v>
      </c>
      <c r="B19" s="27">
        <v>-18.598500000000001</v>
      </c>
      <c r="C19" s="35" t="s">
        <v>40</v>
      </c>
      <c r="D19" s="27">
        <v>-6.3752000000000004</v>
      </c>
      <c r="E19" s="27" t="s">
        <v>40</v>
      </c>
    </row>
    <row r="20" spans="1:5" x14ac:dyDescent="0.25">
      <c r="A20" s="32" t="s">
        <v>42</v>
      </c>
      <c r="B20" s="27">
        <v>10</v>
      </c>
      <c r="C20" s="35" t="s">
        <v>40</v>
      </c>
      <c r="D20" s="27">
        <v>10</v>
      </c>
      <c r="E20" s="27" t="s">
        <v>40</v>
      </c>
    </row>
    <row r="21" spans="1:5" x14ac:dyDescent="0.25">
      <c r="A21" s="32" t="s">
        <v>43</v>
      </c>
      <c r="B21" s="27" t="s">
        <v>55</v>
      </c>
      <c r="C21" s="35" t="s">
        <v>40</v>
      </c>
      <c r="D21" s="27" t="s">
        <v>55</v>
      </c>
      <c r="E21" s="27" t="s">
        <v>40</v>
      </c>
    </row>
    <row r="22" spans="1:5" x14ac:dyDescent="0.25">
      <c r="A22" s="32" t="s">
        <v>44</v>
      </c>
      <c r="B22" s="27" t="s">
        <v>55</v>
      </c>
      <c r="C22" s="35" t="s">
        <v>40</v>
      </c>
      <c r="D22" s="27" t="s">
        <v>55</v>
      </c>
      <c r="E22" s="27" t="s">
        <v>40</v>
      </c>
    </row>
    <row r="23" spans="1:5" x14ac:dyDescent="0.25">
      <c r="A23" s="32" t="s">
        <v>45</v>
      </c>
      <c r="B23" s="27">
        <v>1</v>
      </c>
      <c r="C23" s="35" t="s">
        <v>40</v>
      </c>
      <c r="D23" s="27">
        <v>1</v>
      </c>
      <c r="E23" s="27" t="s">
        <v>40</v>
      </c>
    </row>
    <row r="24" spans="1:5" x14ac:dyDescent="0.25">
      <c r="A24" s="32" t="s">
        <v>46</v>
      </c>
      <c r="B24" s="27">
        <v>1</v>
      </c>
      <c r="C24" s="35" t="s">
        <v>40</v>
      </c>
      <c r="D24" s="27">
        <v>1</v>
      </c>
      <c r="E24" s="27" t="s">
        <v>40</v>
      </c>
    </row>
    <row r="25" spans="1:5" x14ac:dyDescent="0.25">
      <c r="A25" s="32" t="s">
        <v>47</v>
      </c>
      <c r="B25" s="33" t="s">
        <v>56</v>
      </c>
      <c r="C25" s="36" t="s">
        <v>40</v>
      </c>
      <c r="D25" s="34">
        <v>-0.19639999999999999</v>
      </c>
      <c r="E25" s="27" t="s">
        <v>40</v>
      </c>
    </row>
    <row r="26" spans="1:5" x14ac:dyDescent="0.25">
      <c r="A26" s="32" t="s">
        <v>48</v>
      </c>
      <c r="B26" s="46" t="s">
        <v>57</v>
      </c>
      <c r="C26" s="47"/>
      <c r="D26" s="44" t="s">
        <v>59</v>
      </c>
      <c r="E26" s="45"/>
    </row>
    <row r="27" spans="1:5" x14ac:dyDescent="0.25">
      <c r="A27" s="32" t="s">
        <v>49</v>
      </c>
      <c r="B27" s="46" t="s">
        <v>58</v>
      </c>
      <c r="C27" s="47"/>
      <c r="D27" s="46" t="s">
        <v>60</v>
      </c>
      <c r="E27" s="46"/>
    </row>
  </sheetData>
  <mergeCells count="5">
    <mergeCell ref="D26:E26"/>
    <mergeCell ref="D27:E27"/>
    <mergeCell ref="B27:C27"/>
    <mergeCell ref="B26:C26"/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2ED1-9FA9-428D-A588-5B125BA68B29}">
  <dimension ref="A1:E27"/>
  <sheetViews>
    <sheetView topLeftCell="A16" zoomScaleNormal="100" workbookViewId="0">
      <selection activeCell="B6" sqref="B6"/>
    </sheetView>
  </sheetViews>
  <sheetFormatPr defaultRowHeight="15" x14ac:dyDescent="0.25"/>
  <cols>
    <col min="1" max="1" width="23.85546875" customWidth="1"/>
    <col min="2" max="5" width="10.7109375" customWidth="1"/>
  </cols>
  <sheetData>
    <row r="1" spans="1:5" x14ac:dyDescent="0.25">
      <c r="A1" s="49" t="s">
        <v>33</v>
      </c>
      <c r="B1" s="49"/>
      <c r="C1" s="49"/>
      <c r="D1" s="49"/>
      <c r="E1" s="49"/>
    </row>
    <row r="2" spans="1:5" x14ac:dyDescent="0.25">
      <c r="A2" s="19"/>
      <c r="B2" s="25" t="s">
        <v>30</v>
      </c>
      <c r="C2" s="25" t="s">
        <v>31</v>
      </c>
      <c r="D2" s="25" t="s">
        <v>28</v>
      </c>
      <c r="E2" s="25" t="s">
        <v>29</v>
      </c>
    </row>
    <row r="3" spans="1:5" x14ac:dyDescent="0.25">
      <c r="A3" s="20">
        <v>44551</v>
      </c>
      <c r="B3" s="21">
        <f>((1.4007*(16.8)*0.01197)*6.38)/2</f>
        <v>0.898543783368</v>
      </c>
      <c r="C3" s="21">
        <f>((1.4007*(23.25)*0.01197)*6.38)/2</f>
        <v>1.2435204144825001</v>
      </c>
      <c r="D3" s="21">
        <f>((1.4007*(3.4)*0.01197)*6.38)/2</f>
        <v>0.18184814663400001</v>
      </c>
      <c r="E3" s="21">
        <v>9.6299999999999997E-2</v>
      </c>
    </row>
    <row r="4" spans="1:5" x14ac:dyDescent="0.25">
      <c r="A4" s="20"/>
      <c r="B4" s="21">
        <f>((1.4007*(18.1)*0.01197)*6.38)/2</f>
        <v>0.96807395708100008</v>
      </c>
      <c r="C4" s="21">
        <f>((1.4007*(33.5)*0.01197)*6.38)/2</f>
        <v>1.791739091835</v>
      </c>
      <c r="D4" s="21">
        <f>((1.4007*(2.7)*0.01197)*6.38)/2</f>
        <v>0.144408822327</v>
      </c>
      <c r="E4" s="21">
        <v>0.107</v>
      </c>
    </row>
    <row r="5" spans="1:5" x14ac:dyDescent="0.25">
      <c r="A5" s="20">
        <v>44552</v>
      </c>
      <c r="B5" s="21">
        <f>((1.4007*(18.1)*0.01197)*6.38)/2</f>
        <v>0.96807395708100008</v>
      </c>
      <c r="C5" s="21">
        <f>((1.4007*(32.7)*0.01197)*6.38)/2</f>
        <v>1.7489512926270003</v>
      </c>
      <c r="D5" s="21">
        <f>((1.4007*(2.7)*0.01197)*6.38)/2</f>
        <v>0.144408822327</v>
      </c>
      <c r="E5" s="21">
        <v>0.15509999999999999</v>
      </c>
    </row>
    <row r="6" spans="1:5" s="8" customFormat="1" x14ac:dyDescent="0.25">
      <c r="A6" s="20"/>
      <c r="B6" s="21">
        <f>AVERAGE(B3:B5,B7:B8)</f>
        <v>0.94133158257600014</v>
      </c>
      <c r="C6" s="21">
        <f>((1.4007*(32.8)*0.01197)*6.38)/2</f>
        <v>1.7542997675279997</v>
      </c>
      <c r="D6" s="21">
        <f>((1.4007*(2.7)*0.01197)*6.38)/2</f>
        <v>0.144408822327</v>
      </c>
      <c r="E6" s="21">
        <v>9.6299999999999997E-2</v>
      </c>
    </row>
    <row r="7" spans="1:5" s="8" customFormat="1" x14ac:dyDescent="0.25">
      <c r="A7" s="20">
        <v>44553</v>
      </c>
      <c r="B7" s="21">
        <f>((1.4007*(18)*0.01197)*6.38)/2</f>
        <v>0.96272548218000009</v>
      </c>
      <c r="C7" s="21">
        <f>((1.4007*(33.35)*0.01197)*6.38)/2</f>
        <v>1.7837163794835003</v>
      </c>
      <c r="D7" s="21">
        <f>((1.4007*(2.6)*0.01197)*6.38)/2</f>
        <v>0.13906034742600001</v>
      </c>
      <c r="E7" s="21">
        <v>0.14710000000000001</v>
      </c>
    </row>
    <row r="8" spans="1:5" s="8" customFormat="1" x14ac:dyDescent="0.25">
      <c r="A8" s="20"/>
      <c r="B8" s="21">
        <f>((1.4007*(17)*0.01197)*6.38)/2</f>
        <v>0.90924073317000009</v>
      </c>
      <c r="C8" s="21">
        <f>((1.4007*(32.3)*0.01197)*6.38)/2</f>
        <v>1.7275573930229999</v>
      </c>
      <c r="D8" s="21">
        <f>((1.4007*(2.8)*0.01197)*6.38)/2</f>
        <v>0.14975729722799999</v>
      </c>
      <c r="E8" s="21">
        <v>0.15509999999999999</v>
      </c>
    </row>
    <row r="9" spans="1:5" x14ac:dyDescent="0.25">
      <c r="A9" s="22"/>
      <c r="B9" s="23"/>
      <c r="C9" s="23"/>
      <c r="D9" s="23"/>
      <c r="E9" s="23"/>
    </row>
    <row r="10" spans="1:5" x14ac:dyDescent="0.25">
      <c r="A10" s="24" t="s">
        <v>50</v>
      </c>
      <c r="B10" s="28">
        <f>AVERAGE(B3:B8)</f>
        <v>0.94133158257600014</v>
      </c>
      <c r="C10" s="28">
        <f t="shared" ref="C10:E10" si="0">AVERAGE(C3:C8)</f>
        <v>1.6749640564965</v>
      </c>
      <c r="D10" s="28">
        <f t="shared" si="0"/>
        <v>0.15064870971150002</v>
      </c>
      <c r="E10" s="28">
        <f t="shared" si="0"/>
        <v>0.12614999999999998</v>
      </c>
    </row>
    <row r="11" spans="1:5" x14ac:dyDescent="0.25">
      <c r="A11" s="24" t="s">
        <v>9</v>
      </c>
      <c r="B11" s="28">
        <f>STDEV(B3:B8)</f>
        <v>3.0817613487290289E-2</v>
      </c>
      <c r="C11" s="28">
        <f t="shared" ref="C11:E11" si="1">STDEV(C3:C8)</f>
        <v>0.21266942331692759</v>
      </c>
      <c r="D11" s="28">
        <f t="shared" si="1"/>
        <v>1.565438088632394E-2</v>
      </c>
      <c r="E11" s="28">
        <f t="shared" si="1"/>
        <v>2.9202311552341244E-2</v>
      </c>
    </row>
    <row r="12" spans="1:5" x14ac:dyDescent="0.25">
      <c r="A12" s="30" t="s">
        <v>34</v>
      </c>
      <c r="B12" s="26" t="s">
        <v>35</v>
      </c>
      <c r="C12" s="31" t="s">
        <v>36</v>
      </c>
      <c r="D12" s="26" t="s">
        <v>36</v>
      </c>
      <c r="E12" s="26" t="s">
        <v>36</v>
      </c>
    </row>
    <row r="13" spans="1:5" x14ac:dyDescent="0.25">
      <c r="A13" s="8"/>
      <c r="B13" s="26"/>
      <c r="C13" s="31"/>
      <c r="D13" s="26"/>
      <c r="E13" s="26"/>
    </row>
    <row r="14" spans="1:5" x14ac:dyDescent="0.25">
      <c r="A14" s="32" t="s">
        <v>37</v>
      </c>
      <c r="B14" s="37">
        <v>6</v>
      </c>
      <c r="C14" s="31">
        <v>6</v>
      </c>
      <c r="D14" s="26">
        <v>6</v>
      </c>
      <c r="E14" s="26">
        <v>6</v>
      </c>
    </row>
    <row r="15" spans="1:5" x14ac:dyDescent="0.25">
      <c r="A15" s="32" t="s">
        <v>38</v>
      </c>
      <c r="B15" s="37">
        <v>0.94130000000000003</v>
      </c>
      <c r="C15" s="31">
        <v>1.675</v>
      </c>
      <c r="D15" s="26">
        <v>0.1507</v>
      </c>
      <c r="E15" s="26">
        <v>0.12620000000000001</v>
      </c>
    </row>
    <row r="16" spans="1:5" x14ac:dyDescent="0.25">
      <c r="A16" s="32" t="s">
        <v>39</v>
      </c>
      <c r="B16" s="37">
        <v>1E-3</v>
      </c>
      <c r="C16" s="31">
        <v>4.5199999999999997E-2</v>
      </c>
      <c r="D16" s="26">
        <v>2.0000000000000001E-4</v>
      </c>
      <c r="E16" s="26">
        <v>8.9999999999999998E-4</v>
      </c>
    </row>
    <row r="17" spans="1:5" x14ac:dyDescent="0.25">
      <c r="A17" s="32"/>
      <c r="B17" s="37"/>
      <c r="C17" s="31"/>
      <c r="D17" s="26"/>
      <c r="E17" s="26"/>
    </row>
    <row r="18" spans="1:5" x14ac:dyDescent="0.25">
      <c r="A18" s="32" t="s">
        <v>39</v>
      </c>
      <c r="B18" s="37">
        <v>7.7000000000000002E-3</v>
      </c>
      <c r="C18" s="31" t="s">
        <v>40</v>
      </c>
      <c r="D18" s="26">
        <v>5.0000000000000001E-4</v>
      </c>
      <c r="E18" s="26" t="s">
        <v>40</v>
      </c>
    </row>
    <row r="19" spans="1:5" x14ac:dyDescent="0.25">
      <c r="A19" s="32" t="s">
        <v>41</v>
      </c>
      <c r="B19" s="37">
        <v>-8.3622999999999994</v>
      </c>
      <c r="C19" s="31" t="s">
        <v>40</v>
      </c>
      <c r="D19" s="26">
        <v>1.8118000000000001</v>
      </c>
      <c r="E19" s="26" t="s">
        <v>40</v>
      </c>
    </row>
    <row r="20" spans="1:5" x14ac:dyDescent="0.25">
      <c r="A20" s="32" t="s">
        <v>42</v>
      </c>
      <c r="B20" s="37">
        <v>5.21</v>
      </c>
      <c r="C20" s="31" t="s">
        <v>40</v>
      </c>
      <c r="D20" s="26">
        <v>10</v>
      </c>
      <c r="E20" s="26" t="s">
        <v>40</v>
      </c>
    </row>
    <row r="21" spans="1:5" x14ac:dyDescent="0.25">
      <c r="A21" s="32" t="s">
        <v>43</v>
      </c>
      <c r="B21" s="37">
        <v>2.0000000000000001E-4</v>
      </c>
      <c r="C21" s="31" t="s">
        <v>40</v>
      </c>
      <c r="D21" s="26">
        <v>0.05</v>
      </c>
      <c r="E21" s="26" t="s">
        <v>40</v>
      </c>
    </row>
    <row r="22" spans="1:5" x14ac:dyDescent="0.25">
      <c r="A22" s="32" t="s">
        <v>44</v>
      </c>
      <c r="B22" s="37">
        <v>4.0000000000000002E-4</v>
      </c>
      <c r="C22" s="31" t="s">
        <v>40</v>
      </c>
      <c r="D22" s="26">
        <v>0.1</v>
      </c>
      <c r="E22" s="26" t="s">
        <v>40</v>
      </c>
    </row>
    <row r="23" spans="1:5" x14ac:dyDescent="0.25">
      <c r="A23" s="32" t="s">
        <v>45</v>
      </c>
      <c r="B23" s="37">
        <v>1</v>
      </c>
      <c r="C23" s="31" t="s">
        <v>40</v>
      </c>
      <c r="D23" s="26">
        <v>0.56620000000000004</v>
      </c>
      <c r="E23" s="26" t="s">
        <v>40</v>
      </c>
    </row>
    <row r="24" spans="1:5" x14ac:dyDescent="0.25">
      <c r="A24" s="32" t="s">
        <v>46</v>
      </c>
      <c r="B24" s="37">
        <v>1</v>
      </c>
      <c r="C24" s="31" t="s">
        <v>40</v>
      </c>
      <c r="D24" s="26">
        <v>0.30209999999999998</v>
      </c>
      <c r="E24" s="26" t="s">
        <v>40</v>
      </c>
    </row>
    <row r="25" spans="1:5" x14ac:dyDescent="0.25">
      <c r="A25" s="32" t="s">
        <v>47</v>
      </c>
      <c r="B25" s="38">
        <v>-0.73370000000000002</v>
      </c>
      <c r="C25" s="36" t="s">
        <v>40</v>
      </c>
      <c r="D25" s="37">
        <v>2.4500000000000001E-2</v>
      </c>
      <c r="E25" s="26" t="s">
        <v>40</v>
      </c>
    </row>
    <row r="26" spans="1:5" x14ac:dyDescent="0.25">
      <c r="A26" s="32" t="s">
        <v>48</v>
      </c>
      <c r="B26" s="45" t="s">
        <v>51</v>
      </c>
      <c r="C26" s="47"/>
      <c r="D26" s="44" t="s">
        <v>53</v>
      </c>
      <c r="E26" s="45"/>
    </row>
    <row r="27" spans="1:5" x14ac:dyDescent="0.25">
      <c r="A27" s="32" t="s">
        <v>49</v>
      </c>
      <c r="B27" s="45" t="s">
        <v>52</v>
      </c>
      <c r="C27" s="47"/>
      <c r="D27" s="44" t="s">
        <v>54</v>
      </c>
      <c r="E27" s="46"/>
    </row>
  </sheetData>
  <mergeCells count="5">
    <mergeCell ref="B26:C26"/>
    <mergeCell ref="D26:E26"/>
    <mergeCell ref="B27:C27"/>
    <mergeCell ref="D27:E27"/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9234-8E78-4AD0-B6D6-4902BBB8A4F1}">
  <dimension ref="A1:I27"/>
  <sheetViews>
    <sheetView topLeftCell="A13" workbookViewId="0">
      <selection activeCell="C13" sqref="C13"/>
    </sheetView>
  </sheetViews>
  <sheetFormatPr defaultRowHeight="15" x14ac:dyDescent="0.25"/>
  <cols>
    <col min="1" max="1" width="23.85546875" customWidth="1"/>
    <col min="2" max="5" width="10.7109375" customWidth="1"/>
  </cols>
  <sheetData>
    <row r="1" spans="1:9" x14ac:dyDescent="0.25">
      <c r="A1" s="58" t="s">
        <v>61</v>
      </c>
      <c r="B1" s="58"/>
      <c r="C1" s="58"/>
      <c r="D1" s="58"/>
      <c r="E1" s="58"/>
      <c r="F1" s="53"/>
    </row>
    <row r="2" spans="1:9" x14ac:dyDescent="0.25">
      <c r="A2" s="54"/>
      <c r="B2" s="55" t="s">
        <v>30</v>
      </c>
      <c r="C2" s="55" t="s">
        <v>31</v>
      </c>
      <c r="D2" s="55" t="s">
        <v>28</v>
      </c>
      <c r="E2" s="55" t="s">
        <v>29</v>
      </c>
      <c r="F2" s="53"/>
    </row>
    <row r="3" spans="1:9" x14ac:dyDescent="0.25">
      <c r="A3" s="56">
        <v>44551</v>
      </c>
      <c r="B3" s="59">
        <v>0.3214089344845219</v>
      </c>
      <c r="C3" s="59">
        <v>0.4073917839224403</v>
      </c>
      <c r="D3" s="59">
        <v>6.9508544540957798E-2</v>
      </c>
      <c r="E3" s="59">
        <v>0.33520249221183673</v>
      </c>
      <c r="G3" s="8"/>
      <c r="H3" s="8"/>
      <c r="I3" s="8"/>
    </row>
    <row r="4" spans="1:9" x14ac:dyDescent="0.25">
      <c r="A4" s="3"/>
      <c r="B4" s="59">
        <v>0.2908868665872355</v>
      </c>
      <c r="C4" s="59">
        <v>0.30863868658111715</v>
      </c>
      <c r="D4" s="59">
        <v>6.232306208841145E-2</v>
      </c>
      <c r="E4" s="59">
        <v>0.19439252336448595</v>
      </c>
      <c r="F4" s="8"/>
      <c r="G4" s="8"/>
      <c r="H4" s="8"/>
      <c r="I4" s="8"/>
    </row>
    <row r="5" spans="1:9" x14ac:dyDescent="0.25">
      <c r="A5" s="56">
        <v>44552</v>
      </c>
      <c r="B5" s="59">
        <v>0.31072006203636532</v>
      </c>
      <c r="C5" s="59">
        <v>0.2845133550017756</v>
      </c>
      <c r="D5" s="59">
        <v>0.10387177014735242</v>
      </c>
      <c r="E5" s="59">
        <v>0.26176660219213282</v>
      </c>
      <c r="F5" s="8"/>
      <c r="G5" s="8"/>
      <c r="H5" s="8"/>
      <c r="I5" s="8"/>
    </row>
    <row r="6" spans="1:9" s="8" customFormat="1" x14ac:dyDescent="0.25">
      <c r="A6" s="3"/>
      <c r="B6" s="59">
        <v>0.32889579583929862</v>
      </c>
      <c r="C6" s="59">
        <v>0.29573052998293675</v>
      </c>
      <c r="D6" s="59">
        <v>6.0938105153113556E-2</v>
      </c>
      <c r="E6" s="59">
        <v>0.31775700934579232</v>
      </c>
    </row>
    <row r="7" spans="1:9" s="8" customFormat="1" x14ac:dyDescent="0.25">
      <c r="A7" s="56">
        <v>44553</v>
      </c>
      <c r="B7" s="59">
        <v>0.30808367025704725</v>
      </c>
      <c r="C7" s="59">
        <v>0.31271787735756434</v>
      </c>
      <c r="D7" s="59">
        <v>0.10499038921047804</v>
      </c>
      <c r="E7" s="59">
        <v>0.21346023113528079</v>
      </c>
    </row>
    <row r="8" spans="1:9" s="8" customFormat="1" x14ac:dyDescent="0.25">
      <c r="A8" s="56"/>
      <c r="B8" s="59">
        <v>0.35216196142428263</v>
      </c>
      <c r="C8" s="59">
        <v>0.29243601517398266</v>
      </c>
      <c r="D8" s="59">
        <v>0.10550404082109667</v>
      </c>
      <c r="E8" s="59">
        <v>0.245003223726628</v>
      </c>
    </row>
    <row r="9" spans="1:9" x14ac:dyDescent="0.25">
      <c r="A9" s="54"/>
      <c r="B9" s="59"/>
      <c r="C9" s="59"/>
      <c r="D9" s="59"/>
      <c r="E9" s="59"/>
      <c r="F9" s="50"/>
    </row>
    <row r="10" spans="1:9" x14ac:dyDescent="0.25">
      <c r="A10" s="57" t="s">
        <v>50</v>
      </c>
      <c r="B10" s="59">
        <f>AVERAGE(B3:B8)</f>
        <v>0.31869288177145855</v>
      </c>
      <c r="C10" s="59">
        <f t="shared" ref="C10:E10" si="0">AVERAGE(C3:C8)</f>
        <v>0.31690470800330278</v>
      </c>
      <c r="D10" s="59">
        <f t="shared" si="0"/>
        <v>8.4522651993568329E-2</v>
      </c>
      <c r="E10" s="59">
        <f t="shared" si="0"/>
        <v>0.26126368032935937</v>
      </c>
      <c r="F10" s="51"/>
    </row>
    <row r="11" spans="1:9" x14ac:dyDescent="0.25">
      <c r="A11" s="57" t="s">
        <v>9</v>
      </c>
      <c r="B11" s="59">
        <f>_xlfn.STDEV.S(B3:B8)</f>
        <v>2.0885168874270579E-2</v>
      </c>
      <c r="C11" s="59">
        <f t="shared" ref="C11:E11" si="1">_xlfn.STDEV.S(C3:C8)</f>
        <v>4.5541256158097607E-2</v>
      </c>
      <c r="D11" s="59">
        <f t="shared" si="1"/>
        <v>2.2396479104836008E-2</v>
      </c>
      <c r="E11" s="59">
        <f t="shared" si="1"/>
        <v>5.6000037310617007E-2</v>
      </c>
      <c r="F11" s="51"/>
    </row>
    <row r="12" spans="1:9" x14ac:dyDescent="0.25">
      <c r="A12" s="30" t="s">
        <v>34</v>
      </c>
      <c r="B12" s="40" t="s">
        <v>36</v>
      </c>
      <c r="C12" s="41" t="s">
        <v>36</v>
      </c>
      <c r="D12" s="40" t="s">
        <v>35</v>
      </c>
      <c r="E12" s="40" t="s">
        <v>36</v>
      </c>
      <c r="F12" s="52"/>
    </row>
    <row r="13" spans="1:9" x14ac:dyDescent="0.25">
      <c r="A13" s="8"/>
      <c r="B13" s="40"/>
      <c r="C13" s="41"/>
      <c r="D13" s="40"/>
      <c r="E13" s="40"/>
    </row>
    <row r="14" spans="1:9" x14ac:dyDescent="0.25">
      <c r="A14" s="32" t="s">
        <v>37</v>
      </c>
      <c r="B14" s="42">
        <v>6</v>
      </c>
      <c r="C14" s="41">
        <v>6</v>
      </c>
      <c r="D14" s="40">
        <v>6</v>
      </c>
      <c r="E14" s="40">
        <v>6</v>
      </c>
    </row>
    <row r="15" spans="1:9" x14ac:dyDescent="0.25">
      <c r="A15" s="32" t="s">
        <v>38</v>
      </c>
      <c r="B15" s="42">
        <v>31.869299999999999</v>
      </c>
      <c r="C15" s="41">
        <v>31.6905</v>
      </c>
      <c r="D15" s="40">
        <v>8.4522999999999993</v>
      </c>
      <c r="E15" s="40">
        <v>26.1264</v>
      </c>
    </row>
    <row r="16" spans="1:9" x14ac:dyDescent="0.25">
      <c r="A16" s="32" t="s">
        <v>39</v>
      </c>
      <c r="B16" s="42">
        <v>4.3619000000000003</v>
      </c>
      <c r="C16" s="41">
        <v>20.740100000000002</v>
      </c>
      <c r="D16" s="40">
        <v>5.016</v>
      </c>
      <c r="E16" s="40">
        <v>31.36</v>
      </c>
    </row>
    <row r="17" spans="1:5" x14ac:dyDescent="0.25">
      <c r="A17" s="32"/>
      <c r="B17" s="42"/>
      <c r="C17" s="41"/>
      <c r="D17" s="40"/>
      <c r="E17" s="40"/>
    </row>
    <row r="18" spans="1:5" x14ac:dyDescent="0.25">
      <c r="A18" s="32" t="s">
        <v>39</v>
      </c>
      <c r="B18" s="42">
        <v>12.551</v>
      </c>
      <c r="C18" s="41" t="s">
        <v>40</v>
      </c>
      <c r="D18" s="40">
        <v>18.187999999999999</v>
      </c>
      <c r="E18" s="40" t="s">
        <v>40</v>
      </c>
    </row>
    <row r="19" spans="1:5" x14ac:dyDescent="0.25">
      <c r="A19" s="32" t="s">
        <v>41</v>
      </c>
      <c r="B19" s="42">
        <v>8.7400000000000005E-2</v>
      </c>
      <c r="C19" s="41" t="s">
        <v>40</v>
      </c>
      <c r="D19" s="40">
        <v>-7.1779999999999999</v>
      </c>
      <c r="E19" s="40" t="s">
        <v>40</v>
      </c>
    </row>
    <row r="20" spans="1:5" x14ac:dyDescent="0.25">
      <c r="A20" s="32" t="s">
        <v>42</v>
      </c>
      <c r="B20" s="42">
        <v>10</v>
      </c>
      <c r="C20" s="41" t="s">
        <v>40</v>
      </c>
      <c r="D20" s="40">
        <v>10</v>
      </c>
      <c r="E20" s="40" t="s">
        <v>40</v>
      </c>
    </row>
    <row r="21" spans="1:5" x14ac:dyDescent="0.25">
      <c r="A21" s="32" t="s">
        <v>43</v>
      </c>
      <c r="B21" s="42">
        <v>0.46600000000000003</v>
      </c>
      <c r="C21" s="41" t="s">
        <v>40</v>
      </c>
      <c r="D21" s="40" t="s">
        <v>55</v>
      </c>
      <c r="E21" s="40" t="s">
        <v>40</v>
      </c>
    </row>
    <row r="22" spans="1:5" x14ac:dyDescent="0.25">
      <c r="A22" s="32" t="s">
        <v>44</v>
      </c>
      <c r="B22" s="42">
        <v>0.93210000000000004</v>
      </c>
      <c r="C22" s="41" t="s">
        <v>40</v>
      </c>
      <c r="D22" s="40" t="s">
        <v>55</v>
      </c>
      <c r="E22" s="40" t="s">
        <v>40</v>
      </c>
    </row>
    <row r="23" spans="1:5" x14ac:dyDescent="0.25">
      <c r="A23" s="32" t="s">
        <v>45</v>
      </c>
      <c r="B23" s="42">
        <v>5.0500000000000003E-2</v>
      </c>
      <c r="C23" s="41" t="s">
        <v>40</v>
      </c>
      <c r="D23" s="40">
        <v>1</v>
      </c>
      <c r="E23" s="40" t="s">
        <v>40</v>
      </c>
    </row>
    <row r="24" spans="1:5" x14ac:dyDescent="0.25">
      <c r="A24" s="32" t="s">
        <v>46</v>
      </c>
      <c r="B24" s="38">
        <v>6.3100000000000003E-2</v>
      </c>
      <c r="C24" s="36" t="s">
        <v>40</v>
      </c>
      <c r="D24" s="42">
        <v>1</v>
      </c>
      <c r="E24" s="40" t="s">
        <v>40</v>
      </c>
    </row>
    <row r="25" spans="1:5" x14ac:dyDescent="0.25">
      <c r="A25" s="32" t="s">
        <v>47</v>
      </c>
      <c r="B25" s="42">
        <v>0.17879999999999999</v>
      </c>
      <c r="C25" s="41" t="s">
        <v>40</v>
      </c>
      <c r="D25" s="39">
        <v>-17.674099999999999</v>
      </c>
      <c r="E25" s="42" t="s">
        <v>40</v>
      </c>
    </row>
    <row r="26" spans="1:5" x14ac:dyDescent="0.25">
      <c r="A26" s="32" t="s">
        <v>48</v>
      </c>
      <c r="B26" s="45" t="s">
        <v>62</v>
      </c>
      <c r="C26" s="47"/>
      <c r="D26" s="44" t="s">
        <v>64</v>
      </c>
      <c r="E26" s="45"/>
    </row>
    <row r="27" spans="1:5" x14ac:dyDescent="0.25">
      <c r="A27" s="32" t="s">
        <v>49</v>
      </c>
      <c r="B27" s="46" t="s">
        <v>63</v>
      </c>
      <c r="C27" s="46"/>
      <c r="D27" s="44" t="s">
        <v>65</v>
      </c>
      <c r="E27" s="45"/>
    </row>
  </sheetData>
  <mergeCells count="5">
    <mergeCell ref="A1:E1"/>
    <mergeCell ref="B26:C26"/>
    <mergeCell ref="D26:E26"/>
    <mergeCell ref="B27:C27"/>
    <mergeCell ref="D27:E2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1992-60FB-4FCF-8B1D-6CA8AFA827A8}">
  <dimension ref="A1:U35"/>
  <sheetViews>
    <sheetView tabSelected="1" workbookViewId="0">
      <selection activeCell="K11" sqref="K11"/>
    </sheetView>
  </sheetViews>
  <sheetFormatPr defaultRowHeight="15" x14ac:dyDescent="0.25"/>
  <sheetData>
    <row r="1" spans="1:2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8"/>
      <c r="B4" s="8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/>
      <c r="P4" s="8"/>
      <c r="Q4" s="8"/>
      <c r="R4" s="8"/>
      <c r="S4" s="8"/>
      <c r="T4" s="8"/>
      <c r="U4" s="8"/>
    </row>
    <row r="5" spans="1:21" x14ac:dyDescent="0.25">
      <c r="A5" s="8"/>
      <c r="B5" s="8"/>
      <c r="C5" s="7">
        <v>7.6999999999999803E-3</v>
      </c>
      <c r="D5" s="7">
        <v>-7.6999999999999803E-3</v>
      </c>
      <c r="E5" s="7">
        <v>0.26619999999999999</v>
      </c>
      <c r="F5" s="7">
        <v>0.25619999999999998</v>
      </c>
      <c r="G5" s="7">
        <v>0.42369999999999902</v>
      </c>
      <c r="H5" s="7">
        <v>0.44550000000000001</v>
      </c>
      <c r="I5" s="7">
        <v>0.54010000000000002</v>
      </c>
      <c r="J5" s="7">
        <v>0.57240000000000002</v>
      </c>
      <c r="K5" s="7">
        <v>0.64480000000000004</v>
      </c>
      <c r="L5" s="7">
        <v>0.66890000000000005</v>
      </c>
      <c r="M5" s="7">
        <v>0.72589999999999999</v>
      </c>
      <c r="N5" s="7">
        <v>0.73080000000000001</v>
      </c>
      <c r="O5" s="8" t="s">
        <v>23</v>
      </c>
      <c r="P5" s="8"/>
      <c r="Q5" s="8"/>
      <c r="R5" s="8"/>
      <c r="S5" s="8"/>
      <c r="T5" s="8"/>
      <c r="U5" s="8"/>
    </row>
    <row r="6" spans="1:21" x14ac:dyDescent="0.25">
      <c r="A6" s="8"/>
      <c r="B6" s="6">
        <v>44551</v>
      </c>
      <c r="C6" s="5">
        <v>0.1444</v>
      </c>
      <c r="D6" s="5">
        <v>0.15479999999999999</v>
      </c>
      <c r="E6" s="4">
        <v>0.25329999999999903</v>
      </c>
      <c r="F6" s="4">
        <v>0.25939999999999902</v>
      </c>
      <c r="G6" s="3">
        <f>AVERAGE(G7:H8,H6)</f>
        <v>6.3200000000000079E-3</v>
      </c>
      <c r="H6" s="3">
        <v>4.4000000000000098E-3</v>
      </c>
      <c r="I6" s="2">
        <f>AVERAGE(I7:J8,J6)</f>
        <v>1.6139999999999939E-2</v>
      </c>
      <c r="J6" s="2">
        <v>1.52999999999999E-2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8"/>
      <c r="B7" s="6">
        <v>44552</v>
      </c>
      <c r="C7" s="5">
        <v>0.14079999999999901</v>
      </c>
      <c r="D7" s="5">
        <v>0.14829999999999999</v>
      </c>
      <c r="E7" s="4">
        <v>0.27649999999999902</v>
      </c>
      <c r="F7" s="4">
        <v>0.27889999999999998</v>
      </c>
      <c r="G7" s="3">
        <v>4.4999999999999997E-3</v>
      </c>
      <c r="H7" s="3">
        <v>7.30000000000002E-3</v>
      </c>
      <c r="I7" s="2">
        <v>1.04E-2</v>
      </c>
      <c r="J7" s="2">
        <v>1.5699999999999902E-2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5">
      <c r="A8" s="8"/>
      <c r="B8" s="6">
        <v>44553</v>
      </c>
      <c r="C8" s="5">
        <v>0.15039999999999901</v>
      </c>
      <c r="D8" s="5">
        <v>0.16009999999999999</v>
      </c>
      <c r="E8" s="4">
        <v>0.24879999999999999</v>
      </c>
      <c r="F8" s="4">
        <v>0.25259999999999999</v>
      </c>
      <c r="G8" s="3">
        <v>7.4999999999999997E-3</v>
      </c>
      <c r="H8" s="3">
        <v>7.9000000000000094E-3</v>
      </c>
      <c r="I8" s="2">
        <v>2.0299999999999901E-2</v>
      </c>
      <c r="J8" s="2">
        <v>1.9E-2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s="8" customFormat="1" x14ac:dyDescent="0.25">
      <c r="C9" s="46" t="s">
        <v>24</v>
      </c>
      <c r="D9" s="46"/>
      <c r="E9" s="46" t="s">
        <v>25</v>
      </c>
      <c r="F9" s="46"/>
      <c r="G9" s="46" t="s">
        <v>26</v>
      </c>
      <c r="H9" s="46"/>
      <c r="I9" s="46" t="s">
        <v>27</v>
      </c>
      <c r="J9" s="46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8" t="s">
        <v>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8" t="s">
        <v>3</v>
      </c>
      <c r="B12" s="8" t="s">
        <v>4</v>
      </c>
      <c r="C12" s="8" t="s">
        <v>5</v>
      </c>
      <c r="D12" s="8" t="s">
        <v>6</v>
      </c>
      <c r="E12" s="8" t="s">
        <v>7</v>
      </c>
      <c r="F12" s="8" t="s">
        <v>8</v>
      </c>
      <c r="G12" s="8" t="s">
        <v>9</v>
      </c>
      <c r="H12" s="8" t="s">
        <v>10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8">
        <v>1</v>
      </c>
      <c r="B13" s="8">
        <v>200</v>
      </c>
      <c r="C13" s="8">
        <v>148.22499999999999</v>
      </c>
      <c r="D13" s="8" t="s">
        <v>12</v>
      </c>
      <c r="E13" s="8">
        <v>0.26600000000000001</v>
      </c>
      <c r="F13" s="8">
        <v>0.26100000000000001</v>
      </c>
      <c r="G13" s="8">
        <v>7.0000000000000001E-3</v>
      </c>
      <c r="H13" s="8">
        <v>2.7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8" t="s">
        <v>11</v>
      </c>
      <c r="B14" s="8" t="s">
        <v>11</v>
      </c>
      <c r="C14" s="8">
        <v>130.93299999999999</v>
      </c>
      <c r="D14" s="8" t="s">
        <v>13</v>
      </c>
      <c r="E14" s="8">
        <v>0.25600000000000001</v>
      </c>
      <c r="F14" s="8" t="s">
        <v>11</v>
      </c>
      <c r="G14" s="8" t="s">
        <v>11</v>
      </c>
      <c r="H14" s="8" t="s">
        <v>11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8">
        <v>2</v>
      </c>
      <c r="B15" s="8">
        <v>400</v>
      </c>
      <c r="C15" s="8">
        <v>420.58699999999999</v>
      </c>
      <c r="D15" s="8" t="s">
        <v>14</v>
      </c>
      <c r="E15" s="8">
        <v>0.42399999999999999</v>
      </c>
      <c r="F15" s="8">
        <v>0.435</v>
      </c>
      <c r="G15" s="8">
        <v>1.4999999999999999E-2</v>
      </c>
      <c r="H15" s="8">
        <v>3.5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8" t="s">
        <v>11</v>
      </c>
      <c r="B16" s="8" t="s">
        <v>11</v>
      </c>
      <c r="C16" s="8">
        <v>458.28500000000003</v>
      </c>
      <c r="D16" s="8" t="s">
        <v>15</v>
      </c>
      <c r="E16" s="8">
        <v>0.44600000000000001</v>
      </c>
      <c r="F16" s="8" t="s">
        <v>11</v>
      </c>
      <c r="G16" s="8" t="s">
        <v>11</v>
      </c>
      <c r="H16" s="8" t="s">
        <v>11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8">
        <v>3</v>
      </c>
      <c r="B17" s="8">
        <v>600</v>
      </c>
      <c r="C17" s="8">
        <v>621.875</v>
      </c>
      <c r="D17" s="8" t="s">
        <v>19</v>
      </c>
      <c r="E17" s="8">
        <v>0.54</v>
      </c>
      <c r="F17" s="8">
        <v>0.55600000000000005</v>
      </c>
      <c r="G17" s="8">
        <v>2.3E-2</v>
      </c>
      <c r="H17" s="8">
        <v>4.0999999999999996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8" t="s">
        <v>11</v>
      </c>
      <c r="B18" s="8" t="s">
        <v>11</v>
      </c>
      <c r="C18" s="8">
        <v>677.73099999999999</v>
      </c>
      <c r="D18" s="8" t="s">
        <v>16</v>
      </c>
      <c r="E18" s="8">
        <v>0.57199999999999995</v>
      </c>
      <c r="F18" s="8" t="s">
        <v>11</v>
      </c>
      <c r="G18" s="8" t="s">
        <v>11</v>
      </c>
      <c r="H18" s="8" t="s">
        <v>11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8">
        <v>4</v>
      </c>
      <c r="B19" s="8">
        <v>800</v>
      </c>
      <c r="C19" s="8">
        <v>802.93100000000004</v>
      </c>
      <c r="D19" s="8" t="s">
        <v>17</v>
      </c>
      <c r="E19" s="8">
        <v>0.64500000000000002</v>
      </c>
      <c r="F19" s="8">
        <v>0.65700000000000003</v>
      </c>
      <c r="G19" s="8">
        <v>1.7000000000000001E-2</v>
      </c>
      <c r="H19" s="8">
        <v>2.6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8" t="s">
        <v>11</v>
      </c>
      <c r="B20" s="8" t="s">
        <v>11</v>
      </c>
      <c r="C20" s="8">
        <v>844.60699999999997</v>
      </c>
      <c r="D20" s="8" t="s">
        <v>18</v>
      </c>
      <c r="E20" s="8">
        <v>0.66900000000000004</v>
      </c>
      <c r="F20" s="8" t="s">
        <v>11</v>
      </c>
      <c r="G20" s="8" t="s">
        <v>11</v>
      </c>
      <c r="H20" s="8" t="s">
        <v>11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8">
        <v>5</v>
      </c>
      <c r="B21" s="8">
        <v>1000</v>
      </c>
      <c r="C21" s="8">
        <v>943.17600000000004</v>
      </c>
      <c r="D21" s="8" t="s">
        <v>20</v>
      </c>
      <c r="E21" s="8">
        <v>0.72599999999999998</v>
      </c>
      <c r="F21" s="8">
        <v>0.72799999999999998</v>
      </c>
      <c r="G21" s="8">
        <v>3.0000000000000001E-3</v>
      </c>
      <c r="H21" s="8">
        <v>0.5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8" t="s">
        <v>11</v>
      </c>
      <c r="B22" s="8" t="s">
        <v>11</v>
      </c>
      <c r="C22" s="8">
        <v>951.649</v>
      </c>
      <c r="D22" s="8" t="s">
        <v>21</v>
      </c>
      <c r="E22" s="8">
        <v>0.73099999999999998</v>
      </c>
      <c r="F22" s="8" t="s">
        <v>11</v>
      </c>
      <c r="G22" s="8" t="s">
        <v>11</v>
      </c>
      <c r="H22" s="8" t="s">
        <v>11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8" t="s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5" spans="1:21" x14ac:dyDescent="0.25">
      <c r="B25" s="8"/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  <c r="K25" s="8">
        <v>9</v>
      </c>
      <c r="L25" s="8">
        <v>10</v>
      </c>
      <c r="M25" s="8">
        <v>11</v>
      </c>
      <c r="N25" s="8">
        <v>12</v>
      </c>
      <c r="O25" s="8"/>
    </row>
    <row r="26" spans="1:21" x14ac:dyDescent="0.25">
      <c r="B26" s="8"/>
      <c r="C26" s="46" t="s">
        <v>24</v>
      </c>
      <c r="D26" s="46"/>
      <c r="E26" s="46" t="s">
        <v>25</v>
      </c>
      <c r="F26" s="46"/>
      <c r="G26" s="46" t="s">
        <v>26</v>
      </c>
      <c r="H26" s="46"/>
      <c r="I26" s="46" t="s">
        <v>27</v>
      </c>
      <c r="J26" s="46"/>
      <c r="K26" s="7"/>
      <c r="L26" s="7"/>
      <c r="M26" s="7"/>
      <c r="N26" s="7"/>
      <c r="O26" s="8"/>
    </row>
    <row r="27" spans="1:21" x14ac:dyDescent="0.25">
      <c r="B27" s="6">
        <v>44551</v>
      </c>
      <c r="C27" s="9">
        <f>C6*20</f>
        <v>2.8879999999999999</v>
      </c>
      <c r="D27" s="9">
        <f t="shared" ref="D27:J27" si="0">D6*20</f>
        <v>3.0960000000000001</v>
      </c>
      <c r="E27" s="10">
        <f t="shared" si="0"/>
        <v>5.0659999999999803</v>
      </c>
      <c r="F27" s="10">
        <f t="shared" si="0"/>
        <v>5.1879999999999802</v>
      </c>
      <c r="G27" s="11">
        <f t="shared" si="0"/>
        <v>0.12640000000000015</v>
      </c>
      <c r="H27" s="11">
        <f t="shared" si="0"/>
        <v>8.8000000000000189E-2</v>
      </c>
      <c r="I27" s="12">
        <f t="shared" si="0"/>
        <v>0.32279999999999875</v>
      </c>
      <c r="J27" s="12">
        <f t="shared" si="0"/>
        <v>0.305999999999998</v>
      </c>
      <c r="K27" s="8"/>
      <c r="L27" s="8"/>
      <c r="M27" s="8"/>
      <c r="N27" s="8"/>
      <c r="O27" s="8"/>
    </row>
    <row r="28" spans="1:21" x14ac:dyDescent="0.25">
      <c r="B28" s="6">
        <v>44552</v>
      </c>
      <c r="C28" s="9">
        <f t="shared" ref="C28:J28" si="1">C7*20</f>
        <v>2.8159999999999803</v>
      </c>
      <c r="D28" s="9">
        <f t="shared" si="1"/>
        <v>2.9659999999999997</v>
      </c>
      <c r="E28" s="10">
        <f t="shared" si="1"/>
        <v>5.5299999999999807</v>
      </c>
      <c r="F28" s="10">
        <f t="shared" si="1"/>
        <v>5.5779999999999994</v>
      </c>
      <c r="G28" s="11">
        <f t="shared" si="1"/>
        <v>0.09</v>
      </c>
      <c r="H28" s="11">
        <f t="shared" si="1"/>
        <v>0.14600000000000041</v>
      </c>
      <c r="I28" s="12">
        <f t="shared" si="1"/>
        <v>0.20799999999999999</v>
      </c>
      <c r="J28" s="12">
        <f t="shared" si="1"/>
        <v>0.31399999999999806</v>
      </c>
      <c r="K28" s="8"/>
      <c r="L28" s="8"/>
      <c r="M28" s="8"/>
      <c r="N28" s="8"/>
      <c r="O28" s="8"/>
    </row>
    <row r="29" spans="1:21" x14ac:dyDescent="0.25">
      <c r="B29" s="6">
        <v>44553</v>
      </c>
      <c r="C29" s="9">
        <f t="shared" ref="C29:J29" si="2">C8*20</f>
        <v>3.00799999999998</v>
      </c>
      <c r="D29" s="9">
        <f t="shared" si="2"/>
        <v>3.202</v>
      </c>
      <c r="E29" s="10">
        <f t="shared" si="2"/>
        <v>4.976</v>
      </c>
      <c r="F29" s="10">
        <f t="shared" si="2"/>
        <v>5.0519999999999996</v>
      </c>
      <c r="G29" s="11">
        <f t="shared" si="2"/>
        <v>0.15</v>
      </c>
      <c r="H29" s="11">
        <f t="shared" si="2"/>
        <v>0.1580000000000002</v>
      </c>
      <c r="I29" s="12">
        <f t="shared" si="2"/>
        <v>0.40599999999999803</v>
      </c>
      <c r="J29" s="12">
        <f t="shared" si="2"/>
        <v>0.38</v>
      </c>
      <c r="K29" s="8"/>
      <c r="L29" s="8"/>
      <c r="M29" s="8"/>
      <c r="N29" s="8"/>
      <c r="O29" s="8"/>
    </row>
    <row r="30" spans="1:21" x14ac:dyDescent="0.25">
      <c r="B30" s="8"/>
      <c r="C30" s="1">
        <f>AVERAGE(C27:D29)</f>
        <v>2.9959999999999929</v>
      </c>
      <c r="D30" s="1">
        <f>STDEV(C27:D29)</f>
        <v>0.13967390593808612</v>
      </c>
      <c r="E30" s="1">
        <f>AVERAGE(E27:F29)</f>
        <v>5.2316666666666567</v>
      </c>
      <c r="F30" s="1">
        <f>STDEV(E27:F29)</f>
        <v>0.25920931053236873</v>
      </c>
      <c r="G30" s="1">
        <f>AVERAGE(G27:H29)</f>
        <v>0.12640000000000015</v>
      </c>
      <c r="H30" s="1">
        <f>STDEV(G27:H29)</f>
        <v>3.0787010247830211E-2</v>
      </c>
      <c r="I30" s="1">
        <f>AVERAGE(I27:J29)</f>
        <v>0.32279999999999881</v>
      </c>
      <c r="J30" s="1">
        <f>STDEV(I27:J29)</f>
        <v>6.8895282857391466E-2</v>
      </c>
      <c r="K30" s="8"/>
      <c r="L30" s="8"/>
      <c r="M30" s="8"/>
      <c r="N30" s="8"/>
      <c r="O30" s="8"/>
    </row>
    <row r="32" spans="1:21" x14ac:dyDescent="0.25">
      <c r="D32" s="8"/>
      <c r="E32" s="8"/>
      <c r="F32" s="8"/>
      <c r="G32" s="8"/>
      <c r="H32" s="8"/>
      <c r="I32" s="8"/>
      <c r="J32" s="8"/>
    </row>
    <row r="33" spans="3:10" x14ac:dyDescent="0.25">
      <c r="C33" s="8"/>
      <c r="D33" s="8"/>
      <c r="E33" s="8"/>
      <c r="F33" s="8"/>
      <c r="G33" s="8"/>
      <c r="H33" s="8"/>
      <c r="I33" s="8"/>
      <c r="J33" s="8"/>
    </row>
    <row r="34" spans="3:10" x14ac:dyDescent="0.25">
      <c r="C34" s="8"/>
      <c r="D34" s="8"/>
      <c r="E34" s="8"/>
      <c r="F34" s="8"/>
      <c r="G34" s="8"/>
      <c r="H34" s="8"/>
      <c r="I34" s="8"/>
      <c r="J34" s="8"/>
    </row>
    <row r="35" spans="3:10" x14ac:dyDescent="0.25">
      <c r="C35" s="1"/>
      <c r="D35" s="1"/>
      <c r="E35" s="1"/>
      <c r="F35" s="1"/>
      <c r="G35" s="1"/>
      <c r="H35" s="1"/>
      <c r="I35" s="1"/>
      <c r="J35" s="1"/>
    </row>
  </sheetData>
  <mergeCells count="8">
    <mergeCell ref="G26:H26"/>
    <mergeCell ref="I26:J26"/>
    <mergeCell ref="C9:D9"/>
    <mergeCell ref="E9:F9"/>
    <mergeCell ref="G9:H9"/>
    <mergeCell ref="I9:J9"/>
    <mergeCell ref="C26:D26"/>
    <mergeCell ref="E26:F26"/>
  </mergeCells>
  <pageMargins left="0.511811024" right="0.511811024" top="0.78740157499999996" bottom="0.78740157499999996" header="0.31496062000000002" footer="0.31496062000000002"/>
  <ignoredErrors>
    <ignoredError sqref="H30 F30 D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Soluble</vt:lpstr>
      <vt:lpstr>Total</vt:lpstr>
      <vt:lpstr>Soluble_percentage</vt:lpstr>
      <vt:lpstr>Raw_Bradford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2015-06-05T18:19:34Z</dcterms:created>
  <dcterms:modified xsi:type="dcterms:W3CDTF">2021-02-01T17:09:22Z</dcterms:modified>
</cp:coreProperties>
</file>