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9b7c5339009481d6/Documentos/Bolsa/Mestrado/Resultados/Ultrafiltracao/"/>
    </mc:Choice>
  </mc:AlternateContent>
  <xr:revisionPtr revIDLastSave="315" documentId="11_AD4D361C20488DEA4E38A0771CD84CA25ADEDD8F" xr6:coauthVersionLast="46" xr6:coauthVersionMax="46" xr10:uidLastSave="{B30EAACE-19E3-4181-9359-5B3DA76AB410}"/>
  <bookViews>
    <workbookView xWindow="-120" yWindow="-120" windowWidth="20730" windowHeight="11160" activeTab="2" xr2:uid="{00000000-000D-0000-FFFF-FFFF00000000}"/>
  </bookViews>
  <sheets>
    <sheet name="TS" sheetId="2" r:id="rId1"/>
    <sheet name="Ash" sheetId="3" r:id="rId2"/>
    <sheet name="Ra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D10" i="3"/>
  <c r="B10" i="3"/>
  <c r="C10" i="2"/>
  <c r="D11" i="3"/>
  <c r="E11" i="3"/>
  <c r="C10" i="3"/>
  <c r="E10" i="3"/>
  <c r="B11" i="3"/>
  <c r="C4" i="3"/>
  <c r="E8" i="2"/>
  <c r="E5" i="2"/>
  <c r="D8" i="2"/>
  <c r="D5" i="2"/>
  <c r="C8" i="2"/>
  <c r="C5" i="2"/>
  <c r="B8" i="2"/>
  <c r="B5" i="2"/>
  <c r="E7" i="2"/>
  <c r="E4" i="2"/>
  <c r="D7" i="2"/>
  <c r="D4" i="2"/>
  <c r="C7" i="2"/>
  <c r="C4" i="2"/>
  <c r="B7" i="2"/>
  <c r="B4" i="2"/>
  <c r="E6" i="2"/>
  <c r="E3" i="2"/>
  <c r="E10" i="2" s="1"/>
  <c r="D6" i="2"/>
  <c r="D3" i="2"/>
  <c r="D10" i="2" s="1"/>
  <c r="C6" i="2"/>
  <c r="C3" i="2"/>
  <c r="C11" i="2" s="1"/>
  <c r="B6" i="2"/>
  <c r="B3" i="2"/>
  <c r="B10" i="2" s="1"/>
  <c r="J27" i="1"/>
  <c r="I27" i="1"/>
  <c r="H27" i="1"/>
  <c r="G27" i="1"/>
  <c r="F27" i="1"/>
  <c r="E27" i="1"/>
  <c r="D27" i="1"/>
  <c r="C27" i="1"/>
  <c r="J18" i="1"/>
  <c r="I18" i="1"/>
  <c r="H18" i="1"/>
  <c r="G18" i="1"/>
  <c r="F18" i="1"/>
  <c r="E18" i="1"/>
  <c r="D18" i="1"/>
  <c r="C18" i="1"/>
  <c r="D9" i="1"/>
  <c r="E9" i="1"/>
  <c r="F9" i="1"/>
  <c r="G9" i="1"/>
  <c r="H9" i="1"/>
  <c r="I9" i="1"/>
  <c r="J9" i="1"/>
  <c r="C9" i="1"/>
  <c r="E17" i="1"/>
  <c r="F17" i="1"/>
  <c r="K26" i="1"/>
  <c r="L26" i="1"/>
  <c r="L25" i="1"/>
  <c r="K2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C26" i="1"/>
  <c r="C25" i="1"/>
  <c r="C17" i="1"/>
  <c r="D17" i="1"/>
  <c r="G17" i="1"/>
  <c r="H17" i="1"/>
  <c r="I17" i="1"/>
  <c r="J17" i="1"/>
  <c r="D16" i="1"/>
  <c r="E16" i="1"/>
  <c r="F16" i="1"/>
  <c r="G16" i="1"/>
  <c r="H16" i="1"/>
  <c r="I16" i="1"/>
  <c r="J16" i="1"/>
  <c r="C1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C8" i="1"/>
  <c r="C7" i="1"/>
  <c r="D11" i="1"/>
  <c r="D20" i="1" s="1"/>
  <c r="E11" i="1"/>
  <c r="E20" i="1" s="1"/>
  <c r="F11" i="1"/>
  <c r="F20" i="1" s="1"/>
  <c r="G11" i="1"/>
  <c r="G20" i="1" s="1"/>
  <c r="H11" i="1"/>
  <c r="H20" i="1" s="1"/>
  <c r="I11" i="1"/>
  <c r="I20" i="1" s="1"/>
  <c r="J11" i="1"/>
  <c r="J20" i="1" s="1"/>
  <c r="C11" i="1"/>
  <c r="C20" i="1" s="1"/>
  <c r="B11" i="2" l="1"/>
  <c r="E11" i="2"/>
  <c r="D11" i="2"/>
</calcChain>
</file>

<file path=xl/sharedStrings.xml><?xml version="1.0" encoding="utf-8"?>
<sst xmlns="http://schemas.openxmlformats.org/spreadsheetml/2006/main" count="113" uniqueCount="40">
  <si>
    <t>CADINHOS</t>
  </si>
  <si>
    <t>AMOSTRA</t>
  </si>
  <si>
    <t>APÓS MUFLA</t>
  </si>
  <si>
    <t>APÓS ESTUFA</t>
  </si>
  <si>
    <t>Sólidos totais</t>
  </si>
  <si>
    <t>Cinzas</t>
  </si>
  <si>
    <t>Cinzas - branco</t>
  </si>
  <si>
    <t>Ashes (%)</t>
  </si>
  <si>
    <t>CW</t>
  </si>
  <si>
    <t>WPC</t>
  </si>
  <si>
    <t>Initial WPP</t>
  </si>
  <si>
    <t>Final WPP</t>
  </si>
  <si>
    <t>Total solids (%)</t>
  </si>
  <si>
    <t>Stat</t>
  </si>
  <si>
    <t>Size =</t>
  </si>
  <si>
    <t>Mean values =</t>
  </si>
  <si>
    <t>Variance =</t>
  </si>
  <si>
    <t>t =</t>
  </si>
  <si>
    <t>Degrees of freedom =</t>
  </si>
  <si>
    <t>p (unilateral) =</t>
  </si>
  <si>
    <t>p (bilateral) =</t>
  </si>
  <si>
    <t>Power (0.05)</t>
  </si>
  <si>
    <t>Power (0.01)</t>
  </si>
  <si>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between mean values =</t>
    </r>
  </si>
  <si>
    <t>IC 95% =</t>
  </si>
  <si>
    <t>IC 99% =</t>
  </si>
  <si>
    <t>Mean</t>
  </si>
  <si>
    <t>SD</t>
  </si>
  <si>
    <t>---</t>
  </si>
  <si>
    <t>&lt; 0.0001</t>
  </si>
  <si>
    <t>-1.7686 a - 1.3538</t>
  </si>
  <si>
    <t>-1.8561 a - 1.2662</t>
  </si>
  <si>
    <t>-0.2483 a  0.0258</t>
  </si>
  <si>
    <t>-0.3062 a  0.0837</t>
  </si>
  <si>
    <t>a</t>
  </si>
  <si>
    <t>b</t>
  </si>
  <si>
    <t>-0.0842 a - 0.0006</t>
  </si>
  <si>
    <t>-0.1018 a  0.0171</t>
  </si>
  <si>
    <t>-0.1493 a  0.0599</t>
  </si>
  <si>
    <t>-0.1935 a  0.1041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</si>
</sst>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0" xfId="0" applyFill="1" applyAlignment="1">
      <alignment horizontal="center"/>
    </xf>
    <xf numFmtId="16" fontId="2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" fontId="2" fillId="5" borderId="0" xfId="0" applyNumberFormat="1" applyFont="1" applyFill="1" applyAlignment="1">
      <alignment horizontal="right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right"/>
    </xf>
    <xf numFmtId="2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/>
    <xf numFmtId="0" fontId="1" fillId="4" borderId="0" xfId="0" applyFont="1" applyFill="1" applyAlignme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A141-BA3B-46C9-AB72-799648974357}">
  <dimension ref="A1:E27"/>
  <sheetViews>
    <sheetView workbookViewId="0">
      <selection activeCell="E14" sqref="E14"/>
    </sheetView>
  </sheetViews>
  <sheetFormatPr defaultRowHeight="15" x14ac:dyDescent="0.25"/>
  <cols>
    <col min="1" max="1" width="23.85546875" customWidth="1"/>
    <col min="2" max="5" width="10.7109375" customWidth="1"/>
  </cols>
  <sheetData>
    <row r="1" spans="1:5" x14ac:dyDescent="0.25">
      <c r="A1" s="23"/>
      <c r="B1" s="30" t="s">
        <v>12</v>
      </c>
      <c r="C1" s="30"/>
      <c r="D1" s="30"/>
      <c r="E1" s="30"/>
    </row>
    <row r="2" spans="1:5" x14ac:dyDescent="0.25">
      <c r="A2" s="3"/>
      <c r="B2" s="12" t="s">
        <v>8</v>
      </c>
      <c r="C2" s="12" t="s">
        <v>9</v>
      </c>
      <c r="D2" s="12" t="s">
        <v>10</v>
      </c>
      <c r="E2" s="12" t="s">
        <v>11</v>
      </c>
    </row>
    <row r="3" spans="1:5" x14ac:dyDescent="0.25">
      <c r="A3" s="4">
        <v>44551</v>
      </c>
      <c r="B3" s="5">
        <f>((39.3189-39.2004)/2.0061)*100</f>
        <v>5.9069836997157363</v>
      </c>
      <c r="C3" s="5">
        <f>((36.3687-36.2199)/2.0169)*100</f>
        <v>7.3776587832809879</v>
      </c>
      <c r="D3" s="5">
        <f>((41.3338-41.2497)/1.9885)*100</f>
        <v>4.2293185818455825</v>
      </c>
      <c r="E3" s="5">
        <f>((33.5735-33.4863)/1.9962)*100</f>
        <v>4.3682997695623103</v>
      </c>
    </row>
    <row r="4" spans="1:5" x14ac:dyDescent="0.25">
      <c r="A4" s="4"/>
      <c r="B4" s="5">
        <f>((35.4874-35.364)/2.0173)*100</f>
        <v>6.1170871957568895</v>
      </c>
      <c r="C4" s="5">
        <f>((37.3059-37.1463)/2.0474)*100</f>
        <v>7.7952525153855925</v>
      </c>
      <c r="D4" s="5">
        <f>((36.6073-36.5174)/2.0092)*100</f>
        <v>4.474417678678086</v>
      </c>
      <c r="E4" s="5">
        <f>((32.3467-32.2541)/2.0412)*100</f>
        <v>4.536547129139592</v>
      </c>
    </row>
    <row r="5" spans="1:5" x14ac:dyDescent="0.25">
      <c r="A5" s="4">
        <v>44552</v>
      </c>
      <c r="B5" s="5">
        <f>((36.9046-36.7775)/2.0558)*100</f>
        <v>6.1825080260725098</v>
      </c>
      <c r="C5" s="5">
        <f>((38.4705-38.3135)/2.0522)*100</f>
        <v>7.6503264789008663</v>
      </c>
      <c r="D5" s="5">
        <f>((35.8998-35.8107)/2.0131)*100</f>
        <v>4.4260096368785433</v>
      </c>
      <c r="E5" s="5">
        <f>((38.5638-38.4727)/2.0025)*100</f>
        <v>4.5493133583019869</v>
      </c>
    </row>
    <row r="6" spans="1:5" x14ac:dyDescent="0.25">
      <c r="A6" s="4"/>
      <c r="B6" s="5">
        <f>((37.3739-37.2568)/1.9755)*100</f>
        <v>5.9276132624652309</v>
      </c>
      <c r="C6" s="5">
        <f>((41.2416-41.0925)/2.0144)*100</f>
        <v>7.4017077045272588</v>
      </c>
      <c r="D6" s="5">
        <f>((32.8251-32.742)/1.9723)*100</f>
        <v>4.2133549662831076</v>
      </c>
      <c r="E6" s="5">
        <f>((37.7252-37.6371)/2.0237)*100</f>
        <v>4.3534120670061913</v>
      </c>
    </row>
    <row r="7" spans="1:5" x14ac:dyDescent="0.25">
      <c r="A7" s="4">
        <v>44553</v>
      </c>
      <c r="B7" s="5">
        <f>((42.2997-42.1744)/2.0536)*100</f>
        <v>6.1014803272303695</v>
      </c>
      <c r="C7" s="5">
        <f>((36.3169-36.1583)/2.0224)*100</f>
        <v>7.8421677215189796</v>
      </c>
      <c r="D7" s="5">
        <f>((32.9101-32.8207)/2.0042)*100</f>
        <v>4.4606326713899662</v>
      </c>
      <c r="E7" s="5">
        <f>((30.7892-30.6964)/2.0449)*100</f>
        <v>4.53811922343393</v>
      </c>
    </row>
    <row r="8" spans="1:5" x14ac:dyDescent="0.25">
      <c r="A8" s="4"/>
      <c r="B8" s="5">
        <f>((38.9308-38.8055)/2.038)*100</f>
        <v>6.1481844946023436</v>
      </c>
      <c r="C8" s="5">
        <f>((36.5839-36.4247)/2.0719)*100</f>
        <v>7.6837685216467237</v>
      </c>
      <c r="D8" s="5">
        <f>((38.4132-38.3248)/1.9994)*100</f>
        <v>4.4213263979193771</v>
      </c>
      <c r="E8" s="5">
        <f>((37.0553-36.963)/2.0299)*100</f>
        <v>4.5470220207892806</v>
      </c>
    </row>
    <row r="9" spans="1:5" x14ac:dyDescent="0.25">
      <c r="A9" s="3"/>
      <c r="B9" s="11"/>
      <c r="C9" s="11"/>
      <c r="D9" s="11"/>
      <c r="E9" s="11"/>
    </row>
    <row r="10" spans="1:5" x14ac:dyDescent="0.25">
      <c r="A10" s="12" t="s">
        <v>26</v>
      </c>
      <c r="B10" s="11">
        <f>AVERAGE(B3:B8)</f>
        <v>6.0639761676405142</v>
      </c>
      <c r="C10" s="11">
        <f t="shared" ref="C10:E10" si="0">AVERAGE(C3:C8)</f>
        <v>7.6251469542100692</v>
      </c>
      <c r="D10" s="11">
        <f t="shared" si="0"/>
        <v>4.3708433221657774</v>
      </c>
      <c r="E10" s="11">
        <f t="shared" si="0"/>
        <v>4.482118928038882</v>
      </c>
    </row>
    <row r="11" spans="1:5" x14ac:dyDescent="0.25">
      <c r="A11" s="12" t="s">
        <v>27</v>
      </c>
      <c r="B11" s="11">
        <f>STDEV(B3:B8)</f>
        <v>0.11714065389959923</v>
      </c>
      <c r="C11" s="11">
        <f t="shared" ref="C11:E11" si="1">STDEV(C3:C8)</f>
        <v>0.19559136231807991</v>
      </c>
      <c r="D11" s="11">
        <f t="shared" si="1"/>
        <v>0.11765498046313112</v>
      </c>
      <c r="E11" s="11">
        <f t="shared" si="1"/>
        <v>9.4176665878067042E-2</v>
      </c>
    </row>
    <row r="12" spans="1:5" x14ac:dyDescent="0.25">
      <c r="A12" s="15" t="s">
        <v>13</v>
      </c>
      <c r="B12" s="16" t="s">
        <v>35</v>
      </c>
      <c r="C12" s="17" t="s">
        <v>34</v>
      </c>
      <c r="D12" s="16" t="s">
        <v>34</v>
      </c>
      <c r="E12" s="16" t="s">
        <v>34</v>
      </c>
    </row>
    <row r="13" spans="1:5" x14ac:dyDescent="0.25">
      <c r="B13" s="16"/>
      <c r="C13" s="17"/>
      <c r="D13" s="16"/>
      <c r="E13" s="16"/>
    </row>
    <row r="14" spans="1:5" x14ac:dyDescent="0.25">
      <c r="A14" s="18" t="s">
        <v>14</v>
      </c>
      <c r="B14" s="21">
        <v>6</v>
      </c>
      <c r="C14" s="22">
        <v>6</v>
      </c>
      <c r="D14" s="21">
        <v>6</v>
      </c>
      <c r="E14" s="21">
        <v>6</v>
      </c>
    </row>
    <row r="15" spans="1:5" x14ac:dyDescent="0.25">
      <c r="A15" s="18" t="s">
        <v>15</v>
      </c>
      <c r="B15" s="21">
        <v>6.0640000000000001</v>
      </c>
      <c r="C15" s="22">
        <v>7.6252000000000004</v>
      </c>
      <c r="D15" s="21">
        <v>4.3708</v>
      </c>
      <c r="E15" s="21">
        <v>4.4821</v>
      </c>
    </row>
    <row r="16" spans="1:5" x14ac:dyDescent="0.25">
      <c r="A16" s="18" t="s">
        <v>16</v>
      </c>
      <c r="B16" s="21">
        <v>1.37E-2</v>
      </c>
      <c r="C16" s="22">
        <v>3.8300000000000001E-2</v>
      </c>
      <c r="D16" s="21">
        <v>1.38E-2</v>
      </c>
      <c r="E16" s="21">
        <v>8.8999999999999999E-3</v>
      </c>
    </row>
    <row r="17" spans="1:5" x14ac:dyDescent="0.25">
      <c r="A17" s="18"/>
      <c r="B17" s="21"/>
      <c r="C17" s="22"/>
      <c r="D17" s="21"/>
      <c r="E17" s="21"/>
    </row>
    <row r="18" spans="1:5" x14ac:dyDescent="0.25">
      <c r="A18" s="18" t="s">
        <v>16</v>
      </c>
      <c r="B18" s="21">
        <v>2.5999999999999999E-2</v>
      </c>
      <c r="C18" s="22" t="s">
        <v>28</v>
      </c>
      <c r="D18" s="21">
        <v>1.14E-2</v>
      </c>
      <c r="E18" s="21" t="s">
        <v>28</v>
      </c>
    </row>
    <row r="19" spans="1:5" x14ac:dyDescent="0.25">
      <c r="A19" s="18" t="s">
        <v>17</v>
      </c>
      <c r="B19" s="21">
        <v>-16.7728</v>
      </c>
      <c r="C19" s="22" t="s">
        <v>28</v>
      </c>
      <c r="D19" s="21">
        <v>-1.8087</v>
      </c>
      <c r="E19" s="21" t="s">
        <v>28</v>
      </c>
    </row>
    <row r="20" spans="1:5" x14ac:dyDescent="0.25">
      <c r="A20" s="18" t="s">
        <v>18</v>
      </c>
      <c r="B20" s="21">
        <v>10</v>
      </c>
      <c r="C20" s="22" t="s">
        <v>28</v>
      </c>
      <c r="D20" s="21">
        <v>10</v>
      </c>
      <c r="E20" s="21" t="s">
        <v>28</v>
      </c>
    </row>
    <row r="21" spans="1:5" x14ac:dyDescent="0.25">
      <c r="A21" s="18" t="s">
        <v>19</v>
      </c>
      <c r="B21" s="21" t="s">
        <v>29</v>
      </c>
      <c r="C21" s="22" t="s">
        <v>28</v>
      </c>
      <c r="D21" s="21">
        <v>5.0299999999999997E-2</v>
      </c>
      <c r="E21" s="21" t="s">
        <v>28</v>
      </c>
    </row>
    <row r="22" spans="1:5" x14ac:dyDescent="0.25">
      <c r="A22" s="18" t="s">
        <v>20</v>
      </c>
      <c r="B22" s="21" t="s">
        <v>29</v>
      </c>
      <c r="C22" s="22" t="s">
        <v>28</v>
      </c>
      <c r="D22" s="21">
        <v>0.10050000000000001</v>
      </c>
      <c r="E22" s="21" t="s">
        <v>28</v>
      </c>
    </row>
    <row r="23" spans="1:5" x14ac:dyDescent="0.25">
      <c r="A23" s="18" t="s">
        <v>21</v>
      </c>
      <c r="B23" s="21">
        <v>1</v>
      </c>
      <c r="C23" s="22" t="s">
        <v>28</v>
      </c>
      <c r="D23" s="21">
        <v>0.56499999999999995</v>
      </c>
      <c r="E23" s="21" t="s">
        <v>28</v>
      </c>
    </row>
    <row r="24" spans="1:5" x14ac:dyDescent="0.25">
      <c r="A24" s="18" t="s">
        <v>22</v>
      </c>
      <c r="B24" s="21">
        <v>1</v>
      </c>
      <c r="C24" s="22" t="s">
        <v>28</v>
      </c>
      <c r="D24" s="21">
        <v>0.30099999999999999</v>
      </c>
      <c r="E24" s="21" t="s">
        <v>28</v>
      </c>
    </row>
    <row r="25" spans="1:5" x14ac:dyDescent="0.25">
      <c r="A25" s="18" t="s">
        <v>23</v>
      </c>
      <c r="B25" s="25">
        <v>-1.5611999999999999</v>
      </c>
      <c r="C25" s="19" t="s">
        <v>28</v>
      </c>
      <c r="D25" s="20">
        <v>-0.1113</v>
      </c>
      <c r="E25" s="21" t="s">
        <v>28</v>
      </c>
    </row>
    <row r="26" spans="1:5" x14ac:dyDescent="0.25">
      <c r="A26" s="18" t="s">
        <v>24</v>
      </c>
      <c r="B26" s="26" t="s">
        <v>30</v>
      </c>
      <c r="C26" s="27"/>
      <c r="D26" s="28" t="s">
        <v>32</v>
      </c>
      <c r="E26" s="29"/>
    </row>
    <row r="27" spans="1:5" x14ac:dyDescent="0.25">
      <c r="A27" s="18" t="s">
        <v>25</v>
      </c>
      <c r="B27" s="29" t="s">
        <v>31</v>
      </c>
      <c r="C27" s="27"/>
      <c r="D27" s="26" t="s">
        <v>33</v>
      </c>
      <c r="E27" s="26"/>
    </row>
  </sheetData>
  <mergeCells count="5">
    <mergeCell ref="B26:C26"/>
    <mergeCell ref="D26:E26"/>
    <mergeCell ref="B27:C27"/>
    <mergeCell ref="D27:E27"/>
    <mergeCell ref="B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8642-14A9-4544-BF27-AA23ED349061}">
  <dimension ref="A1:E27"/>
  <sheetViews>
    <sheetView workbookViewId="0">
      <selection activeCell="C4" sqref="C4"/>
    </sheetView>
  </sheetViews>
  <sheetFormatPr defaultRowHeight="15" x14ac:dyDescent="0.25"/>
  <cols>
    <col min="1" max="1" width="23.85546875" customWidth="1"/>
    <col min="2" max="5" width="10.7109375" style="16" customWidth="1"/>
  </cols>
  <sheetData>
    <row r="1" spans="1:5" x14ac:dyDescent="0.25">
      <c r="A1" s="24"/>
      <c r="B1" s="31" t="s">
        <v>7</v>
      </c>
      <c r="C1" s="31"/>
      <c r="D1" s="31"/>
      <c r="E1" s="31"/>
    </row>
    <row r="2" spans="1:5" x14ac:dyDescent="0.25">
      <c r="A2" s="6"/>
      <c r="B2" s="14" t="s">
        <v>8</v>
      </c>
      <c r="C2" s="14" t="s">
        <v>9</v>
      </c>
      <c r="D2" s="14" t="s">
        <v>10</v>
      </c>
      <c r="E2" s="14" t="s">
        <v>11</v>
      </c>
    </row>
    <row r="3" spans="1:5" x14ac:dyDescent="0.25">
      <c r="A3" s="7">
        <v>44551</v>
      </c>
      <c r="B3" s="8">
        <v>0.47744045162249754</v>
      </c>
      <c r="C3" s="8">
        <v>0.53437523427022293</v>
      </c>
      <c r="D3" s="8">
        <v>0.47161812924311741</v>
      </c>
      <c r="E3" s="8">
        <v>0.44975662759244167</v>
      </c>
    </row>
    <row r="4" spans="1:5" x14ac:dyDescent="0.25">
      <c r="A4" s="7"/>
      <c r="B4" s="8">
        <v>0.47478360680146869</v>
      </c>
      <c r="C4" s="8">
        <f>AVERAGE(C3:C3,C5:C5,C7)</f>
        <v>0.51300043546109475</v>
      </c>
      <c r="D4" s="8">
        <v>0.38711421461258277</v>
      </c>
      <c r="E4" s="8">
        <v>0.40552355477162449</v>
      </c>
    </row>
    <row r="5" spans="1:5" x14ac:dyDescent="0.25">
      <c r="A5" s="7">
        <v>44552</v>
      </c>
      <c r="B5" s="8">
        <v>0.41722863118951975</v>
      </c>
      <c r="C5" s="8">
        <v>0.46181784426482347</v>
      </c>
      <c r="D5" s="8">
        <v>0.33668749192814307</v>
      </c>
      <c r="E5" s="8">
        <v>0.36843807740309337</v>
      </c>
    </row>
    <row r="6" spans="1:5" x14ac:dyDescent="0.25">
      <c r="A6" s="7"/>
      <c r="B6" s="8">
        <v>0.45954287522164722</v>
      </c>
      <c r="C6" s="8">
        <v>0.49532573470998759</v>
      </c>
      <c r="D6" s="8">
        <v>0.42986891953582312</v>
      </c>
      <c r="E6" s="8">
        <v>0.48810294510064617</v>
      </c>
    </row>
    <row r="7" spans="1:5" x14ac:dyDescent="0.25">
      <c r="A7" s="7">
        <v>44553</v>
      </c>
      <c r="B7" s="8">
        <v>0.49558874172207978</v>
      </c>
      <c r="C7" s="8">
        <v>0.54280822784823801</v>
      </c>
      <c r="D7" s="8">
        <v>0.40804080431070155</v>
      </c>
      <c r="E7" s="8">
        <v>0.38035539906101157</v>
      </c>
    </row>
    <row r="8" spans="1:5" x14ac:dyDescent="0.25">
      <c r="A8" s="7"/>
      <c r="B8" s="8">
        <v>0.43069587831210931</v>
      </c>
      <c r="C8" s="8">
        <v>0.46224282542588557</v>
      </c>
      <c r="D8" s="8">
        <v>0.17395251575449514</v>
      </c>
      <c r="E8" s="8">
        <v>0.38315538203832761</v>
      </c>
    </row>
    <row r="9" spans="1:5" x14ac:dyDescent="0.25">
      <c r="A9" s="9"/>
      <c r="B9" s="13"/>
      <c r="C9" s="13"/>
      <c r="D9" s="13"/>
      <c r="E9" s="13"/>
    </row>
    <row r="10" spans="1:5" x14ac:dyDescent="0.25">
      <c r="A10" s="10" t="s">
        <v>26</v>
      </c>
      <c r="B10" s="13">
        <f>AVERAGE(B3:B8)</f>
        <v>0.45921336414488706</v>
      </c>
      <c r="C10" s="13">
        <f t="shared" ref="C10:E10" si="0">AVERAGE(C3:C8)</f>
        <v>0.50159505033004204</v>
      </c>
      <c r="D10" s="13">
        <f>AVERAGE(D3:D8)</f>
        <v>0.36788034589747715</v>
      </c>
      <c r="E10" s="13">
        <f t="shared" si="0"/>
        <v>0.41255533099452418</v>
      </c>
    </row>
    <row r="11" spans="1:5" x14ac:dyDescent="0.25">
      <c r="A11" s="10" t="s">
        <v>27</v>
      </c>
      <c r="B11" s="13">
        <f>STDEV(B3:B8)</f>
        <v>2.9912875640066863E-2</v>
      </c>
      <c r="C11" s="13">
        <f>STDEV(C3:C8)</f>
        <v>3.4851907597410206E-2</v>
      </c>
      <c r="D11" s="13">
        <f t="shared" ref="D11:E11" si="1">STDEV(D3:D8)</f>
        <v>0.10504086111948178</v>
      </c>
      <c r="E11" s="13">
        <f t="shared" si="1"/>
        <v>4.6879311048997264E-2</v>
      </c>
    </row>
    <row r="12" spans="1:5" x14ac:dyDescent="0.25">
      <c r="A12" s="15" t="s">
        <v>13</v>
      </c>
      <c r="B12" s="16" t="s">
        <v>34</v>
      </c>
      <c r="C12" s="17" t="s">
        <v>35</v>
      </c>
      <c r="D12" s="16" t="s">
        <v>34</v>
      </c>
      <c r="E12" s="16" t="s">
        <v>34</v>
      </c>
    </row>
    <row r="13" spans="1:5" x14ac:dyDescent="0.25">
      <c r="C13" s="17"/>
    </row>
    <row r="14" spans="1:5" x14ac:dyDescent="0.25">
      <c r="A14" s="18" t="s">
        <v>14</v>
      </c>
      <c r="B14" s="21">
        <v>6</v>
      </c>
      <c r="C14" s="22">
        <v>6</v>
      </c>
      <c r="D14" s="21">
        <v>6</v>
      </c>
      <c r="E14" s="21">
        <v>6</v>
      </c>
    </row>
    <row r="15" spans="1:5" x14ac:dyDescent="0.25">
      <c r="A15" s="18" t="s">
        <v>15</v>
      </c>
      <c r="B15" s="21">
        <v>0.4592</v>
      </c>
      <c r="C15" s="22">
        <v>0.50160000000000005</v>
      </c>
      <c r="D15" s="21">
        <v>0.3679</v>
      </c>
      <c r="E15" s="21">
        <v>0.41260000000000002</v>
      </c>
    </row>
    <row r="16" spans="1:5" x14ac:dyDescent="0.25">
      <c r="A16" s="18" t="s">
        <v>16</v>
      </c>
      <c r="B16" s="21">
        <v>8.9999999999999998E-4</v>
      </c>
      <c r="C16" s="22">
        <v>1.1999999999999999E-3</v>
      </c>
      <c r="D16" s="21">
        <v>1.0999999999999999E-2</v>
      </c>
      <c r="E16" s="21">
        <v>2.2000000000000001E-3</v>
      </c>
    </row>
    <row r="17" spans="1:5" x14ac:dyDescent="0.25">
      <c r="A17" s="18"/>
      <c r="B17" s="21"/>
      <c r="C17" s="22"/>
      <c r="D17" s="21"/>
      <c r="E17" s="21"/>
    </row>
    <row r="18" spans="1:5" x14ac:dyDescent="0.25">
      <c r="A18" s="18" t="s">
        <v>16</v>
      </c>
      <c r="B18" s="21">
        <v>1.1000000000000001E-3</v>
      </c>
      <c r="C18" s="22" t="s">
        <v>28</v>
      </c>
      <c r="D18" s="21">
        <v>6.6E-3</v>
      </c>
      <c r="E18" s="21" t="s">
        <v>28</v>
      </c>
    </row>
    <row r="19" spans="1:5" x14ac:dyDescent="0.25">
      <c r="A19" s="18" t="s">
        <v>17</v>
      </c>
      <c r="B19" s="21">
        <v>-2.2595000000000001</v>
      </c>
      <c r="C19" s="22" t="s">
        <v>28</v>
      </c>
      <c r="D19" s="21">
        <v>-0.95169999999999999</v>
      </c>
      <c r="E19" s="21" t="s">
        <v>28</v>
      </c>
    </row>
    <row r="20" spans="1:5" x14ac:dyDescent="0.25">
      <c r="A20" s="18" t="s">
        <v>18</v>
      </c>
      <c r="B20" s="21">
        <v>10</v>
      </c>
      <c r="C20" s="22" t="s">
        <v>28</v>
      </c>
      <c r="D20" s="21">
        <v>10</v>
      </c>
      <c r="E20" s="21" t="s">
        <v>28</v>
      </c>
    </row>
    <row r="21" spans="1:5" x14ac:dyDescent="0.25">
      <c r="A21" s="18" t="s">
        <v>19</v>
      </c>
      <c r="B21" s="21">
        <v>2.3699999999999999E-2</v>
      </c>
      <c r="C21" s="22" t="s">
        <v>28</v>
      </c>
      <c r="D21" s="21">
        <v>0.18179999999999999</v>
      </c>
      <c r="E21" s="21" t="s">
        <v>28</v>
      </c>
    </row>
    <row r="22" spans="1:5" x14ac:dyDescent="0.25">
      <c r="A22" s="18" t="s">
        <v>20</v>
      </c>
      <c r="B22" s="21">
        <v>4.7300000000000002E-2</v>
      </c>
      <c r="C22" s="22" t="s">
        <v>28</v>
      </c>
      <c r="D22" s="21">
        <v>0.36359999999999998</v>
      </c>
      <c r="E22" s="21" t="s">
        <v>28</v>
      </c>
    </row>
    <row r="23" spans="1:5" x14ac:dyDescent="0.25">
      <c r="A23" s="18" t="s">
        <v>21</v>
      </c>
      <c r="B23" s="21">
        <v>0.73060000000000003</v>
      </c>
      <c r="C23" s="22" t="s">
        <v>28</v>
      </c>
      <c r="D23" s="21">
        <v>0.24390000000000001</v>
      </c>
      <c r="E23" s="21" t="s">
        <v>28</v>
      </c>
    </row>
    <row r="24" spans="1:5" x14ac:dyDescent="0.25">
      <c r="A24" s="18" t="s">
        <v>22</v>
      </c>
      <c r="B24" s="21">
        <v>0.47189999999999999</v>
      </c>
      <c r="C24" s="22" t="s">
        <v>28</v>
      </c>
      <c r="D24" s="21">
        <v>7.9299999999999995E-2</v>
      </c>
      <c r="E24" s="21" t="s">
        <v>28</v>
      </c>
    </row>
    <row r="25" spans="1:5" x14ac:dyDescent="0.25">
      <c r="A25" s="18" t="s">
        <v>23</v>
      </c>
      <c r="B25" s="25">
        <v>-4.24E-2</v>
      </c>
      <c r="C25" s="19" t="s">
        <v>28</v>
      </c>
      <c r="D25" s="20">
        <v>-4.4699999999999997E-2</v>
      </c>
      <c r="E25" s="21" t="s">
        <v>28</v>
      </c>
    </row>
    <row r="26" spans="1:5" x14ac:dyDescent="0.25">
      <c r="A26" s="18" t="s">
        <v>24</v>
      </c>
      <c r="B26" s="26" t="s">
        <v>36</v>
      </c>
      <c r="C26" s="27"/>
      <c r="D26" s="28" t="s">
        <v>38</v>
      </c>
      <c r="E26" s="29"/>
    </row>
    <row r="27" spans="1:5" x14ac:dyDescent="0.25">
      <c r="A27" s="18" t="s">
        <v>25</v>
      </c>
      <c r="B27" s="29" t="s">
        <v>37</v>
      </c>
      <c r="C27" s="27"/>
      <c r="D27" s="26" t="s">
        <v>39</v>
      </c>
      <c r="E27" s="26"/>
    </row>
  </sheetData>
  <mergeCells count="5">
    <mergeCell ref="B26:C26"/>
    <mergeCell ref="D26:E26"/>
    <mergeCell ref="B27:C27"/>
    <mergeCell ref="D27:E27"/>
    <mergeCell ref="B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topLeftCell="A7" workbookViewId="0">
      <selection activeCell="C31" sqref="C31"/>
    </sheetView>
  </sheetViews>
  <sheetFormatPr defaultRowHeight="15" x14ac:dyDescent="0.25"/>
  <cols>
    <col min="2" max="2" width="13.5703125" customWidth="1"/>
    <col min="3" max="10" width="9.5703125" bestFit="1" customWidth="1"/>
  </cols>
  <sheetData>
    <row r="2" spans="2:10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2:10" x14ac:dyDescent="0.25">
      <c r="B3" s="1" t="s">
        <v>0</v>
      </c>
      <c r="C3">
        <v>39.200400000000002</v>
      </c>
      <c r="D3">
        <v>37.256799999999998</v>
      </c>
      <c r="E3">
        <v>36.219900000000003</v>
      </c>
      <c r="F3">
        <v>41.092500000000001</v>
      </c>
      <c r="G3">
        <v>41.249699999999997</v>
      </c>
      <c r="H3">
        <v>32.741999999999997</v>
      </c>
      <c r="I3">
        <v>33.4863</v>
      </c>
      <c r="J3">
        <v>37.637099999999997</v>
      </c>
    </row>
    <row r="4" spans="2:10" x14ac:dyDescent="0.25">
      <c r="B4" s="1" t="s">
        <v>1</v>
      </c>
      <c r="C4">
        <v>2.0061</v>
      </c>
      <c r="D4">
        <v>1.9755</v>
      </c>
      <c r="E4">
        <v>2.0169000000000001</v>
      </c>
      <c r="F4">
        <v>2.0144000000000002</v>
      </c>
      <c r="G4">
        <v>1.9884999999999999</v>
      </c>
      <c r="H4">
        <v>1.9722999999999999</v>
      </c>
      <c r="I4">
        <v>1.9962</v>
      </c>
      <c r="J4">
        <v>2.0236999999999998</v>
      </c>
    </row>
    <row r="5" spans="2:10" x14ac:dyDescent="0.25">
      <c r="B5" s="1" t="s">
        <v>3</v>
      </c>
      <c r="C5">
        <v>39.318899999999999</v>
      </c>
      <c r="D5">
        <v>37.373899999999999</v>
      </c>
      <c r="E5">
        <v>36.368699999999997</v>
      </c>
      <c r="F5">
        <v>41.241599999999998</v>
      </c>
      <c r="G5">
        <v>41.333799999999997</v>
      </c>
      <c r="H5">
        <v>32.825099999999999</v>
      </c>
      <c r="I5">
        <v>33.573500000000003</v>
      </c>
      <c r="J5">
        <v>37.725200000000001</v>
      </c>
    </row>
    <row r="6" spans="2:10" x14ac:dyDescent="0.25">
      <c r="B6" s="1" t="s">
        <v>2</v>
      </c>
      <c r="C6">
        <v>39.21</v>
      </c>
      <c r="D6">
        <v>37.265900000000002</v>
      </c>
      <c r="E6">
        <v>36.230699999999999</v>
      </c>
      <c r="F6">
        <v>41.102499999999999</v>
      </c>
      <c r="G6">
        <v>41.259099999999997</v>
      </c>
      <c r="H6">
        <v>32.750500000000002</v>
      </c>
      <c r="I6">
        <v>33.4953</v>
      </c>
      <c r="J6">
        <v>37.646999999999998</v>
      </c>
    </row>
    <row r="7" spans="2:10" x14ac:dyDescent="0.25">
      <c r="B7" s="1" t="s">
        <v>4</v>
      </c>
      <c r="C7" s="2">
        <f>((C5-C$3)/C$4)*100</f>
        <v>5.9069836997157363</v>
      </c>
      <c r="D7" s="2">
        <f t="shared" ref="D7:J7" si="0">((D5-D$3)/D$4)*100</f>
        <v>5.9276132624652309</v>
      </c>
      <c r="E7" s="2">
        <f t="shared" si="0"/>
        <v>7.3776587832809879</v>
      </c>
      <c r="F7" s="2">
        <f t="shared" si="0"/>
        <v>7.4017077045272588</v>
      </c>
      <c r="G7" s="2">
        <f t="shared" si="0"/>
        <v>4.2293185818455825</v>
      </c>
      <c r="H7" s="2">
        <f t="shared" si="0"/>
        <v>4.2133549662831076</v>
      </c>
      <c r="I7" s="2">
        <f t="shared" si="0"/>
        <v>4.3682997695623103</v>
      </c>
      <c r="J7" s="2">
        <f t="shared" si="0"/>
        <v>4.3534120670061913</v>
      </c>
    </row>
    <row r="8" spans="2:10" x14ac:dyDescent="0.25">
      <c r="B8" s="1" t="s">
        <v>5</v>
      </c>
      <c r="C8" s="2">
        <f>((C6-C$3)/C$4)*100</f>
        <v>0.47854045162249853</v>
      </c>
      <c r="D8" s="2">
        <f t="shared" ref="D8:J8" si="1">((D6-D$3)/D$4)*100</f>
        <v>0.46064287522164821</v>
      </c>
      <c r="E8" s="2">
        <f t="shared" si="1"/>
        <v>0.53547523427022392</v>
      </c>
      <c r="F8" s="2">
        <f t="shared" si="1"/>
        <v>0.49642573470998858</v>
      </c>
      <c r="G8" s="2">
        <f t="shared" si="1"/>
        <v>0.4727181292431184</v>
      </c>
      <c r="H8" s="2">
        <f t="shared" si="1"/>
        <v>0.43096891953582411</v>
      </c>
      <c r="I8" s="2">
        <f t="shared" si="1"/>
        <v>0.45085662759244266</v>
      </c>
      <c r="J8" s="2">
        <f t="shared" si="1"/>
        <v>0.48920294510064716</v>
      </c>
    </row>
    <row r="9" spans="2:10" x14ac:dyDescent="0.25">
      <c r="B9" s="1" t="s">
        <v>6</v>
      </c>
      <c r="C9" s="2">
        <f>C8+$K$26</f>
        <v>0.47744045162249754</v>
      </c>
      <c r="D9" s="2">
        <f t="shared" ref="D9:J9" si="2">D8+$K$26</f>
        <v>0.45954287522164722</v>
      </c>
      <c r="E9" s="2">
        <f t="shared" si="2"/>
        <v>0.53437523427022293</v>
      </c>
      <c r="F9" s="2">
        <f t="shared" si="2"/>
        <v>0.49532573470998759</v>
      </c>
      <c r="G9" s="2">
        <f t="shared" si="2"/>
        <v>0.47161812924311741</v>
      </c>
      <c r="H9" s="2">
        <f t="shared" si="2"/>
        <v>0.42986891953582312</v>
      </c>
      <c r="I9" s="2">
        <f t="shared" si="2"/>
        <v>0.44975662759244167</v>
      </c>
      <c r="J9" s="2">
        <f t="shared" si="2"/>
        <v>0.48810294510064617</v>
      </c>
    </row>
    <row r="10" spans="2:10" x14ac:dyDescent="0.25">
      <c r="B10" s="1"/>
    </row>
    <row r="11" spans="2:10" x14ac:dyDescent="0.25">
      <c r="B11" s="1"/>
      <c r="C11" s="1">
        <f>C2+8</f>
        <v>9</v>
      </c>
      <c r="D11" s="1">
        <f t="shared" ref="D11:J11" si="3">D2+8</f>
        <v>10</v>
      </c>
      <c r="E11" s="1">
        <f t="shared" si="3"/>
        <v>11</v>
      </c>
      <c r="F11" s="1">
        <f t="shared" si="3"/>
        <v>12</v>
      </c>
      <c r="G11" s="1">
        <f t="shared" si="3"/>
        <v>13</v>
      </c>
      <c r="H11" s="1">
        <f t="shared" si="3"/>
        <v>14</v>
      </c>
      <c r="I11" s="1">
        <f t="shared" si="3"/>
        <v>15</v>
      </c>
      <c r="J11" s="1">
        <f t="shared" si="3"/>
        <v>16</v>
      </c>
    </row>
    <row r="12" spans="2:10" x14ac:dyDescent="0.25">
      <c r="B12" s="1" t="s">
        <v>0</v>
      </c>
      <c r="C12">
        <v>35.363999999999997</v>
      </c>
      <c r="D12">
        <v>42.174399999999999</v>
      </c>
      <c r="E12">
        <v>37.146299999999997</v>
      </c>
      <c r="F12">
        <v>36.158299999999997</v>
      </c>
      <c r="G12">
        <v>36.517400000000002</v>
      </c>
      <c r="H12">
        <v>32.820700000000002</v>
      </c>
      <c r="I12">
        <v>32.254100000000001</v>
      </c>
      <c r="J12">
        <v>30.696400000000001</v>
      </c>
    </row>
    <row r="13" spans="2:10" x14ac:dyDescent="0.25">
      <c r="B13" s="1" t="s">
        <v>1</v>
      </c>
      <c r="C13">
        <v>2.0173000000000001</v>
      </c>
      <c r="D13">
        <v>2.0535999999999999</v>
      </c>
      <c r="E13">
        <v>2.0474000000000001</v>
      </c>
      <c r="F13">
        <v>2.0224000000000002</v>
      </c>
      <c r="G13">
        <v>2.0091999999999999</v>
      </c>
      <c r="H13">
        <v>2.0042</v>
      </c>
      <c r="I13">
        <v>2.0411999999999999</v>
      </c>
      <c r="J13">
        <v>2.0448</v>
      </c>
    </row>
    <row r="14" spans="2:10" x14ac:dyDescent="0.25">
      <c r="B14" s="1" t="s">
        <v>3</v>
      </c>
      <c r="C14">
        <v>35.487400000000001</v>
      </c>
      <c r="D14">
        <v>42.299700000000001</v>
      </c>
      <c r="E14">
        <v>37.305900000000001</v>
      </c>
      <c r="F14">
        <v>36.316899999999997</v>
      </c>
      <c r="G14">
        <v>36.607300000000002</v>
      </c>
      <c r="H14">
        <v>32.9101</v>
      </c>
      <c r="I14">
        <v>32.346699999999998</v>
      </c>
      <c r="J14">
        <v>30.789200000000001</v>
      </c>
    </row>
    <row r="15" spans="2:10" x14ac:dyDescent="0.25">
      <c r="B15" s="1" t="s">
        <v>2</v>
      </c>
      <c r="C15">
        <v>35.373600000000003</v>
      </c>
      <c r="D15">
        <v>42.184600000000003</v>
      </c>
      <c r="E15">
        <v>37.174799999999998</v>
      </c>
      <c r="F15">
        <v>36.1693</v>
      </c>
      <c r="G15">
        <v>36.525199999999998</v>
      </c>
      <c r="H15">
        <v>32.828899999999997</v>
      </c>
      <c r="I15">
        <v>32.2624</v>
      </c>
      <c r="J15">
        <v>30.7042</v>
      </c>
    </row>
    <row r="16" spans="2:10" x14ac:dyDescent="0.25">
      <c r="B16" s="1" t="s">
        <v>4</v>
      </c>
      <c r="C16">
        <f t="shared" ref="C16:J17" si="4">((C14-C$12)/C$13)*100</f>
        <v>6.1170871957568895</v>
      </c>
      <c r="D16">
        <f t="shared" si="4"/>
        <v>6.1014803272303695</v>
      </c>
      <c r="E16">
        <f t="shared" si="4"/>
        <v>7.7952525153855925</v>
      </c>
      <c r="F16">
        <f t="shared" si="4"/>
        <v>7.8421677215189796</v>
      </c>
      <c r="G16">
        <f t="shared" si="4"/>
        <v>4.474417678678086</v>
      </c>
      <c r="H16">
        <f t="shared" si="4"/>
        <v>4.4606326713899662</v>
      </c>
      <c r="I16">
        <f t="shared" si="4"/>
        <v>4.536547129139592</v>
      </c>
      <c r="J16">
        <f t="shared" si="4"/>
        <v>4.5383411580594899</v>
      </c>
    </row>
    <row r="17" spans="2:12" x14ac:dyDescent="0.25">
      <c r="B17" s="1" t="s">
        <v>5</v>
      </c>
      <c r="C17">
        <f t="shared" si="4"/>
        <v>0.47588360680146968</v>
      </c>
      <c r="D17">
        <f t="shared" si="4"/>
        <v>0.49668874172208077</v>
      </c>
      <c r="E17">
        <f t="shared" si="4"/>
        <v>1.3920093777474396</v>
      </c>
      <c r="F17">
        <f t="shared" si="4"/>
        <v>0.543908227848239</v>
      </c>
      <c r="G17">
        <f t="shared" si="4"/>
        <v>0.38821421461258376</v>
      </c>
      <c r="H17">
        <f t="shared" si="4"/>
        <v>0.40914080431070254</v>
      </c>
      <c r="I17">
        <f t="shared" si="4"/>
        <v>0.40662355477162548</v>
      </c>
      <c r="J17">
        <f t="shared" si="4"/>
        <v>0.38145539906101256</v>
      </c>
    </row>
    <row r="18" spans="2:12" x14ac:dyDescent="0.25">
      <c r="B18" s="1" t="s">
        <v>6</v>
      </c>
      <c r="C18" s="2">
        <f>C17+$K$26</f>
        <v>0.47478360680146869</v>
      </c>
      <c r="D18" s="2">
        <f t="shared" ref="D18" si="5">D17+$K$26</f>
        <v>0.49558874172207978</v>
      </c>
      <c r="E18" s="2">
        <f t="shared" ref="E18" si="6">E17+$K$26</f>
        <v>1.3909093777474386</v>
      </c>
      <c r="F18" s="2">
        <f t="shared" ref="F18" si="7">F17+$K$26</f>
        <v>0.54280822784823801</v>
      </c>
      <c r="G18" s="2">
        <f t="shared" ref="G18" si="8">G17+$K$26</f>
        <v>0.38711421461258277</v>
      </c>
      <c r="H18" s="2">
        <f t="shared" ref="H18" si="9">H17+$K$26</f>
        <v>0.40804080431070155</v>
      </c>
      <c r="I18" s="2">
        <f t="shared" ref="I18" si="10">I17+$K$26</f>
        <v>0.40552355477162449</v>
      </c>
      <c r="J18" s="2">
        <f t="shared" ref="J18" si="11">J17+$K$26</f>
        <v>0.38035539906101157</v>
      </c>
    </row>
    <row r="19" spans="2:12" x14ac:dyDescent="0.25">
      <c r="B19" s="1"/>
    </row>
    <row r="20" spans="2:12" x14ac:dyDescent="0.25">
      <c r="B20" s="1"/>
      <c r="C20" s="1">
        <f>C11+8</f>
        <v>17</v>
      </c>
      <c r="D20" s="1">
        <f t="shared" ref="D20:J20" si="12">D11+8</f>
        <v>18</v>
      </c>
      <c r="E20" s="1">
        <f t="shared" si="12"/>
        <v>19</v>
      </c>
      <c r="F20" s="1">
        <f t="shared" si="12"/>
        <v>20</v>
      </c>
      <c r="G20" s="1">
        <f t="shared" si="12"/>
        <v>21</v>
      </c>
      <c r="H20" s="1">
        <f t="shared" si="12"/>
        <v>22</v>
      </c>
      <c r="I20" s="1">
        <f t="shared" si="12"/>
        <v>23</v>
      </c>
      <c r="J20" s="1">
        <f t="shared" si="12"/>
        <v>24</v>
      </c>
      <c r="K20" s="1">
        <v>25</v>
      </c>
      <c r="L20" s="1">
        <v>26</v>
      </c>
    </row>
    <row r="21" spans="2:12" x14ac:dyDescent="0.25">
      <c r="B21" s="1" t="s">
        <v>0</v>
      </c>
      <c r="C21">
        <v>36.777500000000003</v>
      </c>
      <c r="D21">
        <v>38.805500000000002</v>
      </c>
      <c r="E21">
        <v>38.313499999999998</v>
      </c>
      <c r="F21">
        <v>36.424700000000001</v>
      </c>
      <c r="G21">
        <v>35.810699999999997</v>
      </c>
      <c r="H21">
        <v>38.324800000000003</v>
      </c>
      <c r="I21">
        <v>38.472700000000003</v>
      </c>
      <c r="J21">
        <v>36.963000000000001</v>
      </c>
      <c r="K21">
        <v>36.820599999999999</v>
      </c>
      <c r="L21">
        <v>42.23</v>
      </c>
    </row>
    <row r="22" spans="2:12" x14ac:dyDescent="0.25">
      <c r="B22" s="1" t="s">
        <v>1</v>
      </c>
      <c r="C22">
        <v>2.0558000000000001</v>
      </c>
      <c r="D22">
        <v>2.0379999999999998</v>
      </c>
      <c r="E22">
        <v>2.0522</v>
      </c>
      <c r="F22">
        <v>2.0718999999999999</v>
      </c>
      <c r="G22">
        <v>2.0131000000000001</v>
      </c>
      <c r="H22">
        <v>1.9994000000000001</v>
      </c>
      <c r="I22">
        <v>2.0024999999999999</v>
      </c>
      <c r="J22">
        <v>2.0299</v>
      </c>
    </row>
    <row r="23" spans="2:12" x14ac:dyDescent="0.25">
      <c r="B23" s="1" t="s">
        <v>3</v>
      </c>
      <c r="C23">
        <v>36.904600000000002</v>
      </c>
      <c r="D23">
        <v>38.930799999999998</v>
      </c>
      <c r="E23">
        <v>38.470500000000001</v>
      </c>
      <c r="F23">
        <v>36.5839</v>
      </c>
      <c r="G23">
        <v>35.899799999999999</v>
      </c>
      <c r="H23">
        <v>38.413200000000003</v>
      </c>
      <c r="I23">
        <v>38.563800000000001</v>
      </c>
      <c r="J23">
        <v>37.055300000000003</v>
      </c>
      <c r="K23">
        <v>36.820399999999999</v>
      </c>
      <c r="L23">
        <v>42.23</v>
      </c>
    </row>
    <row r="24" spans="2:12" x14ac:dyDescent="0.25">
      <c r="B24" s="1" t="s">
        <v>2</v>
      </c>
      <c r="C24">
        <v>36.786099999999998</v>
      </c>
      <c r="D24">
        <v>38.814300000000003</v>
      </c>
      <c r="E24">
        <v>38.323</v>
      </c>
      <c r="F24">
        <v>36.4343</v>
      </c>
      <c r="G24">
        <v>35.817500000000003</v>
      </c>
      <c r="H24">
        <v>38.328299999999999</v>
      </c>
      <c r="I24">
        <v>38.4801</v>
      </c>
      <c r="J24">
        <v>36.970799999999997</v>
      </c>
      <c r="K24">
        <v>36.819499999999998</v>
      </c>
      <c r="L24">
        <v>42.230200000000004</v>
      </c>
    </row>
    <row r="25" spans="2:12" x14ac:dyDescent="0.25">
      <c r="B25" s="1" t="s">
        <v>4</v>
      </c>
      <c r="C25">
        <f t="shared" ref="C25:J26" si="13">((C23-C$21)/C$22)*100</f>
        <v>6.1825080260725098</v>
      </c>
      <c r="D25">
        <f t="shared" si="13"/>
        <v>6.1481844946023436</v>
      </c>
      <c r="E25">
        <f t="shared" si="13"/>
        <v>7.6503264789008663</v>
      </c>
      <c r="F25">
        <f t="shared" si="13"/>
        <v>7.6837685216467237</v>
      </c>
      <c r="G25">
        <f t="shared" si="13"/>
        <v>4.4260096368785433</v>
      </c>
      <c r="H25">
        <f t="shared" si="13"/>
        <v>4.4213263979193771</v>
      </c>
      <c r="I25">
        <f t="shared" si="13"/>
        <v>4.5493133583019869</v>
      </c>
      <c r="J25">
        <f t="shared" si="13"/>
        <v>4.5470220207892806</v>
      </c>
      <c r="K25">
        <f>(K23-K$21)</f>
        <v>-1.9999999999953388E-4</v>
      </c>
      <c r="L25">
        <f>(L23-L$21)</f>
        <v>0</v>
      </c>
    </row>
    <row r="26" spans="2:12" x14ac:dyDescent="0.25">
      <c r="B26" s="1" t="s">
        <v>5</v>
      </c>
      <c r="C26">
        <f t="shared" si="13"/>
        <v>0.41832863118952074</v>
      </c>
      <c r="D26">
        <f t="shared" si="13"/>
        <v>0.4317958783121103</v>
      </c>
      <c r="E26">
        <f t="shared" si="13"/>
        <v>0.46291784426482446</v>
      </c>
      <c r="F26">
        <f t="shared" si="13"/>
        <v>0.46334282542588656</v>
      </c>
      <c r="G26">
        <f t="shared" si="13"/>
        <v>0.33778749192814406</v>
      </c>
      <c r="H26">
        <f t="shared" si="13"/>
        <v>0.17505251575449612</v>
      </c>
      <c r="I26">
        <f t="shared" si="13"/>
        <v>0.36953807740309436</v>
      </c>
      <c r="J26">
        <f t="shared" si="13"/>
        <v>0.3842553820383286</v>
      </c>
      <c r="K26">
        <f>(K24-K$21)</f>
        <v>-1.1000000000009891E-3</v>
      </c>
      <c r="L26">
        <f>(L24-L$21)</f>
        <v>2.0000000000663931E-4</v>
      </c>
    </row>
    <row r="27" spans="2:12" x14ac:dyDescent="0.25">
      <c r="B27" s="1" t="s">
        <v>6</v>
      </c>
      <c r="C27" s="2">
        <f>C26+$K$26</f>
        <v>0.41722863118951975</v>
      </c>
      <c r="D27" s="2">
        <f t="shared" ref="D27" si="14">D26+$K$26</f>
        <v>0.43069587831210931</v>
      </c>
      <c r="E27" s="2">
        <f t="shared" ref="E27" si="15">E26+$K$26</f>
        <v>0.46181784426482347</v>
      </c>
      <c r="F27" s="2">
        <f t="shared" ref="F27" si="16">F26+$K$26</f>
        <v>0.46224282542588557</v>
      </c>
      <c r="G27" s="2">
        <f t="shared" ref="G27" si="17">G26+$K$26</f>
        <v>0.33668749192814307</v>
      </c>
      <c r="H27" s="2">
        <f t="shared" ref="H27" si="18">H26+$K$26</f>
        <v>0.17395251575449514</v>
      </c>
      <c r="I27" s="2">
        <f t="shared" ref="I27" si="19">I26+$K$26</f>
        <v>0.36843807740309337</v>
      </c>
      <c r="J27" s="2">
        <f t="shared" ref="J27" si="20">J26+$K$26</f>
        <v>0.38315538203832761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TS</vt:lpstr>
      <vt:lpstr>Ash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2015-06-05T18:19:34Z</dcterms:created>
  <dcterms:modified xsi:type="dcterms:W3CDTF">2021-02-01T17:09:41Z</dcterms:modified>
</cp:coreProperties>
</file>