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Meu Drive\Mestrado\Resultados\Spray\"/>
    </mc:Choice>
  </mc:AlternateContent>
  <xr:revisionPtr revIDLastSave="0" documentId="13_ncr:1_{5EE83260-FD48-4F84-AFFB-FA7022339D6F}" xr6:coauthVersionLast="47" xr6:coauthVersionMax="47" xr10:uidLastSave="{00000000-0000-0000-0000-000000000000}"/>
  <bookViews>
    <workbookView xWindow="-120" yWindow="-120" windowWidth="20730" windowHeight="11160" tabRatio="598" xr2:uid="{00000000-000D-0000-FFFF-FFFF00000000}"/>
  </bookViews>
  <sheets>
    <sheet name="Resumo" sheetId="7" r:id="rId1"/>
    <sheet name="Water activity" sheetId="2" r:id="rId2"/>
    <sheet name="Color" sheetId="3" r:id="rId3"/>
    <sheet name="Ash &amp; moisture" sheetId="1" r:id="rId4"/>
    <sheet name="Protein" sheetId="4" r:id="rId5"/>
    <sheet name="Fat" sheetId="5" r:id="rId6"/>
    <sheet name="Lactos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L23" i="1"/>
  <c r="L20" i="1"/>
  <c r="L19" i="1"/>
  <c r="I8" i="5"/>
  <c r="I9" i="5"/>
  <c r="I7" i="5"/>
  <c r="H7" i="5"/>
  <c r="H9" i="5"/>
  <c r="H8" i="5"/>
  <c r="H11" i="5"/>
  <c r="J14" i="4"/>
  <c r="I14" i="4"/>
  <c r="J13" i="4"/>
  <c r="I13" i="4"/>
  <c r="J11" i="4"/>
  <c r="J12" i="4"/>
  <c r="J10" i="4"/>
  <c r="I11" i="4"/>
  <c r="I12" i="4"/>
  <c r="I10" i="4"/>
  <c r="E23" i="6"/>
  <c r="E24" i="6"/>
  <c r="E25" i="6"/>
  <c r="E26" i="6"/>
  <c r="E27" i="6"/>
  <c r="E22" i="6"/>
  <c r="E9" i="6"/>
  <c r="E10" i="6"/>
  <c r="E11" i="6"/>
  <c r="E12" i="6"/>
  <c r="E13" i="6"/>
  <c r="E14" i="6"/>
  <c r="E15" i="6"/>
  <c r="E16" i="6"/>
  <c r="E17" i="6"/>
  <c r="E18" i="6"/>
  <c r="E19" i="6"/>
  <c r="E8" i="6"/>
  <c r="D8" i="5"/>
  <c r="D9" i="5"/>
  <c r="F8" i="5" s="1"/>
  <c r="D10" i="5"/>
  <c r="D11" i="5"/>
  <c r="F9" i="5" s="1"/>
  <c r="D12" i="5"/>
  <c r="D13" i="5"/>
  <c r="G7" i="5" s="1"/>
  <c r="D14" i="5"/>
  <c r="D15" i="5"/>
  <c r="G8" i="5" s="1"/>
  <c r="D16" i="5"/>
  <c r="D17" i="5"/>
  <c r="G9" i="5" s="1"/>
  <c r="D18" i="5"/>
  <c r="D7" i="5"/>
  <c r="F7" i="5" s="1"/>
  <c r="H14" i="4"/>
  <c r="G14" i="4"/>
  <c r="H13" i="4"/>
  <c r="G13" i="4"/>
  <c r="G12" i="4"/>
  <c r="H12" i="4"/>
  <c r="H11" i="4"/>
  <c r="H10" i="4"/>
  <c r="G11" i="4"/>
  <c r="G10" i="4"/>
  <c r="E13" i="4"/>
  <c r="E14" i="4"/>
  <c r="E15" i="4"/>
  <c r="E16" i="4"/>
  <c r="E17" i="4"/>
  <c r="E18" i="4"/>
  <c r="E19" i="4"/>
  <c r="E20" i="4"/>
  <c r="E21" i="4"/>
  <c r="E22" i="4"/>
  <c r="E23" i="4"/>
  <c r="E12" i="4"/>
  <c r="F39" i="3"/>
  <c r="F38" i="3"/>
  <c r="F37" i="3"/>
  <c r="K36" i="3"/>
  <c r="J36" i="3"/>
  <c r="I36" i="3"/>
  <c r="K35" i="3"/>
  <c r="J35" i="3"/>
  <c r="I35" i="3"/>
  <c r="F34" i="3"/>
  <c r="F33" i="3"/>
  <c r="F32" i="3"/>
  <c r="M29" i="3"/>
  <c r="L29" i="3"/>
  <c r="F29" i="3"/>
  <c r="M28" i="3"/>
  <c r="L28" i="3"/>
  <c r="F28" i="3"/>
  <c r="M27" i="3"/>
  <c r="L27" i="3"/>
  <c r="F27" i="3"/>
  <c r="F22" i="3"/>
  <c r="F21" i="3"/>
  <c r="F20" i="3"/>
  <c r="K19" i="3"/>
  <c r="J19" i="3"/>
  <c r="I19" i="3"/>
  <c r="K18" i="3"/>
  <c r="J18" i="3"/>
  <c r="I18" i="3"/>
  <c r="F17" i="3"/>
  <c r="F16" i="3"/>
  <c r="F15" i="3"/>
  <c r="M12" i="3"/>
  <c r="L12" i="3"/>
  <c r="F12" i="3"/>
  <c r="M11" i="3"/>
  <c r="L11" i="3"/>
  <c r="F11" i="3"/>
  <c r="M10" i="3"/>
  <c r="L10" i="3"/>
  <c r="F10" i="3"/>
  <c r="C7" i="2"/>
  <c r="B7" i="2"/>
  <c r="C6" i="2"/>
  <c r="B6" i="2"/>
  <c r="H36" i="1"/>
  <c r="J36" i="1" s="1"/>
  <c r="F36" i="1"/>
  <c r="I36" i="1" s="1"/>
  <c r="M36" i="1" s="1"/>
  <c r="H35" i="1"/>
  <c r="J35" i="1" s="1"/>
  <c r="F35" i="1"/>
  <c r="I35" i="1" s="1"/>
  <c r="M35" i="1" s="1"/>
  <c r="H34" i="1"/>
  <c r="J34" i="1" s="1"/>
  <c r="F34" i="1"/>
  <c r="I34" i="1" s="1"/>
  <c r="M34" i="1" s="1"/>
  <c r="H33" i="1"/>
  <c r="J33" i="1" s="1"/>
  <c r="F33" i="1"/>
  <c r="I33" i="1" s="1"/>
  <c r="H32" i="1"/>
  <c r="J32" i="1" s="1"/>
  <c r="F32" i="1"/>
  <c r="I32" i="1" s="1"/>
  <c r="M32" i="1" s="1"/>
  <c r="H31" i="1"/>
  <c r="J31" i="1" s="1"/>
  <c r="F31" i="1"/>
  <c r="I31" i="1" s="1"/>
  <c r="M31" i="1" s="1"/>
  <c r="H18" i="1"/>
  <c r="J18" i="1" s="1"/>
  <c r="F18" i="1"/>
  <c r="I18" i="1" s="1"/>
  <c r="M18" i="1" s="1"/>
  <c r="H17" i="1"/>
  <c r="J17" i="1" s="1"/>
  <c r="F17" i="1"/>
  <c r="I17" i="1" s="1"/>
  <c r="K17" i="1" s="1"/>
  <c r="H16" i="1"/>
  <c r="J16" i="1" s="1"/>
  <c r="F16" i="1"/>
  <c r="I16" i="1" s="1"/>
  <c r="M16" i="1" s="1"/>
  <c r="H15" i="1"/>
  <c r="J15" i="1" s="1"/>
  <c r="L15" i="1" s="1"/>
  <c r="F15" i="1"/>
  <c r="I15" i="1" s="1"/>
  <c r="M15" i="1" s="1"/>
  <c r="H14" i="1"/>
  <c r="J14" i="1" s="1"/>
  <c r="F14" i="1"/>
  <c r="I14" i="1" s="1"/>
  <c r="M14" i="1" s="1"/>
  <c r="H13" i="1"/>
  <c r="F13" i="1"/>
  <c r="L22" i="1" l="1"/>
  <c r="K33" i="1"/>
  <c r="L31" i="1"/>
  <c r="L37" i="1" s="1"/>
  <c r="M17" i="1"/>
  <c r="M33" i="1"/>
  <c r="N31" i="1" s="1"/>
  <c r="I11" i="5"/>
  <c r="H10" i="5"/>
  <c r="I10" i="5"/>
  <c r="K35" i="1"/>
  <c r="L17" i="1"/>
  <c r="L33" i="1"/>
  <c r="L38" i="1" s="1"/>
  <c r="L9" i="6"/>
  <c r="H10" i="6"/>
  <c r="J10" i="6" s="1"/>
  <c r="L10" i="6" s="1"/>
  <c r="N10" i="6" s="1"/>
  <c r="H9" i="6"/>
  <c r="J9" i="6" s="1"/>
  <c r="G10" i="6"/>
  <c r="I10" i="6" s="1"/>
  <c r="K10" i="6" s="1"/>
  <c r="M10" i="6" s="1"/>
  <c r="G9" i="6"/>
  <c r="I9" i="6" s="1"/>
  <c r="I11" i="6" s="1"/>
  <c r="G8" i="6"/>
  <c r="I8" i="6" s="1"/>
  <c r="H8" i="6"/>
  <c r="J8" i="6" s="1"/>
  <c r="L8" i="6" s="1"/>
  <c r="N8" i="6" s="1"/>
  <c r="G11" i="5"/>
  <c r="G10" i="5"/>
  <c r="F11" i="5"/>
  <c r="F10" i="5"/>
  <c r="J13" i="1"/>
  <c r="L13" i="1" s="1"/>
  <c r="K15" i="1"/>
  <c r="I13" i="1"/>
  <c r="L35" i="1"/>
  <c r="L39" i="1" s="1"/>
  <c r="K31" i="1"/>
  <c r="K9" i="6" l="1"/>
  <c r="J11" i="6"/>
  <c r="J12" i="6"/>
  <c r="I12" i="6"/>
  <c r="L11" i="6"/>
  <c r="N9" i="6"/>
  <c r="N11" i="6" s="1"/>
  <c r="K8" i="6"/>
  <c r="M8" i="6" s="1"/>
  <c r="L41" i="1"/>
  <c r="L40" i="1"/>
  <c r="K13" i="1"/>
  <c r="M13" i="1"/>
  <c r="N13" i="1" s="1"/>
  <c r="L12" i="6"/>
  <c r="H11" i="6"/>
  <c r="H12" i="6"/>
  <c r="G12" i="6"/>
  <c r="G11" i="6"/>
  <c r="K11" i="6" l="1"/>
  <c r="K12" i="6"/>
  <c r="M9" i="6"/>
  <c r="M11" i="6"/>
  <c r="M12" i="6"/>
  <c r="N12" i="6"/>
</calcChain>
</file>

<file path=xl/sharedStrings.xml><?xml version="1.0" encoding="utf-8"?>
<sst xmlns="http://schemas.openxmlformats.org/spreadsheetml/2006/main" count="277" uniqueCount="132">
  <si>
    <t>%</t>
  </si>
  <si>
    <t>H</t>
  </si>
  <si>
    <t>NH</t>
  </si>
  <si>
    <t>Moist</t>
  </si>
  <si>
    <r>
      <t xml:space="preserve">3,53 </t>
    </r>
    <r>
      <rPr>
        <sz val="11"/>
        <color theme="1"/>
        <rFont val="Calibri"/>
        <family val="2"/>
      </rPr>
      <t>± 0,58</t>
    </r>
    <r>
      <rPr>
        <sz val="11"/>
        <color theme="1"/>
        <rFont val="Calibri"/>
        <family val="2"/>
        <scheme val="minor"/>
      </rPr>
      <t xml:space="preserve"> a</t>
    </r>
  </si>
  <si>
    <t>4,15 ± 0,21 a</t>
  </si>
  <si>
    <t>Ash</t>
  </si>
  <si>
    <t>6,71 ± 0,21 a</t>
  </si>
  <si>
    <t>5,64 ± 0,14 b</t>
  </si>
  <si>
    <t>HIDROLISADO</t>
  </si>
  <si>
    <t>Pré-estufa</t>
  </si>
  <si>
    <t>Pós-estufa</t>
  </si>
  <si>
    <t>Pós-mufla</t>
  </si>
  <si>
    <t>Cadinho</t>
  </si>
  <si>
    <t>Amostra</t>
  </si>
  <si>
    <t>Cadinho + amostra</t>
  </si>
  <si>
    <t>% Umidade</t>
  </si>
  <si>
    <t>% Cinzas</t>
  </si>
  <si>
    <t>BRANCO</t>
  </si>
  <si>
    <t>B1</t>
  </si>
  <si>
    <t>B2</t>
  </si>
  <si>
    <t>AMOSTRA 1</t>
  </si>
  <si>
    <t>AMOSTRA 2</t>
  </si>
  <si>
    <t>AMOSTRA 3</t>
  </si>
  <si>
    <t>NÃO-HIDROLISADO</t>
  </si>
  <si>
    <t>Aw</t>
  </si>
  <si>
    <r>
      <t xml:space="preserve">0,081 </t>
    </r>
    <r>
      <rPr>
        <sz val="11"/>
        <color theme="1"/>
        <rFont val="Calibri"/>
        <family val="2"/>
      </rPr>
      <t>± 0,031</t>
    </r>
    <r>
      <rPr>
        <sz val="11"/>
        <color theme="1"/>
        <rFont val="Calibri"/>
        <family val="2"/>
        <scheme val="minor"/>
      </rPr>
      <t xml:space="preserve"> b</t>
    </r>
  </si>
  <si>
    <t>0,15 ± 0,01 a</t>
  </si>
  <si>
    <t>Color</t>
  </si>
  <si>
    <t>L*</t>
  </si>
  <si>
    <r>
      <t xml:space="preserve">96,84 </t>
    </r>
    <r>
      <rPr>
        <sz val="11"/>
        <color theme="1"/>
        <rFont val="Calibri"/>
        <family val="2"/>
      </rPr>
      <t>± 0,38</t>
    </r>
    <r>
      <rPr>
        <sz val="11"/>
        <color theme="1"/>
        <rFont val="Calibri"/>
        <family val="2"/>
        <scheme val="minor"/>
      </rPr>
      <t xml:space="preserve"> a</t>
    </r>
  </si>
  <si>
    <t>96,44 ± 0,33 a</t>
  </si>
  <si>
    <t>a*</t>
  </si>
  <si>
    <t>-0,56 ± 0,07 a</t>
  </si>
  <si>
    <t>-0,39 ± 0,12 a</t>
  </si>
  <si>
    <t>b*</t>
  </si>
  <si>
    <t>5,71 ± 0,77 a</t>
  </si>
  <si>
    <t>6,13 ± 0,60 a</t>
  </si>
  <si>
    <t>T1 (10.01.22)</t>
  </si>
  <si>
    <t>Média</t>
  </si>
  <si>
    <t>T1</t>
  </si>
  <si>
    <t>T2</t>
  </si>
  <si>
    <t>T3</t>
  </si>
  <si>
    <t>DP</t>
  </si>
  <si>
    <t>T2 (11.01.22)</t>
  </si>
  <si>
    <t>T3 (12.01.22)</t>
  </si>
  <si>
    <t xml:space="preserve">T1 </t>
  </si>
  <si>
    <t xml:space="preserve">T2 </t>
  </si>
  <si>
    <t>Titulação</t>
  </si>
  <si>
    <t>HCl</t>
  </si>
  <si>
    <t>Massa (g)</t>
  </si>
  <si>
    <t>Titulação (ml)</t>
  </si>
  <si>
    <t>Proteína (%)</t>
  </si>
  <si>
    <t>a</t>
  </si>
  <si>
    <t>19,96 ± 0,95 a</t>
  </si>
  <si>
    <t>19,81 ± 0,16 a</t>
  </si>
  <si>
    <t>g/100ml</t>
  </si>
  <si>
    <t>g/100g</t>
  </si>
  <si>
    <t>b</t>
  </si>
  <si>
    <t>6,50 ± 0,87 b</t>
  </si>
  <si>
    <t>8,83 ± 1,04 a</t>
  </si>
  <si>
    <t>Fat (%)</t>
  </si>
  <si>
    <t>Curva</t>
  </si>
  <si>
    <t>Lactose (g/100g)</t>
  </si>
  <si>
    <t>ABS</t>
  </si>
  <si>
    <t>g/L</t>
  </si>
  <si>
    <t>78,96 ± 1,74 a</t>
  </si>
  <si>
    <t>80,22 ± 0,82 a</t>
  </si>
  <si>
    <t>Water activity (Aw)</t>
  </si>
  <si>
    <t>Moisture (g/100g)</t>
  </si>
  <si>
    <t>Protein (g/100g)</t>
  </si>
  <si>
    <t>Fat (g/100g)</t>
  </si>
  <si>
    <t>Ash (g/100g)</t>
  </si>
  <si>
    <t>0,081 ± 0,031 b</t>
  </si>
  <si>
    <t>3,53 ± 0,58 a</t>
  </si>
  <si>
    <t>Base úmida</t>
  </si>
  <si>
    <t>Base seca</t>
  </si>
  <si>
    <t>Dry matter</t>
  </si>
  <si>
    <t>20,69 ± 0,99 a</t>
  </si>
  <si>
    <t>20,67 ± 0,17 a</t>
  </si>
  <si>
    <t>6,74 ± 0,90 b</t>
  </si>
  <si>
    <t>9,22 ± 1,09 a</t>
  </si>
  <si>
    <t>Ash - drymatter</t>
  </si>
  <si>
    <t>6,95 ± 0,22 a</t>
  </si>
  <si>
    <t>5,89 ± 0,15 b</t>
  </si>
  <si>
    <t>81,85 ± 1,80 a</t>
  </si>
  <si>
    <t>83,69 ± 0,85 a</t>
  </si>
  <si>
    <r>
      <t>0,081 ± 0,031</t>
    </r>
    <r>
      <rPr>
        <vertAlign val="superscript"/>
        <sz val="10"/>
        <color theme="1"/>
        <rFont val="Arial"/>
        <family val="2"/>
      </rPr>
      <t>b</t>
    </r>
  </si>
  <si>
    <r>
      <t>0,15 ± 0,01</t>
    </r>
    <r>
      <rPr>
        <vertAlign val="superscript"/>
        <sz val="10"/>
        <color theme="1"/>
        <rFont val="Arial"/>
        <family val="2"/>
      </rPr>
      <t>a</t>
    </r>
  </si>
  <si>
    <r>
      <t>96,84 ± 0,38</t>
    </r>
    <r>
      <rPr>
        <vertAlign val="superscript"/>
        <sz val="10"/>
        <color theme="1"/>
        <rFont val="Arial"/>
        <family val="2"/>
      </rPr>
      <t>a</t>
    </r>
  </si>
  <si>
    <r>
      <t>96,44 ± 0,33</t>
    </r>
    <r>
      <rPr>
        <vertAlign val="superscript"/>
        <sz val="10"/>
        <color theme="1"/>
        <rFont val="Arial"/>
        <family val="2"/>
      </rPr>
      <t>a</t>
    </r>
  </si>
  <si>
    <r>
      <t>‒0,56 ± 0,07</t>
    </r>
    <r>
      <rPr>
        <vertAlign val="superscript"/>
        <sz val="10"/>
        <color theme="1"/>
        <rFont val="Arial"/>
        <family val="2"/>
      </rPr>
      <t>a</t>
    </r>
  </si>
  <si>
    <r>
      <t>‒0,39 ± 0,12</t>
    </r>
    <r>
      <rPr>
        <vertAlign val="superscript"/>
        <sz val="10"/>
        <color theme="1"/>
        <rFont val="Arial"/>
        <family val="2"/>
      </rPr>
      <t>a</t>
    </r>
  </si>
  <si>
    <r>
      <t>5,71 ± 0,77</t>
    </r>
    <r>
      <rPr>
        <vertAlign val="superscript"/>
        <sz val="10"/>
        <color theme="1"/>
        <rFont val="Arial"/>
        <family val="2"/>
      </rPr>
      <t>a</t>
    </r>
  </si>
  <si>
    <r>
      <t>6,13 ± 0,60</t>
    </r>
    <r>
      <rPr>
        <vertAlign val="superscript"/>
        <sz val="10"/>
        <color theme="1"/>
        <rFont val="Arial"/>
        <family val="2"/>
      </rPr>
      <t>a</t>
    </r>
  </si>
  <si>
    <r>
      <t>81,85 ± 1,80</t>
    </r>
    <r>
      <rPr>
        <vertAlign val="superscript"/>
        <sz val="10"/>
        <color theme="1"/>
        <rFont val="Arial"/>
        <family val="2"/>
      </rPr>
      <t>a</t>
    </r>
  </si>
  <si>
    <r>
      <t>83,69 ± 0,85</t>
    </r>
    <r>
      <rPr>
        <vertAlign val="superscript"/>
        <sz val="10"/>
        <color theme="1"/>
        <rFont val="Arial"/>
        <family val="2"/>
      </rPr>
      <t>a</t>
    </r>
  </si>
  <si>
    <r>
      <t>20,69 ± 0,99</t>
    </r>
    <r>
      <rPr>
        <vertAlign val="superscript"/>
        <sz val="10"/>
        <color theme="1"/>
        <rFont val="Arial"/>
        <family val="2"/>
      </rPr>
      <t>a</t>
    </r>
  </si>
  <si>
    <r>
      <t>20,67 ± 0,17</t>
    </r>
    <r>
      <rPr>
        <vertAlign val="superscript"/>
        <sz val="10"/>
        <color theme="1"/>
        <rFont val="Arial"/>
        <family val="2"/>
      </rPr>
      <t>a</t>
    </r>
  </si>
  <si>
    <r>
      <t>6,74 ± 0,90</t>
    </r>
    <r>
      <rPr>
        <vertAlign val="superscript"/>
        <sz val="10"/>
        <color theme="1"/>
        <rFont val="Arial"/>
        <family val="2"/>
      </rPr>
      <t>b</t>
    </r>
  </si>
  <si>
    <r>
      <t>9,22 ± 1,09</t>
    </r>
    <r>
      <rPr>
        <vertAlign val="superscript"/>
        <sz val="10"/>
        <color theme="1"/>
        <rFont val="Arial"/>
        <family val="2"/>
      </rPr>
      <t>a</t>
    </r>
  </si>
  <si>
    <r>
      <t>6,95 ± 0,22</t>
    </r>
    <r>
      <rPr>
        <vertAlign val="superscript"/>
        <sz val="10"/>
        <color theme="1"/>
        <rFont val="Arial"/>
        <family val="2"/>
      </rPr>
      <t>a</t>
    </r>
  </si>
  <si>
    <r>
      <t>5,89 ± 0,15</t>
    </r>
    <r>
      <rPr>
        <vertAlign val="superscript"/>
        <sz val="10"/>
        <color theme="1"/>
        <rFont val="Arial"/>
        <family val="2"/>
      </rPr>
      <t>b</t>
    </r>
  </si>
  <si>
    <t>HCW</t>
  </si>
  <si>
    <t>NHCW</t>
  </si>
  <si>
    <t>Yield (%)</t>
  </si>
  <si>
    <r>
      <rPr>
        <sz val="10"/>
        <color theme="1"/>
        <rFont val="Arial"/>
      </rPr>
      <t xml:space="preserve">30,33 </t>
    </r>
    <r>
      <rPr>
        <sz val="10"/>
        <color theme="1"/>
        <rFont val="Calibri"/>
      </rPr>
      <t>±</t>
    </r>
    <r>
      <rPr>
        <sz val="10"/>
        <color theme="1"/>
        <rFont val="Arial"/>
      </rPr>
      <t xml:space="preserve"> 1,18a</t>
    </r>
  </si>
  <si>
    <r>
      <rPr>
        <sz val="10"/>
        <color theme="1"/>
        <rFont val="Arial"/>
      </rPr>
      <t>24,82 ± 0,32</t>
    </r>
    <r>
      <rPr>
        <vertAlign val="superscript"/>
        <sz val="10"/>
        <color theme="1"/>
        <rFont val="Arial"/>
      </rPr>
      <t>b</t>
    </r>
  </si>
  <si>
    <t>Apparent density (g/ml)</t>
  </si>
  <si>
    <r>
      <rPr>
        <sz val="10"/>
        <color theme="1"/>
        <rFont val="Arial"/>
      </rPr>
      <t>0,37 ± 0,02</t>
    </r>
    <r>
      <rPr>
        <vertAlign val="superscript"/>
        <sz val="10"/>
        <color theme="1"/>
        <rFont val="Arial"/>
      </rPr>
      <t>a</t>
    </r>
  </si>
  <si>
    <r>
      <rPr>
        <sz val="10"/>
        <color theme="1"/>
        <rFont val="Arial"/>
      </rPr>
      <t>0,30 ± 0,03</t>
    </r>
    <r>
      <rPr>
        <vertAlign val="superscript"/>
        <sz val="10"/>
        <color theme="1"/>
        <rFont val="Arial"/>
      </rPr>
      <t>b</t>
    </r>
  </si>
  <si>
    <t>Hygroscopicity (g/100g)</t>
  </si>
  <si>
    <r>
      <rPr>
        <sz val="10"/>
        <color theme="1"/>
        <rFont val="Arial"/>
      </rPr>
      <t>14,52 ± 0,68</t>
    </r>
    <r>
      <rPr>
        <vertAlign val="superscript"/>
        <sz val="10"/>
        <color theme="1"/>
        <rFont val="Arial"/>
      </rPr>
      <t>a</t>
    </r>
  </si>
  <si>
    <r>
      <rPr>
        <sz val="10"/>
        <color theme="1"/>
        <rFont val="Arial"/>
      </rPr>
      <t>14,11 ± 0,06</t>
    </r>
    <r>
      <rPr>
        <vertAlign val="superscript"/>
        <sz val="10"/>
        <color theme="1"/>
        <rFont val="Arial"/>
      </rPr>
      <t>a</t>
    </r>
  </si>
  <si>
    <t>Solubility (g/L)</t>
  </si>
  <si>
    <r>
      <rPr>
        <sz val="10"/>
        <color theme="1"/>
        <rFont val="Arial"/>
      </rPr>
      <t>1,01 ± 0,19</t>
    </r>
    <r>
      <rPr>
        <vertAlign val="superscript"/>
        <sz val="10"/>
        <color theme="1"/>
        <rFont val="Arial"/>
      </rPr>
      <t>b</t>
    </r>
  </si>
  <si>
    <r>
      <rPr>
        <sz val="10"/>
        <color theme="1"/>
        <rFont val="Arial"/>
      </rPr>
      <t>3,22 ± 0,13</t>
    </r>
    <r>
      <rPr>
        <vertAlign val="superscript"/>
        <sz val="10"/>
        <color theme="1"/>
        <rFont val="Arial"/>
      </rPr>
      <t>a</t>
    </r>
  </si>
  <si>
    <t>Foam formation (ml/g)</t>
  </si>
  <si>
    <r>
      <rPr>
        <sz val="10"/>
        <color theme="1"/>
        <rFont val="Arial"/>
      </rPr>
      <t>2,08 ± 0,38</t>
    </r>
    <r>
      <rPr>
        <vertAlign val="superscript"/>
        <sz val="10"/>
        <color theme="1"/>
        <rFont val="Arial"/>
      </rPr>
      <t>b</t>
    </r>
  </si>
  <si>
    <r>
      <rPr>
        <sz val="10"/>
        <color theme="1"/>
        <rFont val="Arial"/>
      </rPr>
      <t>4,67 ± 1,26</t>
    </r>
    <r>
      <rPr>
        <vertAlign val="superscript"/>
        <sz val="10"/>
        <color theme="1"/>
        <rFont val="Arial"/>
      </rPr>
      <t>a</t>
    </r>
  </si>
  <si>
    <t>Foam stability (ml/g)</t>
  </si>
  <si>
    <r>
      <rPr>
        <sz val="10"/>
        <color theme="1"/>
        <rFont val="Arial"/>
      </rPr>
      <t>0,00 ± 0,00</t>
    </r>
    <r>
      <rPr>
        <vertAlign val="superscript"/>
        <sz val="10"/>
        <color theme="1"/>
        <rFont val="Arial"/>
      </rPr>
      <t>b</t>
    </r>
  </si>
  <si>
    <r>
      <rPr>
        <sz val="10"/>
        <color theme="1"/>
        <rFont val="Arial"/>
      </rPr>
      <t>1,33 ± 0,29</t>
    </r>
    <r>
      <rPr>
        <vertAlign val="superscript"/>
        <sz val="10"/>
        <color theme="1"/>
        <rFont val="Arial"/>
      </rPr>
      <t>a</t>
    </r>
  </si>
  <si>
    <t>Oil retention (g/100g)</t>
  </si>
  <si>
    <r>
      <rPr>
        <sz val="10"/>
        <color theme="1"/>
        <rFont val="Arial"/>
      </rPr>
      <t>4,45 ± 0,21</t>
    </r>
    <r>
      <rPr>
        <vertAlign val="superscript"/>
        <sz val="10"/>
        <color theme="1"/>
        <rFont val="Arial"/>
      </rPr>
      <t>a</t>
    </r>
  </si>
  <si>
    <r>
      <rPr>
        <sz val="10"/>
        <color theme="1"/>
        <rFont val="Arial"/>
      </rPr>
      <t>4,47 ± 0,23</t>
    </r>
    <r>
      <rPr>
        <vertAlign val="superscript"/>
        <sz val="10"/>
        <color theme="1"/>
        <rFont val="Arial"/>
      </rPr>
      <t>a</t>
    </r>
  </si>
  <si>
    <t>Emulsification (ml/g)</t>
  </si>
  <si>
    <r>
      <rPr>
        <sz val="10"/>
        <color theme="1"/>
        <rFont val="Arial"/>
      </rPr>
      <t>12,24 ± 0,49</t>
    </r>
    <r>
      <rPr>
        <vertAlign val="superscript"/>
        <sz val="10"/>
        <color theme="1"/>
        <rFont val="Arial"/>
      </rPr>
      <t>a</t>
    </r>
  </si>
  <si>
    <t>10,73 ± 0,36b</t>
  </si>
  <si>
    <t>Physicochemical properties</t>
  </si>
  <si>
    <t>Functional properties</t>
  </si>
  <si>
    <t>All results from physicochemical properties are expressed in g/100g of dry matter, except for the values for water activity and color. Hygroscopicity = g of absorbed water per 100g of sample; Solubility = g of protein per L; Foam formation = ml of foam/g of sample; Foam stability = ml of foam per g of sample after 30 minutes; Oil retention = g of absorbed oil per g of protein in sample; Emulsification = ml of oil emulsified per g of protein. Superscripted letters indicate statistical difference (p&lt;0.05) between HCW and NHCW using student's T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</si>
</sst>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Calibri"/>
    </font>
    <font>
      <vertAlign val="superscript"/>
      <sz val="10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DA1BD"/>
        <bgColor indexed="64"/>
      </patternFill>
    </fill>
    <fill>
      <patternFill patternType="solid">
        <fgColor rgb="FFF9BDC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wrapText="1"/>
    </xf>
    <xf numFmtId="0" fontId="0" fillId="5" borderId="0" xfId="0" applyFill="1"/>
    <xf numFmtId="0" fontId="0" fillId="5" borderId="0" xfId="0" applyFill="1" applyAlignment="1">
      <alignment horizontal="center"/>
    </xf>
    <xf numFmtId="2" fontId="0" fillId="0" borderId="0" xfId="0" applyNumberFormat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wrapText="1"/>
    </xf>
    <xf numFmtId="0" fontId="1" fillId="7" borderId="0" xfId="0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2" fontId="0" fillId="10" borderId="0" xfId="0" applyNumberFormat="1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3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/>
    <xf numFmtId="0" fontId="6" fillId="0" borderId="0" xfId="0" applyFont="1" applyAlignment="1">
      <alignment vertic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6" fillId="13" borderId="0" xfId="0" applyFont="1" applyFill="1" applyAlignment="1">
      <alignment vertical="center"/>
    </xf>
    <xf numFmtId="0" fontId="6" fillId="13" borderId="0" xfId="0" applyFont="1" applyFill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vertical="center"/>
    </xf>
    <xf numFmtId="0" fontId="6" fillId="13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49" fontId="6" fillId="13" borderId="0" xfId="0" applyNumberFormat="1" applyFont="1" applyFill="1" applyAlignment="1">
      <alignment horizontal="center" vertical="center"/>
    </xf>
    <xf numFmtId="0" fontId="7" fillId="13" borderId="3" xfId="0" applyFont="1" applyFill="1" applyBorder="1" applyAlignment="1">
      <alignment horizontal="left" vertical="top" wrapText="1"/>
    </xf>
    <xf numFmtId="0" fontId="7" fillId="13" borderId="0" xfId="0" applyFont="1" applyFill="1" applyBorder="1" applyAlignment="1">
      <alignment horizontal="left" vertical="top" wrapText="1"/>
    </xf>
    <xf numFmtId="0" fontId="6" fillId="13" borderId="0" xfId="0" applyFont="1" applyFill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13" borderId="0" xfId="0" applyFont="1" applyFill="1" applyBorder="1" applyAlignment="1">
      <alignment vertical="center"/>
    </xf>
    <xf numFmtId="0" fontId="9" fillId="14" borderId="1" xfId="0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/>
    </xf>
    <xf numFmtId="0" fontId="6" fillId="13" borderId="0" xfId="0" applyFont="1" applyFill="1" applyAlignment="1">
      <alignment horizontal="center" vertical="center" textRotation="90"/>
    </xf>
    <xf numFmtId="0" fontId="6" fillId="13" borderId="0" xfId="0" applyFont="1" applyFill="1" applyBorder="1" applyAlignment="1">
      <alignment horizontal="center" vertical="center" textRotation="90"/>
    </xf>
    <xf numFmtId="0" fontId="6" fillId="13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207331525030942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Lactose!$B$22:$B$27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Lactose!$E$22:$E$27</c:f>
              <c:numCache>
                <c:formatCode>General</c:formatCode>
                <c:ptCount val="6"/>
                <c:pt idx="0">
                  <c:v>0.05</c:v>
                </c:pt>
                <c:pt idx="1">
                  <c:v>0.1125</c:v>
                </c:pt>
                <c:pt idx="2">
                  <c:v>0.2205</c:v>
                </c:pt>
                <c:pt idx="3">
                  <c:v>0.35299999999999998</c:v>
                </c:pt>
                <c:pt idx="4">
                  <c:v>0.45250000000000001</c:v>
                </c:pt>
                <c:pt idx="5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7-4E7A-BB90-C4E3C31CF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75039"/>
        <c:axId val="569464783"/>
      </c:scatterChart>
      <c:valAx>
        <c:axId val="57067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464783"/>
        <c:crosses val="autoZero"/>
        <c:crossBetween val="midCat"/>
      </c:valAx>
      <c:valAx>
        <c:axId val="5694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67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20</xdr:row>
      <xdr:rowOff>38100</xdr:rowOff>
    </xdr:from>
    <xdr:to>
      <xdr:col>9</xdr:col>
      <xdr:colOff>523875</xdr:colOff>
      <xdr:row>29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3B4D0C-7BBF-4004-B5C0-6A12F4161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5391-33E4-41A1-8EE1-77B78A16D01F}">
  <dimension ref="B1:N20"/>
  <sheetViews>
    <sheetView tabSelected="1" topLeftCell="H1" zoomScale="110" zoomScaleNormal="110" zoomScaleSheetLayoutView="50" workbookViewId="0">
      <selection activeCell="M10" sqref="J9:M10"/>
    </sheetView>
  </sheetViews>
  <sheetFormatPr defaultRowHeight="15" x14ac:dyDescent="0.25"/>
  <cols>
    <col min="1" max="4" width="0" hidden="1" customWidth="1"/>
    <col min="5" max="6" width="19" style="2" hidden="1" customWidth="1"/>
    <col min="7" max="7" width="0" hidden="1" customWidth="1"/>
    <col min="9" max="9" width="6.5703125" style="41" customWidth="1"/>
    <col min="10" max="11" width="12.7109375" style="41" customWidth="1"/>
    <col min="12" max="13" width="17" style="41" customWidth="1"/>
    <col min="14" max="14" width="9.140625" style="41"/>
  </cols>
  <sheetData>
    <row r="1" spans="2:14" x14ac:dyDescent="0.25">
      <c r="B1" s="41"/>
      <c r="C1" s="41"/>
      <c r="D1" s="41"/>
      <c r="E1" s="42"/>
      <c r="F1" s="42"/>
      <c r="G1" s="41"/>
      <c r="L1" s="74"/>
      <c r="M1" s="42"/>
    </row>
    <row r="2" spans="2:14" s="40" customFormat="1" ht="24.95" customHeight="1" x14ac:dyDescent="0.25">
      <c r="B2" s="43"/>
      <c r="C2" s="69"/>
      <c r="D2" s="69"/>
      <c r="E2" s="48"/>
      <c r="F2" s="48"/>
      <c r="G2" s="43"/>
      <c r="I2" s="47"/>
      <c r="J2" s="47"/>
      <c r="K2" s="47"/>
      <c r="L2" s="46" t="s">
        <v>103</v>
      </c>
      <c r="M2" s="46" t="s">
        <v>104</v>
      </c>
      <c r="N2" s="43"/>
    </row>
    <row r="3" spans="2:14" s="40" customFormat="1" ht="24.95" customHeight="1" x14ac:dyDescent="0.25">
      <c r="B3" s="43"/>
      <c r="C3" s="69"/>
      <c r="D3" s="69"/>
      <c r="E3" s="48"/>
      <c r="F3" s="48"/>
      <c r="G3" s="43"/>
      <c r="I3" s="75" t="s">
        <v>129</v>
      </c>
      <c r="J3" s="55" t="s">
        <v>68</v>
      </c>
      <c r="K3" s="55"/>
      <c r="L3" s="44" t="s">
        <v>87</v>
      </c>
      <c r="M3" s="44" t="s">
        <v>88</v>
      </c>
      <c r="N3" s="43"/>
    </row>
    <row r="4" spans="2:14" s="40" customFormat="1" ht="24.95" customHeight="1" x14ac:dyDescent="0.25">
      <c r="B4" s="43"/>
      <c r="C4" s="69"/>
      <c r="D4" s="69"/>
      <c r="E4" s="48"/>
      <c r="F4" s="48"/>
      <c r="G4" s="43"/>
      <c r="I4" s="75"/>
      <c r="J4" s="44" t="s">
        <v>28</v>
      </c>
      <c r="K4" s="44" t="s">
        <v>29</v>
      </c>
      <c r="L4" s="44" t="s">
        <v>89</v>
      </c>
      <c r="M4" s="44" t="s">
        <v>90</v>
      </c>
      <c r="N4" s="43"/>
    </row>
    <row r="5" spans="2:14" s="40" customFormat="1" ht="24.95" customHeight="1" x14ac:dyDescent="0.25">
      <c r="B5" s="43"/>
      <c r="C5" s="69"/>
      <c r="D5" s="69"/>
      <c r="E5" s="48"/>
      <c r="F5" s="48"/>
      <c r="G5" s="43"/>
      <c r="I5" s="75"/>
      <c r="J5" s="44"/>
      <c r="K5" s="44" t="s">
        <v>32</v>
      </c>
      <c r="L5" s="52" t="s">
        <v>91</v>
      </c>
      <c r="M5" s="52" t="s">
        <v>92</v>
      </c>
      <c r="N5" s="43"/>
    </row>
    <row r="6" spans="2:14" s="40" customFormat="1" ht="24.95" customHeight="1" x14ac:dyDescent="0.25">
      <c r="B6" s="43"/>
      <c r="C6" s="69"/>
      <c r="D6" s="69"/>
      <c r="E6" s="48"/>
      <c r="F6" s="48"/>
      <c r="G6" s="43"/>
      <c r="I6" s="75"/>
      <c r="J6" s="44"/>
      <c r="K6" s="44" t="s">
        <v>35</v>
      </c>
      <c r="L6" s="44" t="s">
        <v>93</v>
      </c>
      <c r="M6" s="44" t="s">
        <v>94</v>
      </c>
      <c r="N6" s="43"/>
    </row>
    <row r="7" spans="2:14" s="40" customFormat="1" ht="24.95" customHeight="1" x14ac:dyDescent="0.25">
      <c r="B7" s="43"/>
      <c r="C7" s="69"/>
      <c r="D7" s="69"/>
      <c r="E7" s="48"/>
      <c r="F7" s="48"/>
      <c r="G7" s="43"/>
      <c r="I7" s="75"/>
      <c r="J7" s="55" t="s">
        <v>63</v>
      </c>
      <c r="K7" s="55"/>
      <c r="L7" s="44" t="s">
        <v>95</v>
      </c>
      <c r="M7" s="44" t="s">
        <v>96</v>
      </c>
      <c r="N7" s="43"/>
    </row>
    <row r="8" spans="2:14" s="40" customFormat="1" ht="24.95" customHeight="1" x14ac:dyDescent="0.25">
      <c r="B8" s="43"/>
      <c r="C8" s="69"/>
      <c r="D8" s="69"/>
      <c r="E8" s="48"/>
      <c r="F8" s="48"/>
      <c r="G8" s="43"/>
      <c r="I8" s="75"/>
      <c r="J8" s="55" t="s">
        <v>70</v>
      </c>
      <c r="K8" s="55"/>
      <c r="L8" s="44" t="s">
        <v>97</v>
      </c>
      <c r="M8" s="44" t="s">
        <v>98</v>
      </c>
      <c r="N8" s="43"/>
    </row>
    <row r="9" spans="2:14" s="40" customFormat="1" ht="24.95" customHeight="1" x14ac:dyDescent="0.25">
      <c r="B9" s="43"/>
      <c r="C9" s="69"/>
      <c r="D9" s="69"/>
      <c r="E9" s="48"/>
      <c r="F9" s="48"/>
      <c r="G9" s="43"/>
      <c r="I9" s="75"/>
      <c r="J9" s="55" t="s">
        <v>71</v>
      </c>
      <c r="K9" s="55"/>
      <c r="L9" s="44" t="s">
        <v>99</v>
      </c>
      <c r="M9" s="44" t="s">
        <v>100</v>
      </c>
      <c r="N9" s="43"/>
    </row>
    <row r="10" spans="2:14" s="40" customFormat="1" ht="24.95" customHeight="1" x14ac:dyDescent="0.25">
      <c r="B10" s="43"/>
      <c r="C10" s="69"/>
      <c r="D10" s="69"/>
      <c r="E10" s="48"/>
      <c r="F10" s="48"/>
      <c r="G10" s="43"/>
      <c r="I10" s="75"/>
      <c r="J10" s="56" t="s">
        <v>72</v>
      </c>
      <c r="K10" s="56"/>
      <c r="L10" s="48" t="s">
        <v>101</v>
      </c>
      <c r="M10" s="48" t="s">
        <v>102</v>
      </c>
      <c r="N10" s="43"/>
    </row>
    <row r="11" spans="2:14" s="40" customFormat="1" ht="24.95" customHeight="1" x14ac:dyDescent="0.25">
      <c r="B11" s="43"/>
      <c r="C11" s="55" t="s">
        <v>68</v>
      </c>
      <c r="D11" s="55"/>
      <c r="E11" s="44" t="s">
        <v>73</v>
      </c>
      <c r="F11" s="44" t="s">
        <v>27</v>
      </c>
      <c r="G11" s="43"/>
      <c r="I11" s="76" t="s">
        <v>130</v>
      </c>
      <c r="J11" s="72" t="s">
        <v>105</v>
      </c>
      <c r="K11" s="72"/>
      <c r="L11" s="71" t="s">
        <v>106</v>
      </c>
      <c r="M11" s="71" t="s">
        <v>107</v>
      </c>
      <c r="N11" s="43"/>
    </row>
    <row r="12" spans="2:14" s="40" customFormat="1" ht="24.95" customHeight="1" x14ac:dyDescent="0.25">
      <c r="B12" s="43"/>
      <c r="C12" s="44"/>
      <c r="D12" s="44" t="s">
        <v>35</v>
      </c>
      <c r="E12" s="44" t="s">
        <v>36</v>
      </c>
      <c r="F12" s="44" t="s">
        <v>37</v>
      </c>
      <c r="G12" s="43"/>
      <c r="I12" s="76"/>
      <c r="J12" s="72" t="s">
        <v>108</v>
      </c>
      <c r="K12" s="72"/>
      <c r="L12" s="71" t="s">
        <v>109</v>
      </c>
      <c r="M12" s="71" t="s">
        <v>110</v>
      </c>
      <c r="N12" s="43"/>
    </row>
    <row r="13" spans="2:14" s="40" customFormat="1" ht="24.95" customHeight="1" x14ac:dyDescent="0.25">
      <c r="B13" s="43"/>
      <c r="C13" s="55" t="s">
        <v>63</v>
      </c>
      <c r="D13" s="55"/>
      <c r="E13" s="44" t="s">
        <v>66</v>
      </c>
      <c r="F13" s="44" t="s">
        <v>67</v>
      </c>
      <c r="G13" s="43"/>
      <c r="I13" s="76"/>
      <c r="J13" s="72" t="s">
        <v>111</v>
      </c>
      <c r="K13" s="72"/>
      <c r="L13" s="71" t="s">
        <v>112</v>
      </c>
      <c r="M13" s="71" t="s">
        <v>113</v>
      </c>
      <c r="N13" s="43"/>
    </row>
    <row r="14" spans="2:14" s="40" customFormat="1" ht="24.95" customHeight="1" x14ac:dyDescent="0.25">
      <c r="B14" s="43"/>
      <c r="C14" s="55" t="s">
        <v>70</v>
      </c>
      <c r="D14" s="55"/>
      <c r="E14" s="44" t="s">
        <v>54</v>
      </c>
      <c r="F14" s="44" t="s">
        <v>55</v>
      </c>
      <c r="G14" s="43"/>
      <c r="I14" s="76"/>
      <c r="J14" s="72" t="s">
        <v>114</v>
      </c>
      <c r="K14" s="72"/>
      <c r="L14" s="71" t="s">
        <v>115</v>
      </c>
      <c r="M14" s="71" t="s">
        <v>116</v>
      </c>
      <c r="N14" s="43"/>
    </row>
    <row r="15" spans="2:14" s="40" customFormat="1" ht="24.95" customHeight="1" x14ac:dyDescent="0.25">
      <c r="B15" s="43"/>
      <c r="C15" s="55" t="s">
        <v>71</v>
      </c>
      <c r="D15" s="55"/>
      <c r="E15" s="44" t="s">
        <v>59</v>
      </c>
      <c r="F15" s="44" t="s">
        <v>60</v>
      </c>
      <c r="G15" s="43"/>
      <c r="I15" s="76"/>
      <c r="J15" s="72" t="s">
        <v>117</v>
      </c>
      <c r="K15" s="72"/>
      <c r="L15" s="71" t="s">
        <v>118</v>
      </c>
      <c r="M15" s="71" t="s">
        <v>119</v>
      </c>
      <c r="N15" s="43"/>
    </row>
    <row r="16" spans="2:14" s="40" customFormat="1" ht="24.95" customHeight="1" x14ac:dyDescent="0.25">
      <c r="B16" s="43"/>
      <c r="C16" s="56" t="s">
        <v>72</v>
      </c>
      <c r="D16" s="56"/>
      <c r="E16" s="48" t="s">
        <v>7</v>
      </c>
      <c r="F16" s="48" t="s">
        <v>8</v>
      </c>
      <c r="G16" s="43"/>
      <c r="I16" s="76"/>
      <c r="J16" s="72" t="s">
        <v>120</v>
      </c>
      <c r="K16" s="72"/>
      <c r="L16" s="71" t="s">
        <v>121</v>
      </c>
      <c r="M16" s="71" t="s">
        <v>122</v>
      </c>
      <c r="N16" s="43"/>
    </row>
    <row r="17" spans="2:14" s="40" customFormat="1" ht="24.95" customHeight="1" x14ac:dyDescent="0.25">
      <c r="B17" s="43"/>
      <c r="C17" s="57" t="s">
        <v>69</v>
      </c>
      <c r="D17" s="57"/>
      <c r="E17" s="45" t="s">
        <v>74</v>
      </c>
      <c r="F17" s="45" t="s">
        <v>5</v>
      </c>
      <c r="G17" s="43"/>
      <c r="I17" s="76"/>
      <c r="J17" s="72" t="s">
        <v>123</v>
      </c>
      <c r="K17" s="72"/>
      <c r="L17" s="71" t="s">
        <v>124</v>
      </c>
      <c r="M17" s="71" t="s">
        <v>125</v>
      </c>
      <c r="N17" s="43"/>
    </row>
    <row r="18" spans="2:14" ht="24.95" customHeight="1" x14ac:dyDescent="0.25">
      <c r="B18" s="41"/>
      <c r="C18" s="41"/>
      <c r="D18" s="41"/>
      <c r="E18" s="42"/>
      <c r="F18" s="42"/>
      <c r="G18" s="41"/>
      <c r="I18" s="77"/>
      <c r="J18" s="70" t="s">
        <v>126</v>
      </c>
      <c r="K18" s="70"/>
      <c r="L18" s="73" t="s">
        <v>127</v>
      </c>
      <c r="M18" s="73" t="s">
        <v>128</v>
      </c>
    </row>
    <row r="19" spans="2:14" ht="24.95" customHeight="1" x14ac:dyDescent="0.25">
      <c r="I19" s="53" t="s">
        <v>131</v>
      </c>
      <c r="J19" s="53"/>
      <c r="K19" s="53"/>
      <c r="L19" s="53"/>
      <c r="M19" s="53"/>
    </row>
    <row r="20" spans="2:14" ht="69" customHeight="1" x14ac:dyDescent="0.25">
      <c r="I20" s="54"/>
      <c r="J20" s="54"/>
      <c r="K20" s="54"/>
      <c r="L20" s="54"/>
      <c r="M20" s="54"/>
    </row>
  </sheetData>
  <mergeCells count="22">
    <mergeCell ref="I3:I10"/>
    <mergeCell ref="I11:I18"/>
    <mergeCell ref="I19:M20"/>
    <mergeCell ref="C11:D11"/>
    <mergeCell ref="J11:K11"/>
    <mergeCell ref="J12:K12"/>
    <mergeCell ref="J13:K13"/>
    <mergeCell ref="J14:K14"/>
    <mergeCell ref="C17:D17"/>
    <mergeCell ref="C13:D13"/>
    <mergeCell ref="C14:D14"/>
    <mergeCell ref="C15:D15"/>
    <mergeCell ref="C16:D16"/>
    <mergeCell ref="J3:K3"/>
    <mergeCell ref="J7:K7"/>
    <mergeCell ref="J8:K8"/>
    <mergeCell ref="J9:K9"/>
    <mergeCell ref="J10:K10"/>
    <mergeCell ref="J15:K15"/>
    <mergeCell ref="J16:K16"/>
    <mergeCell ref="J17:K17"/>
    <mergeCell ref="J18:K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62B7-B43D-491E-B9D0-CB2FC9DCFE02}">
  <dimension ref="A1:H7"/>
  <sheetViews>
    <sheetView workbookViewId="0">
      <selection activeCell="G3" sqref="G3:H3"/>
    </sheetView>
  </sheetViews>
  <sheetFormatPr defaultRowHeight="15" x14ac:dyDescent="0.25"/>
  <cols>
    <col min="2" max="3" width="20" customWidth="1"/>
    <col min="4" max="4" width="3.85546875" customWidth="1"/>
    <col min="5" max="5" width="3.7109375" customWidth="1"/>
    <col min="7" max="8" width="15.7109375" customWidth="1"/>
  </cols>
  <sheetData>
    <row r="1" spans="1:8" x14ac:dyDescent="0.25">
      <c r="B1" s="2"/>
      <c r="C1" s="2"/>
    </row>
    <row r="2" spans="1:8" x14ac:dyDescent="0.25">
      <c r="B2" s="1" t="s">
        <v>9</v>
      </c>
      <c r="C2" s="1" t="s">
        <v>24</v>
      </c>
      <c r="D2" s="23"/>
      <c r="E2" s="23"/>
      <c r="F2" s="1"/>
      <c r="G2" s="2" t="s">
        <v>1</v>
      </c>
      <c r="H2" s="2" t="s">
        <v>2</v>
      </c>
    </row>
    <row r="3" spans="1:8" x14ac:dyDescent="0.25">
      <c r="A3">
        <v>1</v>
      </c>
      <c r="B3" s="2">
        <v>0.112</v>
      </c>
      <c r="C3" s="2">
        <v>0.152</v>
      </c>
      <c r="D3" s="2"/>
      <c r="E3" s="2"/>
      <c r="F3" s="2" t="s">
        <v>25</v>
      </c>
      <c r="G3" s="2" t="s">
        <v>26</v>
      </c>
      <c r="H3" s="2" t="s">
        <v>27</v>
      </c>
    </row>
    <row r="4" spans="1:8" x14ac:dyDescent="0.25">
      <c r="A4">
        <v>2</v>
      </c>
      <c r="B4" s="2">
        <v>8.2000000000000003E-2</v>
      </c>
      <c r="C4" s="2">
        <v>0.13900000000000001</v>
      </c>
      <c r="D4" s="2"/>
      <c r="E4" s="2"/>
    </row>
    <row r="5" spans="1:8" x14ac:dyDescent="0.25">
      <c r="A5">
        <v>3</v>
      </c>
      <c r="B5" s="2">
        <v>0.05</v>
      </c>
      <c r="C5" s="2">
        <v>0.159</v>
      </c>
      <c r="D5" s="2"/>
      <c r="E5" s="2"/>
    </row>
    <row r="6" spans="1:8" x14ac:dyDescent="0.25">
      <c r="B6" s="2">
        <f>AVERAGE(B3:B5)</f>
        <v>8.1333333333333327E-2</v>
      </c>
      <c r="C6" s="2">
        <f>AVERAGE(C3:C5)</f>
        <v>0.15000000000000002</v>
      </c>
    </row>
    <row r="7" spans="1:8" x14ac:dyDescent="0.25">
      <c r="B7" s="2">
        <f>_xlfn.STDEV.S(B3:B5)</f>
        <v>3.1005375877955984E-2</v>
      </c>
      <c r="C7" s="2">
        <f>_xlfn.STDEV.S(C3:C5)</f>
        <v>1.0148891565092213E-2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7926-5D86-4794-9E90-49A27BFB2B3C}">
  <dimension ref="B2:M39"/>
  <sheetViews>
    <sheetView workbookViewId="0">
      <selection activeCell="D3" sqref="D3:E5"/>
    </sheetView>
  </sheetViews>
  <sheetFormatPr defaultRowHeight="15" x14ac:dyDescent="0.25"/>
  <cols>
    <col min="4" max="5" width="13.42578125" customWidth="1"/>
    <col min="7" max="7" width="5.140625" customWidth="1"/>
    <col min="8" max="8" width="12.42578125" customWidth="1"/>
  </cols>
  <sheetData>
    <row r="2" spans="2:13" x14ac:dyDescent="0.25">
      <c r="B2" s="2"/>
      <c r="C2" s="2"/>
      <c r="D2" s="2" t="s">
        <v>1</v>
      </c>
      <c r="E2" s="2" t="s">
        <v>2</v>
      </c>
    </row>
    <row r="3" spans="2:13" x14ac:dyDescent="0.25">
      <c r="B3" s="2" t="s">
        <v>28</v>
      </c>
      <c r="C3" s="2" t="s">
        <v>29</v>
      </c>
      <c r="D3" s="24" t="s">
        <v>30</v>
      </c>
      <c r="E3" s="24" t="s">
        <v>31</v>
      </c>
      <c r="I3" s="25"/>
      <c r="J3" s="25"/>
    </row>
    <row r="4" spans="2:13" x14ac:dyDescent="0.25">
      <c r="B4" s="2"/>
      <c r="C4" s="2" t="s">
        <v>32</v>
      </c>
      <c r="D4" s="24" t="s">
        <v>33</v>
      </c>
      <c r="E4" s="24" t="s">
        <v>34</v>
      </c>
      <c r="I4" s="25"/>
      <c r="J4" s="25"/>
    </row>
    <row r="5" spans="2:13" x14ac:dyDescent="0.25">
      <c r="B5" s="2"/>
      <c r="C5" s="2" t="s">
        <v>35</v>
      </c>
      <c r="D5" s="24" t="s">
        <v>36</v>
      </c>
      <c r="E5" s="24" t="s">
        <v>37</v>
      </c>
      <c r="I5" s="25"/>
      <c r="J5" s="25"/>
    </row>
    <row r="7" spans="2:13" x14ac:dyDescent="0.25">
      <c r="B7" s="60" t="s">
        <v>9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2:13" x14ac:dyDescent="0.25"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</row>
    <row r="9" spans="2:13" x14ac:dyDescent="0.25">
      <c r="B9" s="62" t="s">
        <v>38</v>
      </c>
      <c r="C9" s="62"/>
      <c r="D9" s="62"/>
      <c r="E9" s="62"/>
      <c r="F9" s="26" t="s">
        <v>39</v>
      </c>
      <c r="H9" s="27"/>
      <c r="I9" s="28" t="s">
        <v>40</v>
      </c>
      <c r="J9" s="28" t="s">
        <v>41</v>
      </c>
      <c r="K9" s="28" t="s">
        <v>42</v>
      </c>
      <c r="L9" s="28" t="s">
        <v>39</v>
      </c>
      <c r="M9" s="28" t="s">
        <v>43</v>
      </c>
    </row>
    <row r="10" spans="2:13" x14ac:dyDescent="0.25">
      <c r="B10" s="29" t="s">
        <v>29</v>
      </c>
      <c r="C10" s="29">
        <v>96.96</v>
      </c>
      <c r="D10" s="29">
        <v>96.96</v>
      </c>
      <c r="E10" s="29">
        <v>96.96</v>
      </c>
      <c r="F10" s="29">
        <f>AVERAGE(C10:E10)</f>
        <v>96.96</v>
      </c>
      <c r="H10" s="21" t="s">
        <v>29</v>
      </c>
      <c r="I10" s="21">
        <v>96.96</v>
      </c>
      <c r="J10" s="21">
        <v>97.15333333333335</v>
      </c>
      <c r="K10" s="21">
        <v>96.42</v>
      </c>
      <c r="L10" s="22">
        <f>AVERAGE(I10:K10)</f>
        <v>96.844444444444449</v>
      </c>
      <c r="M10" s="22">
        <f>_xlfn.STDEV.S(I10:K10)</f>
        <v>0.38007796471153527</v>
      </c>
    </row>
    <row r="11" spans="2:13" x14ac:dyDescent="0.25">
      <c r="B11" s="29" t="s">
        <v>32</v>
      </c>
      <c r="C11" s="29">
        <v>-0.57999999999999996</v>
      </c>
      <c r="D11" s="29">
        <v>-0.56999999999999995</v>
      </c>
      <c r="E11" s="29">
        <v>-0.56999999999999995</v>
      </c>
      <c r="F11" s="29">
        <f t="shared" ref="F11:F12" si="0">AVERAGE(C11:E11)</f>
        <v>-0.57333333333333325</v>
      </c>
      <c r="H11" s="21" t="s">
        <v>32</v>
      </c>
      <c r="I11" s="21">
        <v>-0.57333333333333325</v>
      </c>
      <c r="J11" s="21">
        <v>-0.62333333333333341</v>
      </c>
      <c r="K11" s="21">
        <v>-0.49333333333333335</v>
      </c>
      <c r="L11" s="22">
        <f t="shared" ref="L11:L12" si="1">AVERAGE(I11:K11)</f>
        <v>-0.56333333333333335</v>
      </c>
      <c r="M11" s="22">
        <f t="shared" ref="M11:M12" si="2">_xlfn.STDEV.S(I11:K11)</f>
        <v>6.557438524302002E-2</v>
      </c>
    </row>
    <row r="12" spans="2:13" x14ac:dyDescent="0.25">
      <c r="B12" s="29" t="s">
        <v>35</v>
      </c>
      <c r="C12" s="29">
        <v>5.51</v>
      </c>
      <c r="D12" s="29">
        <v>5.5</v>
      </c>
      <c r="E12" s="29">
        <v>5.49</v>
      </c>
      <c r="F12" s="29">
        <f t="shared" si="0"/>
        <v>5.5</v>
      </c>
      <c r="H12" s="21" t="s">
        <v>35</v>
      </c>
      <c r="I12" s="21">
        <v>5.5</v>
      </c>
      <c r="J12" s="21">
        <v>5.07</v>
      </c>
      <c r="K12" s="21">
        <v>6.5633333333333335</v>
      </c>
      <c r="L12" s="22">
        <f t="shared" si="1"/>
        <v>5.7111111111111112</v>
      </c>
      <c r="M12" s="22">
        <f t="shared" si="2"/>
        <v>0.76872429195196113</v>
      </c>
    </row>
    <row r="14" spans="2:13" x14ac:dyDescent="0.25">
      <c r="B14" s="58" t="s">
        <v>44</v>
      </c>
      <c r="C14" s="58"/>
      <c r="D14" s="58"/>
      <c r="E14" s="58"/>
      <c r="F14" s="30" t="s">
        <v>39</v>
      </c>
      <c r="H14" s="27"/>
      <c r="I14" s="21" t="s">
        <v>29</v>
      </c>
      <c r="J14" s="21" t="s">
        <v>32</v>
      </c>
      <c r="K14" s="21" t="s">
        <v>35</v>
      </c>
    </row>
    <row r="15" spans="2:13" x14ac:dyDescent="0.25">
      <c r="B15" s="8" t="s">
        <v>29</v>
      </c>
      <c r="C15" s="8">
        <v>97.16</v>
      </c>
      <c r="D15" s="8">
        <v>97.15</v>
      </c>
      <c r="E15" s="8">
        <v>97.15</v>
      </c>
      <c r="F15" s="8">
        <f>AVERAGE(C15:E15)</f>
        <v>97.15333333333335</v>
      </c>
      <c r="H15" s="28" t="s">
        <v>40</v>
      </c>
      <c r="I15" s="21">
        <v>96.96</v>
      </c>
      <c r="J15" s="21">
        <v>-0.57333333333333325</v>
      </c>
      <c r="K15" s="21">
        <v>5.5</v>
      </c>
    </row>
    <row r="16" spans="2:13" x14ac:dyDescent="0.25">
      <c r="B16" s="8" t="s">
        <v>32</v>
      </c>
      <c r="C16" s="8">
        <v>-0.63</v>
      </c>
      <c r="D16" s="8">
        <v>-0.62</v>
      </c>
      <c r="E16" s="8">
        <v>-0.62</v>
      </c>
      <c r="F16" s="8">
        <f t="shared" ref="F16:F17" si="3">AVERAGE(C16:E16)</f>
        <v>-0.62333333333333341</v>
      </c>
      <c r="H16" s="28" t="s">
        <v>41</v>
      </c>
      <c r="I16" s="21">
        <v>97.15333333333335</v>
      </c>
      <c r="J16" s="21">
        <v>-0.62333333333333341</v>
      </c>
      <c r="K16" s="21">
        <v>5.07</v>
      </c>
    </row>
    <row r="17" spans="2:13" x14ac:dyDescent="0.25">
      <c r="B17" s="8" t="s">
        <v>35</v>
      </c>
      <c r="C17" s="8">
        <v>5.08</v>
      </c>
      <c r="D17" s="8">
        <v>5.07</v>
      </c>
      <c r="E17" s="8">
        <v>5.0599999999999996</v>
      </c>
      <c r="F17" s="8">
        <f t="shared" si="3"/>
        <v>5.07</v>
      </c>
      <c r="H17" s="28" t="s">
        <v>42</v>
      </c>
      <c r="I17" s="21">
        <v>96.42</v>
      </c>
      <c r="J17" s="21">
        <v>-0.49333333333333335</v>
      </c>
      <c r="K17" s="21">
        <v>6.5633333333333335</v>
      </c>
    </row>
    <row r="18" spans="2:13" x14ac:dyDescent="0.25">
      <c r="H18" s="28" t="s">
        <v>39</v>
      </c>
      <c r="I18" s="22">
        <f>AVERAGE(I15:I17)</f>
        <v>96.844444444444449</v>
      </c>
      <c r="J18" s="22">
        <f>AVERAGE(J15:J17)</f>
        <v>-0.56333333333333335</v>
      </c>
      <c r="K18" s="22">
        <f>AVERAGE(K15:K17)</f>
        <v>5.7111111111111112</v>
      </c>
    </row>
    <row r="19" spans="2:13" x14ac:dyDescent="0.25">
      <c r="B19" s="59" t="s">
        <v>45</v>
      </c>
      <c r="C19" s="59"/>
      <c r="D19" s="59"/>
      <c r="E19" s="59"/>
      <c r="F19" s="31" t="s">
        <v>39</v>
      </c>
      <c r="H19" s="28" t="s">
        <v>43</v>
      </c>
      <c r="I19" s="22">
        <f>_xlfn.STDEV.S(I15:I17)</f>
        <v>0.38007796471153527</v>
      </c>
      <c r="J19" s="22">
        <f>_xlfn.STDEV.S(J15:J17)</f>
        <v>6.557438524302002E-2</v>
      </c>
      <c r="K19" s="22">
        <f>_xlfn.STDEV.S(K15:K17)</f>
        <v>0.76872429195196113</v>
      </c>
    </row>
    <row r="20" spans="2:13" x14ac:dyDescent="0.25">
      <c r="B20" s="17" t="s">
        <v>29</v>
      </c>
      <c r="C20" s="17">
        <v>96.42</v>
      </c>
      <c r="D20" s="17">
        <v>96.42</v>
      </c>
      <c r="E20" s="17">
        <v>96.42</v>
      </c>
      <c r="F20" s="17">
        <f>AVERAGE(C20:E20)</f>
        <v>96.42</v>
      </c>
    </row>
    <row r="21" spans="2:13" x14ac:dyDescent="0.25">
      <c r="B21" s="17" t="s">
        <v>32</v>
      </c>
      <c r="C21" s="17">
        <v>-0.5</v>
      </c>
      <c r="D21" s="17">
        <v>-0.49</v>
      </c>
      <c r="E21" s="17">
        <v>-0.49</v>
      </c>
      <c r="F21" s="17">
        <f t="shared" ref="F21:F22" si="4">AVERAGE(C21:E21)</f>
        <v>-0.49333333333333335</v>
      </c>
    </row>
    <row r="22" spans="2:13" x14ac:dyDescent="0.25">
      <c r="B22" s="17" t="s">
        <v>35</v>
      </c>
      <c r="C22" s="17">
        <v>6.58</v>
      </c>
      <c r="D22" s="17">
        <v>6.56</v>
      </c>
      <c r="E22" s="17">
        <v>6.55</v>
      </c>
      <c r="F22" s="17">
        <f t="shared" si="4"/>
        <v>6.5633333333333335</v>
      </c>
    </row>
    <row r="24" spans="2:13" x14ac:dyDescent="0.25">
      <c r="B24" s="60" t="s">
        <v>24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</row>
    <row r="25" spans="2:13" x14ac:dyDescent="0.25"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</row>
    <row r="26" spans="2:13" x14ac:dyDescent="0.25">
      <c r="B26" s="62" t="s">
        <v>46</v>
      </c>
      <c r="C26" s="62"/>
      <c r="D26" s="62"/>
      <c r="E26" s="62"/>
      <c r="F26" s="26" t="s">
        <v>39</v>
      </c>
      <c r="H26" s="27"/>
      <c r="I26" s="28" t="s">
        <v>40</v>
      </c>
      <c r="J26" s="28" t="s">
        <v>41</v>
      </c>
      <c r="K26" s="28" t="s">
        <v>42</v>
      </c>
      <c r="L26" s="28" t="s">
        <v>39</v>
      </c>
      <c r="M26" s="28" t="s">
        <v>43</v>
      </c>
    </row>
    <row r="27" spans="2:13" x14ac:dyDescent="0.25">
      <c r="B27" s="29" t="s">
        <v>29</v>
      </c>
      <c r="C27" s="29">
        <v>96.19</v>
      </c>
      <c r="D27" s="29">
        <v>96.19</v>
      </c>
      <c r="E27" s="29">
        <v>96.18</v>
      </c>
      <c r="F27" s="29">
        <f>AVERAGE(C27:E27)</f>
        <v>96.186666666666667</v>
      </c>
      <c r="H27" s="21" t="s">
        <v>29</v>
      </c>
      <c r="I27" s="21">
        <v>96.186666666666667</v>
      </c>
      <c r="J27" s="21">
        <v>96.323333333333323</v>
      </c>
      <c r="K27" s="21">
        <v>96.81</v>
      </c>
      <c r="L27" s="22">
        <f>AVERAGE(I27:K27)</f>
        <v>96.44</v>
      </c>
      <c r="M27" s="22">
        <f>_xlfn.STDEV.S(I27:K27)</f>
        <v>0.32763462033864221</v>
      </c>
    </row>
    <row r="28" spans="2:13" x14ac:dyDescent="0.25">
      <c r="B28" s="29" t="s">
        <v>32</v>
      </c>
      <c r="C28" s="29">
        <v>-0.26</v>
      </c>
      <c r="D28" s="29">
        <v>-0.26</v>
      </c>
      <c r="E28" s="29">
        <v>-0.25</v>
      </c>
      <c r="F28" s="29">
        <f t="shared" ref="F28:F29" si="5">AVERAGE(C28:E28)</f>
        <v>-0.25666666666666665</v>
      </c>
      <c r="H28" s="21" t="s">
        <v>32</v>
      </c>
      <c r="I28" s="21">
        <v>-0.25666666666666665</v>
      </c>
      <c r="J28" s="21">
        <v>-0.5</v>
      </c>
      <c r="K28" s="21">
        <v>-0.40333333333333332</v>
      </c>
      <c r="L28" s="22">
        <f t="shared" ref="L28:L29" si="6">AVERAGE(I28:K28)</f>
        <v>-0.38666666666666666</v>
      </c>
      <c r="M28" s="22">
        <f t="shared" ref="M28:M29" si="7">_xlfn.STDEV.S(I28:K28)</f>
        <v>0.12251983966326072</v>
      </c>
    </row>
    <row r="29" spans="2:13" x14ac:dyDescent="0.25">
      <c r="B29" s="29" t="s">
        <v>35</v>
      </c>
      <c r="C29" s="29">
        <v>6.33</v>
      </c>
      <c r="D29" s="29">
        <v>6.32</v>
      </c>
      <c r="E29" s="29">
        <v>6.31</v>
      </c>
      <c r="F29" s="29">
        <f t="shared" si="5"/>
        <v>6.32</v>
      </c>
      <c r="H29" s="21" t="s">
        <v>35</v>
      </c>
      <c r="I29" s="21">
        <v>6.32</v>
      </c>
      <c r="J29" s="21">
        <v>6.6133333333333333</v>
      </c>
      <c r="K29" s="21">
        <v>5.46</v>
      </c>
      <c r="L29" s="22">
        <f t="shared" si="6"/>
        <v>6.1311111111111112</v>
      </c>
      <c r="M29" s="22">
        <f t="shared" si="7"/>
        <v>0.59941947224268899</v>
      </c>
    </row>
    <row r="31" spans="2:13" x14ac:dyDescent="0.25">
      <c r="B31" s="58" t="s">
        <v>47</v>
      </c>
      <c r="C31" s="58"/>
      <c r="D31" s="58"/>
      <c r="E31" s="58"/>
      <c r="F31" s="30" t="s">
        <v>39</v>
      </c>
      <c r="H31" s="27"/>
      <c r="I31" s="21" t="s">
        <v>29</v>
      </c>
      <c r="J31" s="21" t="s">
        <v>32</v>
      </c>
      <c r="K31" s="21" t="s">
        <v>35</v>
      </c>
    </row>
    <row r="32" spans="2:13" x14ac:dyDescent="0.25">
      <c r="B32" s="8" t="s">
        <v>29</v>
      </c>
      <c r="C32" s="8">
        <v>96.33</v>
      </c>
      <c r="D32" s="8">
        <v>96.32</v>
      </c>
      <c r="E32" s="8">
        <v>96.32</v>
      </c>
      <c r="F32" s="8">
        <f>AVERAGE(C32:E32)</f>
        <v>96.323333333333323</v>
      </c>
      <c r="H32" s="28" t="s">
        <v>40</v>
      </c>
      <c r="I32" s="21">
        <v>96.186666666666667</v>
      </c>
      <c r="J32" s="21">
        <v>-0.25666666666666665</v>
      </c>
      <c r="K32" s="21">
        <v>6.32</v>
      </c>
    </row>
    <row r="33" spans="2:11" x14ac:dyDescent="0.25">
      <c r="B33" s="8" t="s">
        <v>32</v>
      </c>
      <c r="C33" s="8">
        <v>-0.51</v>
      </c>
      <c r="D33" s="8">
        <v>-0.5</v>
      </c>
      <c r="E33" s="8">
        <v>-0.49</v>
      </c>
      <c r="F33" s="8">
        <f t="shared" ref="F33:F34" si="8">AVERAGE(C33:E33)</f>
        <v>-0.5</v>
      </c>
      <c r="H33" s="28" t="s">
        <v>41</v>
      </c>
      <c r="I33" s="21">
        <v>96.323333333333323</v>
      </c>
      <c r="J33" s="21">
        <v>-0.5</v>
      </c>
      <c r="K33" s="21">
        <v>6.6133333333333333</v>
      </c>
    </row>
    <row r="34" spans="2:11" x14ac:dyDescent="0.25">
      <c r="B34" s="8" t="s">
        <v>35</v>
      </c>
      <c r="C34" s="8">
        <v>6.63</v>
      </c>
      <c r="D34" s="8">
        <v>6.61</v>
      </c>
      <c r="E34" s="8">
        <v>6.6</v>
      </c>
      <c r="F34" s="8">
        <f t="shared" si="8"/>
        <v>6.6133333333333333</v>
      </c>
      <c r="H34" s="28" t="s">
        <v>42</v>
      </c>
      <c r="I34" s="21">
        <v>96.81</v>
      </c>
      <c r="J34" s="21">
        <v>-0.40333333333333332</v>
      </c>
      <c r="K34" s="21">
        <v>5.46</v>
      </c>
    </row>
    <row r="35" spans="2:11" x14ac:dyDescent="0.25">
      <c r="H35" s="28" t="s">
        <v>39</v>
      </c>
      <c r="I35" s="22">
        <f>AVERAGE(I32:I34)</f>
        <v>96.44</v>
      </c>
      <c r="J35" s="22">
        <f>AVERAGE(J32:J34)</f>
        <v>-0.38666666666666666</v>
      </c>
      <c r="K35" s="22">
        <f>AVERAGE(K32:K34)</f>
        <v>6.1311111111111112</v>
      </c>
    </row>
    <row r="36" spans="2:11" x14ac:dyDescent="0.25">
      <c r="B36" s="59" t="s">
        <v>42</v>
      </c>
      <c r="C36" s="59"/>
      <c r="D36" s="59"/>
      <c r="E36" s="59"/>
      <c r="F36" s="31" t="s">
        <v>39</v>
      </c>
      <c r="H36" s="28" t="s">
        <v>43</v>
      </c>
      <c r="I36" s="22">
        <f>_xlfn.STDEV.S(I32:I34)</f>
        <v>0.32763462033864221</v>
      </c>
      <c r="J36" s="22">
        <f>_xlfn.STDEV.S(J32:J34)</f>
        <v>0.12251983966326072</v>
      </c>
      <c r="K36" s="22">
        <f>_xlfn.STDEV.S(K32:K34)</f>
        <v>0.59941947224268899</v>
      </c>
    </row>
    <row r="37" spans="2:11" x14ac:dyDescent="0.25">
      <c r="B37" s="17" t="s">
        <v>29</v>
      </c>
      <c r="C37" s="17">
        <v>96.81</v>
      </c>
      <c r="D37" s="17">
        <v>96.81</v>
      </c>
      <c r="E37" s="17">
        <v>96.81</v>
      </c>
      <c r="F37" s="17">
        <f>AVERAGE(C37:E37)</f>
        <v>96.81</v>
      </c>
    </row>
    <row r="38" spans="2:11" x14ac:dyDescent="0.25">
      <c r="B38" s="17" t="s">
        <v>32</v>
      </c>
      <c r="C38" s="17">
        <v>-0.41</v>
      </c>
      <c r="D38" s="17">
        <v>-0.4</v>
      </c>
      <c r="E38" s="17">
        <v>-0.4</v>
      </c>
      <c r="F38" s="17">
        <f t="shared" ref="F38:F39" si="9">AVERAGE(C38:E38)</f>
        <v>-0.40333333333333332</v>
      </c>
    </row>
    <row r="39" spans="2:11" x14ac:dyDescent="0.25">
      <c r="B39" s="17" t="s">
        <v>35</v>
      </c>
      <c r="C39" s="17">
        <v>5.47</v>
      </c>
      <c r="D39" s="17">
        <v>5.46</v>
      </c>
      <c r="E39" s="17">
        <v>5.45</v>
      </c>
      <c r="F39" s="17">
        <f t="shared" si="9"/>
        <v>5.46</v>
      </c>
    </row>
  </sheetData>
  <mergeCells count="8">
    <mergeCell ref="B31:E31"/>
    <mergeCell ref="B36:E36"/>
    <mergeCell ref="B7:M8"/>
    <mergeCell ref="B9:E9"/>
    <mergeCell ref="B14:E14"/>
    <mergeCell ref="B19:E19"/>
    <mergeCell ref="B24:M25"/>
    <mergeCell ref="B26:E2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1"/>
  <sheetViews>
    <sheetView workbookViewId="0">
      <selection activeCell="F5" sqref="E5:F5"/>
    </sheetView>
  </sheetViews>
  <sheetFormatPr defaultRowHeight="15" x14ac:dyDescent="0.25"/>
  <cols>
    <col min="1" max="14" width="13.28515625" customWidth="1"/>
  </cols>
  <sheetData>
    <row r="2" spans="1:14" x14ac:dyDescent="0.25">
      <c r="D2" t="s">
        <v>0</v>
      </c>
      <c r="E2" s="1" t="s">
        <v>1</v>
      </c>
      <c r="F2" s="1" t="s">
        <v>2</v>
      </c>
    </row>
    <row r="3" spans="1:14" x14ac:dyDescent="0.25">
      <c r="D3" t="s">
        <v>3</v>
      </c>
      <c r="E3" s="2" t="s">
        <v>4</v>
      </c>
      <c r="F3" s="2" t="s">
        <v>5</v>
      </c>
    </row>
    <row r="4" spans="1:14" x14ac:dyDescent="0.25">
      <c r="D4" t="s">
        <v>6</v>
      </c>
      <c r="E4" s="2" t="s">
        <v>7</v>
      </c>
      <c r="F4" s="2" t="s">
        <v>8</v>
      </c>
    </row>
    <row r="5" spans="1:14" x14ac:dyDescent="0.25">
      <c r="D5" t="s">
        <v>82</v>
      </c>
      <c r="E5" s="2" t="s">
        <v>83</v>
      </c>
      <c r="F5" s="2" t="s">
        <v>84</v>
      </c>
    </row>
    <row r="7" spans="1:14" ht="15" customHeight="1" x14ac:dyDescent="0.25">
      <c r="A7" s="60" t="s">
        <v>9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</row>
    <row r="8" spans="1:14" ht="15" customHeight="1" x14ac:dyDescent="0.2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</row>
    <row r="9" spans="1:14" x14ac:dyDescent="0.25">
      <c r="C9" s="67" t="s">
        <v>10</v>
      </c>
      <c r="D9" s="67"/>
      <c r="E9" s="67" t="s">
        <v>11</v>
      </c>
      <c r="F9" s="67"/>
      <c r="G9" s="67" t="s">
        <v>12</v>
      </c>
      <c r="H9" s="67"/>
      <c r="I9" s="3"/>
      <c r="J9" s="3"/>
      <c r="K9" s="3"/>
      <c r="L9" s="3"/>
    </row>
    <row r="10" spans="1:14" ht="45" x14ac:dyDescent="0.25">
      <c r="C10" s="4" t="s">
        <v>13</v>
      </c>
      <c r="D10" s="4" t="s">
        <v>14</v>
      </c>
      <c r="E10" s="4" t="s">
        <v>15</v>
      </c>
      <c r="F10" s="4" t="s">
        <v>14</v>
      </c>
      <c r="G10" s="4" t="s">
        <v>15</v>
      </c>
      <c r="H10" s="4" t="s">
        <v>14</v>
      </c>
      <c r="I10" s="4" t="s">
        <v>16</v>
      </c>
      <c r="J10" s="4" t="s">
        <v>17</v>
      </c>
      <c r="K10" s="4" t="s">
        <v>16</v>
      </c>
      <c r="L10" s="4" t="s">
        <v>17</v>
      </c>
    </row>
    <row r="11" spans="1:14" x14ac:dyDescent="0.25">
      <c r="A11" s="63" t="s">
        <v>18</v>
      </c>
      <c r="B11" s="5" t="s">
        <v>19</v>
      </c>
      <c r="C11" s="6">
        <v>26.470199999999998</v>
      </c>
      <c r="D11" s="7">
        <v>0</v>
      </c>
      <c r="E11" s="6">
        <v>26.470199999999998</v>
      </c>
      <c r="F11" s="6">
        <v>0</v>
      </c>
      <c r="G11" s="6">
        <v>26.469899999999999</v>
      </c>
      <c r="H11" s="6"/>
      <c r="I11" s="8"/>
      <c r="J11" s="8"/>
      <c r="K11" s="8"/>
      <c r="L11" s="8"/>
    </row>
    <row r="12" spans="1:14" x14ac:dyDescent="0.25">
      <c r="A12" s="63"/>
      <c r="B12" s="5" t="s">
        <v>20</v>
      </c>
      <c r="C12" s="6">
        <v>28.1478</v>
      </c>
      <c r="D12" s="7">
        <v>0</v>
      </c>
      <c r="E12" s="6">
        <v>28.1479</v>
      </c>
      <c r="F12" s="6">
        <v>0</v>
      </c>
      <c r="G12" s="6">
        <v>28.1464</v>
      </c>
      <c r="H12" s="6"/>
      <c r="I12" s="8"/>
      <c r="J12" s="8"/>
      <c r="K12" s="8"/>
      <c r="L12" s="8"/>
      <c r="M12" s="9"/>
    </row>
    <row r="13" spans="1:14" x14ac:dyDescent="0.25">
      <c r="A13" s="64" t="s">
        <v>21</v>
      </c>
      <c r="B13" s="10">
        <v>1</v>
      </c>
      <c r="C13" s="11">
        <v>25.059799999999999</v>
      </c>
      <c r="D13" s="12">
        <v>0.50039999999999996</v>
      </c>
      <c r="E13" s="11">
        <v>25.572900000000001</v>
      </c>
      <c r="F13" s="13">
        <f>E13-C13</f>
        <v>0.51310000000000144</v>
      </c>
      <c r="G13" s="13">
        <v>25.128399999999999</v>
      </c>
      <c r="H13" s="11">
        <f>G13-C13</f>
        <v>6.8599999999999994E-2</v>
      </c>
      <c r="I13" s="14">
        <f>AVERAGE(I14:I18)</f>
        <v>3.5325889617403883</v>
      </c>
      <c r="J13" s="14">
        <f>AVERAGE(J14:J18)</f>
        <v>6.7055575384168051</v>
      </c>
      <c r="K13" s="14">
        <f>AVERAGE(I13:I14)</f>
        <v>4.1539068684824532</v>
      </c>
      <c r="L13" s="14">
        <f>AVERAGE(J13:J14)</f>
        <v>6.9491823656117813</v>
      </c>
      <c r="M13" s="9">
        <f>100-I13</f>
        <v>96.467411038259613</v>
      </c>
      <c r="N13" s="9">
        <f>AVERAGE(M13:M18)</f>
        <v>96.467411038259613</v>
      </c>
    </row>
    <row r="14" spans="1:14" x14ac:dyDescent="0.25">
      <c r="A14" s="64"/>
      <c r="B14" s="10">
        <v>2</v>
      </c>
      <c r="C14" s="11">
        <v>24.7178</v>
      </c>
      <c r="D14" s="12">
        <v>0.50049999999999994</v>
      </c>
      <c r="E14" s="11">
        <v>25.194400000000002</v>
      </c>
      <c r="F14" s="11">
        <f t="shared" ref="F14:F18" si="0">E14-C14</f>
        <v>0.47660000000000124</v>
      </c>
      <c r="G14" s="11">
        <v>24.753799999999998</v>
      </c>
      <c r="H14" s="11">
        <f t="shared" ref="H14:H18" si="1">G14-C14</f>
        <v>3.5999999999997812E-2</v>
      </c>
      <c r="I14" s="15">
        <f t="shared" ref="I14:I18" si="2">(1-(F14/D14))*100</f>
        <v>4.775224775224518</v>
      </c>
      <c r="J14" s="15">
        <f t="shared" ref="J14:J18" si="3">((H14/D14))*100</f>
        <v>7.1928071928067565</v>
      </c>
      <c r="K14" s="15"/>
      <c r="L14" s="15"/>
      <c r="M14" s="9">
        <f t="shared" ref="M14:M18" si="4">100-I14</f>
        <v>95.224775224775485</v>
      </c>
      <c r="N14" s="9"/>
    </row>
    <row r="15" spans="1:14" x14ac:dyDescent="0.25">
      <c r="A15" s="65" t="s">
        <v>22</v>
      </c>
      <c r="B15" s="16">
        <v>5</v>
      </c>
      <c r="C15" s="17">
        <v>28.539300000000001</v>
      </c>
      <c r="D15" s="17">
        <v>0.50039999999999996</v>
      </c>
      <c r="E15" s="18">
        <v>29.026599999999998</v>
      </c>
      <c r="F15" s="18">
        <f t="shared" si="0"/>
        <v>0.48729999999999762</v>
      </c>
      <c r="G15" s="18">
        <v>28.572800000000001</v>
      </c>
      <c r="H15" s="18">
        <f t="shared" si="1"/>
        <v>3.3500000000000085E-2</v>
      </c>
      <c r="I15" s="19">
        <f t="shared" si="2"/>
        <v>2.6179056754600971</v>
      </c>
      <c r="J15" s="19">
        <f t="shared" si="3"/>
        <v>6.6946442845723597</v>
      </c>
      <c r="K15" s="19">
        <f>AVERAGE(I15:I16)</f>
        <v>3.01758593125524</v>
      </c>
      <c r="L15" s="19">
        <f>AVERAGE(J15:J16)</f>
        <v>6.6147082334131184</v>
      </c>
      <c r="M15" s="9">
        <f t="shared" si="4"/>
        <v>97.382094324539906</v>
      </c>
    </row>
    <row r="16" spans="1:14" x14ac:dyDescent="0.25">
      <c r="A16" s="65"/>
      <c r="B16" s="16">
        <v>6</v>
      </c>
      <c r="C16" s="17">
        <v>28.0244</v>
      </c>
      <c r="D16" s="17">
        <v>0.50039999999999996</v>
      </c>
      <c r="E16" s="18">
        <v>28.5077</v>
      </c>
      <c r="F16" s="18">
        <f t="shared" si="0"/>
        <v>0.48329999999999984</v>
      </c>
      <c r="G16" s="18">
        <v>28.057099999999998</v>
      </c>
      <c r="H16" s="18">
        <f t="shared" si="1"/>
        <v>3.2699999999998397E-2</v>
      </c>
      <c r="I16" s="19">
        <f t="shared" si="2"/>
        <v>3.4172661870503829</v>
      </c>
      <c r="J16" s="19">
        <f t="shared" si="3"/>
        <v>6.5347721822538771</v>
      </c>
      <c r="K16" s="19"/>
      <c r="L16" s="19"/>
      <c r="M16" s="9">
        <f t="shared" si="4"/>
        <v>96.582733812949613</v>
      </c>
    </row>
    <row r="17" spans="1:14" x14ac:dyDescent="0.25">
      <c r="A17" s="66" t="s">
        <v>23</v>
      </c>
      <c r="B17" s="20">
        <v>3</v>
      </c>
      <c r="C17" s="21">
        <v>25.090900000000001</v>
      </c>
      <c r="D17" s="21">
        <v>0.50049999999999994</v>
      </c>
      <c r="E17" s="21">
        <v>25.572099999999999</v>
      </c>
      <c r="F17" s="21">
        <f t="shared" si="0"/>
        <v>0.48119999999999763</v>
      </c>
      <c r="G17" s="21">
        <v>25.123200000000001</v>
      </c>
      <c r="H17" s="21">
        <f t="shared" si="1"/>
        <v>3.2299999999999329E-2</v>
      </c>
      <c r="I17" s="22">
        <f t="shared" si="2"/>
        <v>3.8561438561443229</v>
      </c>
      <c r="J17" s="22">
        <f t="shared" si="3"/>
        <v>6.4535464535463198</v>
      </c>
      <c r="K17" s="22">
        <f>AVERAGE(I17:I18)</f>
        <v>3.4262740854834717</v>
      </c>
      <c r="L17" s="22">
        <f>AVERAGE(J17:J18)</f>
        <v>6.5527820162255166</v>
      </c>
      <c r="M17" s="9">
        <f t="shared" si="4"/>
        <v>96.143856143855672</v>
      </c>
    </row>
    <row r="18" spans="1:14" x14ac:dyDescent="0.25">
      <c r="A18" s="66"/>
      <c r="B18" s="20">
        <v>4</v>
      </c>
      <c r="C18" s="21">
        <v>31.468900000000001</v>
      </c>
      <c r="D18" s="21">
        <v>0.50060000000000004</v>
      </c>
      <c r="E18" s="21">
        <v>31.954499999999999</v>
      </c>
      <c r="F18" s="21">
        <f t="shared" si="0"/>
        <v>0.48559999999999803</v>
      </c>
      <c r="G18" s="21">
        <v>31.502199999999998</v>
      </c>
      <c r="H18" s="21">
        <f t="shared" si="1"/>
        <v>3.3299999999996999E-2</v>
      </c>
      <c r="I18" s="22">
        <f t="shared" si="2"/>
        <v>2.9964043148226205</v>
      </c>
      <c r="J18" s="22">
        <f t="shared" si="3"/>
        <v>6.6520175789047133</v>
      </c>
      <c r="K18" s="22"/>
      <c r="L18" s="22"/>
      <c r="M18" s="9">
        <f t="shared" si="4"/>
        <v>97.003595685177373</v>
      </c>
    </row>
    <row r="19" spans="1:14" x14ac:dyDescent="0.25">
      <c r="A19" s="49"/>
      <c r="B19" s="49"/>
      <c r="C19" s="50"/>
      <c r="D19" s="50"/>
      <c r="E19" s="50"/>
      <c r="F19" s="50"/>
      <c r="G19" s="50"/>
      <c r="H19" s="50"/>
      <c r="I19" s="51"/>
      <c r="J19" s="51"/>
      <c r="K19" s="51"/>
      <c r="L19">
        <f>L13/0.9647</f>
        <v>7.2034646684065322</v>
      </c>
      <c r="M19" s="9"/>
    </row>
    <row r="20" spans="1:14" x14ac:dyDescent="0.25">
      <c r="A20" s="49"/>
      <c r="B20" s="49"/>
      <c r="C20" s="50"/>
      <c r="D20" s="50"/>
      <c r="E20" s="50"/>
      <c r="F20" s="50"/>
      <c r="G20" s="50"/>
      <c r="H20" s="50"/>
      <c r="I20" s="51"/>
      <c r="J20" s="51"/>
      <c r="K20" s="51"/>
      <c r="L20">
        <f>L15/0.9647</f>
        <v>6.8567515636084986</v>
      </c>
      <c r="M20" s="9"/>
    </row>
    <row r="21" spans="1:14" x14ac:dyDescent="0.25">
      <c r="A21" s="49"/>
      <c r="B21" s="49"/>
      <c r="C21" s="50"/>
      <c r="D21" s="50"/>
      <c r="E21" s="50"/>
      <c r="F21" s="50"/>
      <c r="G21" s="50"/>
      <c r="H21" s="50"/>
      <c r="I21" s="51"/>
      <c r="J21" s="51"/>
      <c r="K21" s="51"/>
      <c r="L21" s="36">
        <f>L17/0.9647</f>
        <v>6.7925593616932893</v>
      </c>
      <c r="M21" s="9"/>
    </row>
    <row r="22" spans="1:14" x14ac:dyDescent="0.25">
      <c r="A22" s="49"/>
      <c r="B22" s="49"/>
      <c r="C22" s="50"/>
      <c r="D22" s="50"/>
      <c r="E22" s="50"/>
      <c r="F22" s="50"/>
      <c r="G22" s="50"/>
      <c r="H22" s="50"/>
      <c r="I22" s="51"/>
      <c r="J22" s="51"/>
      <c r="K22" s="51"/>
      <c r="L22">
        <f>AVERAGE(L19:L21)</f>
        <v>6.9509251979027731</v>
      </c>
      <c r="M22" s="9"/>
    </row>
    <row r="23" spans="1:14" x14ac:dyDescent="0.25">
      <c r="A23" s="49"/>
      <c r="B23" s="49"/>
      <c r="C23" s="50"/>
      <c r="D23" s="50"/>
      <c r="E23" s="50"/>
      <c r="F23" s="50"/>
      <c r="G23" s="50"/>
      <c r="H23" s="50"/>
      <c r="I23" s="51"/>
      <c r="J23" s="51"/>
      <c r="K23" s="51"/>
      <c r="L23">
        <f>_xlfn.STDEV.S(L19:L21)</f>
        <v>0.22104817985774031</v>
      </c>
      <c r="M23" s="9"/>
    </row>
    <row r="24" spans="1:14" x14ac:dyDescent="0.25">
      <c r="B24" s="2"/>
    </row>
    <row r="25" spans="1:14" ht="15" customHeight="1" x14ac:dyDescent="0.25">
      <c r="A25" s="60" t="s">
        <v>24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</row>
    <row r="26" spans="1:14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</row>
    <row r="27" spans="1:14" x14ac:dyDescent="0.25">
      <c r="C27" s="67" t="s">
        <v>10</v>
      </c>
      <c r="D27" s="67"/>
      <c r="E27" s="67" t="s">
        <v>11</v>
      </c>
      <c r="F27" s="67"/>
      <c r="G27" s="67" t="s">
        <v>12</v>
      </c>
      <c r="H27" s="67"/>
      <c r="I27" s="3"/>
      <c r="J27" s="3"/>
      <c r="K27" s="3"/>
      <c r="L27" s="3"/>
    </row>
    <row r="28" spans="1:14" ht="30" x14ac:dyDescent="0.25">
      <c r="C28" s="4" t="s">
        <v>13</v>
      </c>
      <c r="D28" s="4" t="s">
        <v>14</v>
      </c>
      <c r="E28" s="4" t="s">
        <v>15</v>
      </c>
      <c r="F28" s="4" t="s">
        <v>14</v>
      </c>
      <c r="G28" s="4" t="s">
        <v>15</v>
      </c>
      <c r="H28" s="4" t="s">
        <v>14</v>
      </c>
      <c r="I28" s="4" t="s">
        <v>16</v>
      </c>
      <c r="J28" s="4" t="s">
        <v>17</v>
      </c>
      <c r="K28" s="4" t="s">
        <v>16</v>
      </c>
      <c r="L28" s="4" t="s">
        <v>17</v>
      </c>
    </row>
    <row r="29" spans="1:14" x14ac:dyDescent="0.25">
      <c r="A29" s="63" t="s">
        <v>18</v>
      </c>
      <c r="B29" s="5" t="s">
        <v>19</v>
      </c>
      <c r="C29" s="6">
        <v>28.1477</v>
      </c>
      <c r="D29" s="7"/>
      <c r="E29" s="6">
        <v>28.147099999999998</v>
      </c>
      <c r="F29" s="6">
        <v>0</v>
      </c>
      <c r="G29" s="6">
        <v>28.147600000000001</v>
      </c>
      <c r="H29" s="6">
        <v>0</v>
      </c>
      <c r="I29" s="8">
        <v>0</v>
      </c>
      <c r="J29" s="8"/>
      <c r="K29" s="8"/>
      <c r="L29" s="8"/>
    </row>
    <row r="30" spans="1:14" x14ac:dyDescent="0.25">
      <c r="A30" s="63"/>
      <c r="B30" s="5" t="s">
        <v>20</v>
      </c>
      <c r="C30" s="6">
        <v>31.470800000000001</v>
      </c>
      <c r="D30" s="7"/>
      <c r="E30" s="6">
        <v>31.470600000000001</v>
      </c>
      <c r="F30" s="6">
        <v>0</v>
      </c>
      <c r="G30" s="6">
        <v>31.471299999999999</v>
      </c>
      <c r="H30" s="6">
        <v>0</v>
      </c>
      <c r="I30" s="8">
        <v>0</v>
      </c>
      <c r="J30" s="8"/>
      <c r="K30" s="8"/>
      <c r="L30" s="8"/>
    </row>
    <row r="31" spans="1:14" x14ac:dyDescent="0.25">
      <c r="A31" s="64" t="s">
        <v>21</v>
      </c>
      <c r="B31" s="10">
        <v>1</v>
      </c>
      <c r="C31" s="11">
        <v>25.092400000000001</v>
      </c>
      <c r="D31" s="12">
        <v>0.50080000000000002</v>
      </c>
      <c r="E31" s="11">
        <v>25.573699999999999</v>
      </c>
      <c r="F31" s="11">
        <f>E31-C31</f>
        <v>0.4812999999999974</v>
      </c>
      <c r="G31" s="11">
        <v>25.1204</v>
      </c>
      <c r="H31" s="11">
        <f>G31-C31</f>
        <v>2.7999999999998693E-2</v>
      </c>
      <c r="I31" s="15">
        <f>(1-(F31/D31))*100</f>
        <v>3.8937699680516413</v>
      </c>
      <c r="J31" s="15">
        <f>((H31/D31))*100</f>
        <v>5.5910543130987804</v>
      </c>
      <c r="K31" s="15">
        <f>AVERAGE(I31:I32)</f>
        <v>4.0530938081423216</v>
      </c>
      <c r="L31" s="15">
        <f>AVERAGE(J31:J32)</f>
        <v>5.5405860505401927</v>
      </c>
      <c r="M31" s="9">
        <f>100-I31</f>
        <v>96.106230031948357</v>
      </c>
      <c r="N31" s="9">
        <f>AVERAGE(M31:M36)</f>
        <v>95.847885154418364</v>
      </c>
    </row>
    <row r="32" spans="1:14" x14ac:dyDescent="0.25">
      <c r="A32" s="64"/>
      <c r="B32" s="10">
        <v>2</v>
      </c>
      <c r="C32" s="11">
        <v>26.470800000000001</v>
      </c>
      <c r="D32" s="12">
        <v>0.50090000000000001</v>
      </c>
      <c r="E32" s="11">
        <v>26.950600000000001</v>
      </c>
      <c r="F32" s="11">
        <f t="shared" ref="F32:F36" si="5">E32-C32</f>
        <v>0.47980000000000089</v>
      </c>
      <c r="G32" s="11">
        <v>26.4983</v>
      </c>
      <c r="H32" s="11">
        <f t="shared" ref="H32:H36" si="6">G32-C32</f>
        <v>2.7499999999999858E-2</v>
      </c>
      <c r="I32" s="15">
        <f t="shared" ref="I32:I36" si="7">(1-(F32/D32))*100</f>
        <v>4.2124176482330018</v>
      </c>
      <c r="J32" s="15">
        <f t="shared" ref="J32:J36" si="8">((H32/D32))*100</f>
        <v>5.490117787981605</v>
      </c>
      <c r="K32" s="15"/>
      <c r="L32" s="15"/>
      <c r="M32" s="9">
        <f t="shared" ref="M32:M36" si="9">100-I32</f>
        <v>95.787582351767</v>
      </c>
      <c r="N32" s="9"/>
    </row>
    <row r="33" spans="1:13" x14ac:dyDescent="0.25">
      <c r="A33" s="65" t="s">
        <v>22</v>
      </c>
      <c r="B33" s="16">
        <v>5</v>
      </c>
      <c r="C33" s="17">
        <v>25.096399999999999</v>
      </c>
      <c r="D33" s="17">
        <v>0.50119999999999998</v>
      </c>
      <c r="E33" s="18">
        <v>25.5791</v>
      </c>
      <c r="F33" s="18">
        <f t="shared" si="5"/>
        <v>0.48270000000000124</v>
      </c>
      <c r="G33" s="18">
        <v>25.128900000000002</v>
      </c>
      <c r="H33" s="18">
        <f t="shared" si="6"/>
        <v>3.2500000000002416E-2</v>
      </c>
      <c r="I33" s="19">
        <f t="shared" si="7"/>
        <v>3.6911412609734073</v>
      </c>
      <c r="J33" s="19">
        <f t="shared" si="8"/>
        <v>6.4844373503596202</v>
      </c>
      <c r="K33" s="19">
        <f>AVERAGE(I33:I34)</f>
        <v>4.0121041768123309</v>
      </c>
      <c r="L33" s="19">
        <f>AVERAGE(J33:J34)</f>
        <v>5.5784806560107114</v>
      </c>
      <c r="M33" s="9">
        <f t="shared" si="9"/>
        <v>96.30885873902659</v>
      </c>
    </row>
    <row r="34" spans="1:13" x14ac:dyDescent="0.25">
      <c r="A34" s="65"/>
      <c r="B34" s="16">
        <v>6</v>
      </c>
      <c r="C34" s="17">
        <v>28.540199999999999</v>
      </c>
      <c r="D34" s="17">
        <v>0.50080000000000002</v>
      </c>
      <c r="E34" s="18">
        <v>29.019300000000001</v>
      </c>
      <c r="F34" s="18">
        <f t="shared" si="5"/>
        <v>0.47910000000000252</v>
      </c>
      <c r="G34" s="18">
        <v>28.563600000000001</v>
      </c>
      <c r="H34" s="18">
        <f t="shared" si="6"/>
        <v>2.3400000000002308E-2</v>
      </c>
      <c r="I34" s="19">
        <f t="shared" si="7"/>
        <v>4.3330670926512553</v>
      </c>
      <c r="J34" s="19">
        <f t="shared" si="8"/>
        <v>4.6725239616618026</v>
      </c>
      <c r="K34" s="19"/>
      <c r="L34" s="19"/>
      <c r="M34" s="9">
        <f t="shared" si="9"/>
        <v>95.666932907348752</v>
      </c>
    </row>
    <row r="35" spans="1:13" x14ac:dyDescent="0.25">
      <c r="A35" s="66" t="s">
        <v>23</v>
      </c>
      <c r="B35" s="20">
        <v>3</v>
      </c>
      <c r="C35" s="21">
        <v>24.718599999999999</v>
      </c>
      <c r="D35" s="21">
        <v>0.50080000000000002</v>
      </c>
      <c r="E35" s="21">
        <v>25.1983</v>
      </c>
      <c r="F35" s="21">
        <f t="shared" si="5"/>
        <v>0.47970000000000113</v>
      </c>
      <c r="G35" s="21">
        <v>24.741099999999999</v>
      </c>
      <c r="H35" s="21">
        <f t="shared" si="6"/>
        <v>2.2500000000000853E-2</v>
      </c>
      <c r="I35" s="22">
        <f t="shared" si="7"/>
        <v>4.2132587859422754</v>
      </c>
      <c r="J35" s="22">
        <f t="shared" si="8"/>
        <v>4.4928115015976138</v>
      </c>
      <c r="K35" s="22">
        <f>AVERAGE(I35:I36)</f>
        <v>4.3911465517902428</v>
      </c>
      <c r="L35" s="22">
        <f>AVERAGE(J35:J36)</f>
        <v>5.8078582647651391</v>
      </c>
      <c r="M35" s="9">
        <f t="shared" si="9"/>
        <v>95.786741214057727</v>
      </c>
    </row>
    <row r="36" spans="1:13" x14ac:dyDescent="0.25">
      <c r="A36" s="66"/>
      <c r="B36" s="20">
        <v>4</v>
      </c>
      <c r="C36" s="21">
        <v>28.025500000000001</v>
      </c>
      <c r="D36" s="21">
        <v>0.50119999999999998</v>
      </c>
      <c r="E36" s="21">
        <v>28.503799999999998</v>
      </c>
      <c r="F36" s="21">
        <f t="shared" si="5"/>
        <v>0.47829999999999728</v>
      </c>
      <c r="G36" s="21">
        <v>28.061199999999999</v>
      </c>
      <c r="H36" s="21">
        <f t="shared" si="6"/>
        <v>3.5699999999998511E-2</v>
      </c>
      <c r="I36" s="22">
        <f t="shared" si="7"/>
        <v>4.5690343176382093</v>
      </c>
      <c r="J36" s="22">
        <f t="shared" si="8"/>
        <v>7.1229050279326644</v>
      </c>
      <c r="K36" s="22"/>
      <c r="L36" s="22"/>
      <c r="M36" s="9">
        <f t="shared" si="9"/>
        <v>95.430965682361787</v>
      </c>
    </row>
    <row r="37" spans="1:13" x14ac:dyDescent="0.25">
      <c r="L37">
        <f>L31/0.9585</f>
        <v>5.7804757960774049</v>
      </c>
    </row>
    <row r="38" spans="1:13" x14ac:dyDescent="0.25">
      <c r="L38">
        <f>L33/0.9585</f>
        <v>5.8200111173820668</v>
      </c>
    </row>
    <row r="39" spans="1:13" x14ac:dyDescent="0.25">
      <c r="L39" s="36">
        <f>L35/0.9585</f>
        <v>6.059320046703327</v>
      </c>
    </row>
    <row r="40" spans="1:13" x14ac:dyDescent="0.25">
      <c r="L40">
        <f>AVERAGE(L37:L39)</f>
        <v>5.8866023200542656</v>
      </c>
    </row>
    <row r="41" spans="1:13" x14ac:dyDescent="0.25">
      <c r="L41">
        <f>_xlfn.STDEV.S(L37:L39)</f>
        <v>0.15087849492813904</v>
      </c>
    </row>
  </sheetData>
  <mergeCells count="16">
    <mergeCell ref="A29:A30"/>
    <mergeCell ref="A31:A32"/>
    <mergeCell ref="A33:A34"/>
    <mergeCell ref="A35:A36"/>
    <mergeCell ref="A7:L8"/>
    <mergeCell ref="A25:L26"/>
    <mergeCell ref="A15:A16"/>
    <mergeCell ref="A17:A18"/>
    <mergeCell ref="C27:D27"/>
    <mergeCell ref="E27:F27"/>
    <mergeCell ref="G27:H27"/>
    <mergeCell ref="C9:D9"/>
    <mergeCell ref="E9:F9"/>
    <mergeCell ref="G9:H9"/>
    <mergeCell ref="A11:A12"/>
    <mergeCell ref="A13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CD32F-523C-41CD-A164-F634C3E62AF2}">
  <dimension ref="B2:J23"/>
  <sheetViews>
    <sheetView workbookViewId="0">
      <selection activeCell="J14" sqref="I8:J14"/>
    </sheetView>
  </sheetViews>
  <sheetFormatPr defaultRowHeight="15" x14ac:dyDescent="0.25"/>
  <cols>
    <col min="3" max="3" width="11.85546875" customWidth="1"/>
    <col min="4" max="4" width="13.5703125" customWidth="1"/>
    <col min="5" max="5" width="13" customWidth="1"/>
    <col min="7" max="8" width="10.5703125" bestFit="1" customWidth="1"/>
  </cols>
  <sheetData>
    <row r="2" spans="2:10" x14ac:dyDescent="0.25">
      <c r="D2" s="2" t="s">
        <v>1</v>
      </c>
      <c r="E2" s="2" t="s">
        <v>2</v>
      </c>
    </row>
    <row r="3" spans="2:10" x14ac:dyDescent="0.25">
      <c r="C3" s="2" t="s">
        <v>70</v>
      </c>
      <c r="D3" s="2" t="s">
        <v>54</v>
      </c>
      <c r="E3" s="2" t="s">
        <v>55</v>
      </c>
    </row>
    <row r="4" spans="2:10" x14ac:dyDescent="0.25">
      <c r="C4" t="s">
        <v>77</v>
      </c>
      <c r="D4" s="2" t="s">
        <v>78</v>
      </c>
      <c r="E4" s="2" t="s">
        <v>79</v>
      </c>
    </row>
    <row r="7" spans="2:10" x14ac:dyDescent="0.25">
      <c r="B7" s="2" t="s">
        <v>48</v>
      </c>
      <c r="C7" s="2" t="s">
        <v>49</v>
      </c>
      <c r="D7" s="2">
        <v>0.1065</v>
      </c>
    </row>
    <row r="8" spans="2:10" x14ac:dyDescent="0.25">
      <c r="G8" s="68" t="s">
        <v>75</v>
      </c>
      <c r="H8" s="68"/>
      <c r="I8" s="68" t="s">
        <v>76</v>
      </c>
      <c r="J8" s="68"/>
    </row>
    <row r="9" spans="2:10" x14ac:dyDescent="0.25">
      <c r="B9" s="2" t="s">
        <v>14</v>
      </c>
      <c r="C9" s="2" t="s">
        <v>50</v>
      </c>
      <c r="D9" s="2" t="s">
        <v>51</v>
      </c>
      <c r="E9" s="2" t="s">
        <v>52</v>
      </c>
      <c r="G9" s="2" t="s">
        <v>1</v>
      </c>
      <c r="H9" s="2" t="s">
        <v>2</v>
      </c>
      <c r="I9" s="2" t="s">
        <v>1</v>
      </c>
      <c r="J9" s="2" t="s">
        <v>2</v>
      </c>
    </row>
    <row r="10" spans="2:10" x14ac:dyDescent="0.25">
      <c r="B10" s="2" t="s">
        <v>19</v>
      </c>
      <c r="C10" s="2">
        <v>0</v>
      </c>
      <c r="D10" s="2">
        <v>0.2</v>
      </c>
      <c r="G10" s="32">
        <f>AVERAGE(E12:E13)</f>
        <v>19.0833610810202</v>
      </c>
      <c r="H10" s="32">
        <f>AVERAGE(E18:E19)</f>
        <v>19.632225642199401</v>
      </c>
      <c r="I10">
        <f>G10/0.9647</f>
        <v>19.781653447724889</v>
      </c>
      <c r="J10">
        <f>Protein!H10/0.9585</f>
        <v>20.482238541679084</v>
      </c>
    </row>
    <row r="11" spans="2:10" x14ac:dyDescent="0.25">
      <c r="B11" s="2" t="s">
        <v>20</v>
      </c>
      <c r="C11" s="2">
        <v>0</v>
      </c>
      <c r="D11" s="2">
        <v>0.2</v>
      </c>
      <c r="G11" s="32">
        <f>AVERAGE(E14:E15)</f>
        <v>20.978067832071972</v>
      </c>
      <c r="H11" s="32">
        <f>AVERAGE(E20:E21)</f>
        <v>19.843642670608727</v>
      </c>
      <c r="I11">
        <f t="shared" ref="I11:I12" si="0">G11/0.9647</f>
        <v>21.745690714286276</v>
      </c>
      <c r="J11">
        <f>Protein!H11/0.9585</f>
        <v>20.702809254677856</v>
      </c>
    </row>
    <row r="12" spans="2:10" x14ac:dyDescent="0.25">
      <c r="B12" s="2">
        <v>1</v>
      </c>
      <c r="C12" s="2">
        <v>0.50329999999999997</v>
      </c>
      <c r="D12" s="2">
        <v>10</v>
      </c>
      <c r="E12" s="34">
        <f>((1.4007*(D12-$D$11)*$D$7)*6.38)/C12</f>
        <v>18.531670105702368</v>
      </c>
      <c r="G12" s="35">
        <f>AVERAGE(E16:E17)</f>
        <v>19.830202961885234</v>
      </c>
      <c r="H12" s="35">
        <f>AVERAGE(E22:E23)</f>
        <v>19.954268286986512</v>
      </c>
      <c r="I12" s="36">
        <f t="shared" si="0"/>
        <v>20.555823532585503</v>
      </c>
      <c r="J12" s="36">
        <f>Protein!H12/0.9585</f>
        <v>20.818224608227972</v>
      </c>
    </row>
    <row r="13" spans="2:10" x14ac:dyDescent="0.25">
      <c r="B13" s="2">
        <v>2</v>
      </c>
      <c r="C13" s="2">
        <v>0.50409999999999999</v>
      </c>
      <c r="D13" s="2">
        <v>10.6</v>
      </c>
      <c r="E13" s="34">
        <f t="shared" ref="E13:E23" si="1">((1.4007*(D13-$D$11)*$D$7)*6.38)/C13</f>
        <v>19.635052056338029</v>
      </c>
      <c r="G13" s="33">
        <f>AVERAGE(G10:G12)</f>
        <v>19.963877291659134</v>
      </c>
      <c r="H13" s="33">
        <f>AVERAGE(H10:H12)</f>
        <v>19.81004553326488</v>
      </c>
      <c r="I13" s="33">
        <f>AVERAGE(I10:I12)</f>
        <v>20.694389231532224</v>
      </c>
      <c r="J13" s="33">
        <f>AVERAGE(J10:J12)</f>
        <v>20.667757468194971</v>
      </c>
    </row>
    <row r="14" spans="2:10" x14ac:dyDescent="0.25">
      <c r="B14" s="2">
        <v>3</v>
      </c>
      <c r="C14" s="2">
        <v>0.502</v>
      </c>
      <c r="D14" s="2">
        <v>11.7</v>
      </c>
      <c r="E14" s="34">
        <f t="shared" si="1"/>
        <v>21.802662815737051</v>
      </c>
      <c r="G14" s="33">
        <f>_xlfn.STDEV.S(G10:G12)</f>
        <v>0.95440035517107069</v>
      </c>
      <c r="H14" s="33">
        <f>_xlfn.STDEV.S(H10:H12)</f>
        <v>0.16362897663202947</v>
      </c>
      <c r="I14" s="33">
        <f>_xlfn.STDEV.S(I10:I12)</f>
        <v>0.98932347379607155</v>
      </c>
      <c r="J14" s="33">
        <f>_xlfn.STDEV.S(J10:J12)</f>
        <v>0.17071359064374367</v>
      </c>
    </row>
    <row r="15" spans="2:10" x14ac:dyDescent="0.25">
      <c r="B15" s="2">
        <v>4</v>
      </c>
      <c r="C15" s="2">
        <v>0.50529999999999997</v>
      </c>
      <c r="D15" s="2">
        <v>10.9</v>
      </c>
      <c r="E15" s="34">
        <f t="shared" si="1"/>
        <v>20.153472848406889</v>
      </c>
      <c r="G15" s="2" t="s">
        <v>53</v>
      </c>
      <c r="H15" s="2" t="s">
        <v>53</v>
      </c>
    </row>
    <row r="16" spans="2:10" x14ac:dyDescent="0.25">
      <c r="B16" s="2">
        <v>5</v>
      </c>
      <c r="C16" s="2">
        <v>0.50560000000000005</v>
      </c>
      <c r="D16" s="2">
        <v>10.9</v>
      </c>
      <c r="E16" s="34">
        <f t="shared" si="1"/>
        <v>20.141514696004744</v>
      </c>
    </row>
    <row r="17" spans="2:5" x14ac:dyDescent="0.25">
      <c r="B17" s="2">
        <v>6</v>
      </c>
      <c r="C17" s="2">
        <v>0.5071</v>
      </c>
      <c r="D17" s="2">
        <v>10.6</v>
      </c>
      <c r="E17" s="34">
        <f t="shared" si="1"/>
        <v>19.518891227765728</v>
      </c>
    </row>
    <row r="18" spans="2:5" x14ac:dyDescent="0.25">
      <c r="B18" s="2">
        <v>7</v>
      </c>
      <c r="C18" s="2">
        <v>0.50149999999999995</v>
      </c>
      <c r="D18" s="2">
        <v>10.6</v>
      </c>
      <c r="E18" s="34">
        <f t="shared" si="1"/>
        <v>19.736848936390832</v>
      </c>
    </row>
    <row r="19" spans="2:5" x14ac:dyDescent="0.25">
      <c r="B19" s="2">
        <v>8</v>
      </c>
      <c r="C19" s="2">
        <v>0.502</v>
      </c>
      <c r="D19" s="2">
        <v>10.5</v>
      </c>
      <c r="E19" s="34">
        <f t="shared" si="1"/>
        <v>19.527602348007971</v>
      </c>
    </row>
    <row r="20" spans="2:5" x14ac:dyDescent="0.25">
      <c r="B20" s="2">
        <v>9</v>
      </c>
      <c r="C20" s="2">
        <v>0.50270000000000004</v>
      </c>
      <c r="D20" s="2">
        <v>10.7</v>
      </c>
      <c r="E20" s="34">
        <f t="shared" si="1"/>
        <v>19.87905928884026</v>
      </c>
    </row>
    <row r="21" spans="2:5" x14ac:dyDescent="0.25">
      <c r="B21" s="2">
        <v>10</v>
      </c>
      <c r="C21" s="2">
        <v>0.50690000000000002</v>
      </c>
      <c r="D21" s="2">
        <v>10.75</v>
      </c>
      <c r="E21" s="34">
        <f t="shared" si="1"/>
        <v>19.808226052377194</v>
      </c>
    </row>
    <row r="22" spans="2:5" x14ac:dyDescent="0.25">
      <c r="B22" s="2">
        <v>11</v>
      </c>
      <c r="C22" s="2">
        <v>0.50229999999999997</v>
      </c>
      <c r="D22" s="2">
        <v>10.65</v>
      </c>
      <c r="E22" s="34">
        <f t="shared" si="1"/>
        <v>19.800152146227358</v>
      </c>
    </row>
    <row r="23" spans="2:5" x14ac:dyDescent="0.25">
      <c r="B23" s="2">
        <v>12</v>
      </c>
      <c r="C23" s="2">
        <v>0.50170000000000003</v>
      </c>
      <c r="D23" s="2">
        <v>10.8</v>
      </c>
      <c r="E23" s="34">
        <f t="shared" si="1"/>
        <v>20.108384427745666</v>
      </c>
    </row>
  </sheetData>
  <mergeCells count="2">
    <mergeCell ref="G8:H8"/>
    <mergeCell ref="I8:J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9BAB-4042-4FAB-9B8E-CB21A0C20D1F}">
  <dimension ref="B2:I18"/>
  <sheetViews>
    <sheetView workbookViewId="0">
      <selection activeCell="I11" sqref="H7:I11"/>
    </sheetView>
  </sheetViews>
  <sheetFormatPr defaultRowHeight="15" x14ac:dyDescent="0.25"/>
  <cols>
    <col min="3" max="4" width="11.7109375" customWidth="1"/>
    <col min="6" max="7" width="9.5703125" bestFit="1" customWidth="1"/>
  </cols>
  <sheetData>
    <row r="2" spans="2:9" x14ac:dyDescent="0.25">
      <c r="B2" s="2"/>
      <c r="C2" s="2" t="s">
        <v>1</v>
      </c>
      <c r="D2" s="2" t="s">
        <v>2</v>
      </c>
    </row>
    <row r="3" spans="2:9" x14ac:dyDescent="0.25">
      <c r="B3" s="2" t="s">
        <v>61</v>
      </c>
      <c r="C3" s="2" t="s">
        <v>59</v>
      </c>
      <c r="D3" s="2" t="s">
        <v>60</v>
      </c>
    </row>
    <row r="4" spans="2:9" x14ac:dyDescent="0.25">
      <c r="B4" t="s">
        <v>77</v>
      </c>
      <c r="C4" s="2" t="s">
        <v>80</v>
      </c>
      <c r="D4" s="2" t="s">
        <v>81</v>
      </c>
    </row>
    <row r="5" spans="2:9" x14ac:dyDescent="0.25">
      <c r="H5" s="68" t="s">
        <v>76</v>
      </c>
      <c r="I5" s="68"/>
    </row>
    <row r="6" spans="2:9" x14ac:dyDescent="0.25">
      <c r="B6" s="2" t="s">
        <v>14</v>
      </c>
      <c r="C6" s="2" t="s">
        <v>56</v>
      </c>
      <c r="D6" s="2" t="s">
        <v>57</v>
      </c>
      <c r="F6" s="2" t="s">
        <v>1</v>
      </c>
      <c r="G6" s="2" t="s">
        <v>2</v>
      </c>
      <c r="H6" s="2" t="s">
        <v>1</v>
      </c>
      <c r="I6" s="2" t="s">
        <v>2</v>
      </c>
    </row>
    <row r="7" spans="2:9" x14ac:dyDescent="0.25">
      <c r="B7" s="2">
        <v>1</v>
      </c>
      <c r="C7" s="2">
        <v>0.3</v>
      </c>
      <c r="D7" s="2">
        <f>C7*20</f>
        <v>6</v>
      </c>
      <c r="F7" s="2">
        <f>AVERAGE(D7:D8)</f>
        <v>6</v>
      </c>
      <c r="G7" s="2">
        <f>AVERAGE(D13:D14)</f>
        <v>10</v>
      </c>
      <c r="H7">
        <f>F7/0.9647</f>
        <v>6.2195501192080442</v>
      </c>
      <c r="I7">
        <f>G7/0.9585</f>
        <v>10.432968179447052</v>
      </c>
    </row>
    <row r="8" spans="2:9" x14ac:dyDescent="0.25">
      <c r="B8" s="2">
        <v>2</v>
      </c>
      <c r="C8" s="2">
        <v>0.3</v>
      </c>
      <c r="D8" s="2">
        <f t="shared" ref="D8:D18" si="0">C8*20</f>
        <v>6</v>
      </c>
      <c r="F8" s="2">
        <f>AVERAGE(D9:D10)</f>
        <v>6</v>
      </c>
      <c r="G8" s="2">
        <f>AVERAGE(D15:D16)</f>
        <v>8.5</v>
      </c>
      <c r="H8">
        <f t="shared" ref="H8:H9" si="1">F8/0.9647</f>
        <v>6.2195501192080442</v>
      </c>
      <c r="I8">
        <f t="shared" ref="I8:I9" si="2">G8/0.9585</f>
        <v>8.8680229525299943</v>
      </c>
    </row>
    <row r="9" spans="2:9" x14ac:dyDescent="0.25">
      <c r="B9" s="2">
        <v>3</v>
      </c>
      <c r="C9" s="2">
        <v>0.3</v>
      </c>
      <c r="D9" s="2">
        <f t="shared" si="0"/>
        <v>6</v>
      </c>
      <c r="F9" s="37">
        <f>AVERAGE(D11:D12)</f>
        <v>7.5</v>
      </c>
      <c r="G9" s="37">
        <f>AVERAGE(D17:D18)</f>
        <v>8</v>
      </c>
      <c r="H9" s="36">
        <f t="shared" si="1"/>
        <v>7.7744376490100553</v>
      </c>
      <c r="I9" s="36">
        <f t="shared" si="2"/>
        <v>8.3463745435576424</v>
      </c>
    </row>
    <row r="10" spans="2:9" x14ac:dyDescent="0.25">
      <c r="B10" s="2">
        <v>4</v>
      </c>
      <c r="C10" s="2">
        <v>0.3</v>
      </c>
      <c r="D10" s="2">
        <f t="shared" si="0"/>
        <v>6</v>
      </c>
      <c r="F10" s="33">
        <f>AVERAGE(F7:F9)</f>
        <v>6.5</v>
      </c>
      <c r="G10" s="33">
        <f>AVERAGE(G7:G9)</f>
        <v>8.8333333333333339</v>
      </c>
      <c r="H10" s="33">
        <f>AVERAGE(H7:H9)</f>
        <v>6.7378459624753804</v>
      </c>
      <c r="I10" s="33">
        <f>AVERAGE(I7:I9)</f>
        <v>9.2157885585115622</v>
      </c>
    </row>
    <row r="11" spans="2:9" x14ac:dyDescent="0.25">
      <c r="B11" s="2">
        <v>5</v>
      </c>
      <c r="C11" s="2">
        <v>0.4</v>
      </c>
      <c r="D11" s="2">
        <f t="shared" si="0"/>
        <v>8</v>
      </c>
      <c r="F11" s="33">
        <f>_xlfn.STDEV.S(F7:F9)</f>
        <v>0.8660254037844386</v>
      </c>
      <c r="G11" s="33">
        <f>_xlfn.STDEV.S(G7:G9)</f>
        <v>1.0408329997330665</v>
      </c>
      <c r="H11" s="33">
        <f>_xlfn.STDEV.S(H7:H9)</f>
        <v>0.89771473389078582</v>
      </c>
      <c r="I11" s="33">
        <f>_xlfn.STDEV.S(I7:I9)</f>
        <v>1.0858977566333499</v>
      </c>
    </row>
    <row r="12" spans="2:9" x14ac:dyDescent="0.25">
      <c r="B12" s="2">
        <v>6</v>
      </c>
      <c r="C12" s="2">
        <v>0.35</v>
      </c>
      <c r="D12" s="2">
        <f t="shared" si="0"/>
        <v>7</v>
      </c>
      <c r="F12" s="2" t="s">
        <v>58</v>
      </c>
      <c r="G12" s="2" t="s">
        <v>53</v>
      </c>
    </row>
    <row r="13" spans="2:9" x14ac:dyDescent="0.25">
      <c r="B13" s="2">
        <v>7</v>
      </c>
      <c r="C13" s="2">
        <v>0.5</v>
      </c>
      <c r="D13" s="2">
        <f t="shared" si="0"/>
        <v>10</v>
      </c>
    </row>
    <row r="14" spans="2:9" x14ac:dyDescent="0.25">
      <c r="B14" s="2">
        <v>8</v>
      </c>
      <c r="C14" s="2">
        <v>0.5</v>
      </c>
      <c r="D14" s="2">
        <f t="shared" si="0"/>
        <v>10</v>
      </c>
    </row>
    <row r="15" spans="2:9" x14ac:dyDescent="0.25">
      <c r="B15" s="2">
        <v>9</v>
      </c>
      <c r="C15" s="2">
        <v>0.4</v>
      </c>
      <c r="D15" s="2">
        <f t="shared" si="0"/>
        <v>8</v>
      </c>
    </row>
    <row r="16" spans="2:9" x14ac:dyDescent="0.25">
      <c r="B16" s="2">
        <v>10</v>
      </c>
      <c r="C16" s="2">
        <v>0.45</v>
      </c>
      <c r="D16" s="2">
        <f t="shared" si="0"/>
        <v>9</v>
      </c>
    </row>
    <row r="17" spans="2:4" x14ac:dyDescent="0.25">
      <c r="B17" s="2">
        <v>11</v>
      </c>
      <c r="C17" s="2">
        <v>0.4</v>
      </c>
      <c r="D17" s="2">
        <f t="shared" si="0"/>
        <v>8</v>
      </c>
    </row>
    <row r="18" spans="2:4" x14ac:dyDescent="0.25">
      <c r="B18" s="2">
        <v>12</v>
      </c>
      <c r="C18" s="2">
        <v>0.4</v>
      </c>
      <c r="D18" s="2">
        <f t="shared" si="0"/>
        <v>8</v>
      </c>
    </row>
  </sheetData>
  <mergeCells count="1">
    <mergeCell ref="H5:I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21DF-080D-4DBB-8055-8C68A645AD49}">
  <dimension ref="B2:N27"/>
  <sheetViews>
    <sheetView workbookViewId="0">
      <selection activeCell="E4" sqref="D4:E4"/>
    </sheetView>
  </sheetViews>
  <sheetFormatPr defaultRowHeight="15" x14ac:dyDescent="0.25"/>
  <cols>
    <col min="3" max="3" width="11.7109375" customWidth="1"/>
    <col min="4" max="5" width="13.5703125" customWidth="1"/>
    <col min="7" max="8" width="9.5703125" bestFit="1" customWidth="1"/>
  </cols>
  <sheetData>
    <row r="2" spans="2:14" x14ac:dyDescent="0.25">
      <c r="B2" s="2"/>
      <c r="C2" s="2"/>
      <c r="D2" s="2" t="s">
        <v>1</v>
      </c>
      <c r="E2" s="2" t="s">
        <v>2</v>
      </c>
    </row>
    <row r="3" spans="2:14" ht="30" x14ac:dyDescent="0.25">
      <c r="B3" s="2"/>
      <c r="C3" s="38" t="s">
        <v>63</v>
      </c>
      <c r="D3" s="2" t="s">
        <v>66</v>
      </c>
      <c r="E3" s="2" t="s">
        <v>67</v>
      </c>
    </row>
    <row r="4" spans="2:14" x14ac:dyDescent="0.25">
      <c r="B4" s="2"/>
      <c r="C4" s="38" t="s">
        <v>77</v>
      </c>
      <c r="D4" s="2" t="s">
        <v>85</v>
      </c>
      <c r="E4" s="2" t="s">
        <v>86</v>
      </c>
    </row>
    <row r="5" spans="2:14" x14ac:dyDescent="0.25">
      <c r="D5" s="2"/>
      <c r="E5" s="2"/>
    </row>
    <row r="6" spans="2:14" x14ac:dyDescent="0.25">
      <c r="G6" s="68" t="s">
        <v>64</v>
      </c>
      <c r="H6" s="68"/>
      <c r="I6" s="68" t="s">
        <v>65</v>
      </c>
      <c r="J6" s="68"/>
      <c r="K6" s="68" t="s">
        <v>57</v>
      </c>
      <c r="L6" s="68"/>
      <c r="M6" s="68" t="s">
        <v>76</v>
      </c>
      <c r="N6" s="68"/>
    </row>
    <row r="7" spans="2:14" x14ac:dyDescent="0.25">
      <c r="B7" s="2" t="s">
        <v>14</v>
      </c>
      <c r="C7" s="2">
        <v>1</v>
      </c>
      <c r="D7" s="2">
        <v>2</v>
      </c>
      <c r="E7" s="2" t="s">
        <v>39</v>
      </c>
      <c r="G7" s="2" t="s">
        <v>1</v>
      </c>
      <c r="H7" s="2" t="s">
        <v>2</v>
      </c>
      <c r="I7" s="2" t="s">
        <v>1</v>
      </c>
      <c r="J7" s="2" t="s">
        <v>2</v>
      </c>
      <c r="K7" s="2" t="s">
        <v>1</v>
      </c>
      <c r="L7" s="2" t="s">
        <v>2</v>
      </c>
      <c r="M7" s="2" t="s">
        <v>1</v>
      </c>
      <c r="N7" s="2" t="s">
        <v>2</v>
      </c>
    </row>
    <row r="8" spans="2:14" x14ac:dyDescent="0.25">
      <c r="B8" s="2">
        <v>1</v>
      </c>
      <c r="C8" s="2">
        <v>0.47799999999999998</v>
      </c>
      <c r="D8" s="2">
        <v>0.45700000000000002</v>
      </c>
      <c r="E8" s="2">
        <f>AVERAGE(C8:D8)</f>
        <v>0.46750000000000003</v>
      </c>
      <c r="G8" s="2">
        <f>AVERAGE(E8:E9)</f>
        <v>0.46225000000000005</v>
      </c>
      <c r="H8" s="2">
        <f>AVERAGE(E14:E15)</f>
        <v>0.46875</v>
      </c>
      <c r="I8" s="39">
        <f>((G8-0.0193)/0.1115)*10</f>
        <v>39.72645739910314</v>
      </c>
      <c r="J8" s="39">
        <f>((H8-0.0193)/0.1115)*10</f>
        <v>40.309417040358746</v>
      </c>
      <c r="K8">
        <f>I8*2</f>
        <v>79.45291479820628</v>
      </c>
      <c r="L8">
        <f>J8*2</f>
        <v>80.618834080717491</v>
      </c>
      <c r="M8">
        <f>K8/0.9647</f>
        <v>82.360230950768397</v>
      </c>
      <c r="N8">
        <f>L8/0.9585</f>
        <v>84.109373062824716</v>
      </c>
    </row>
    <row r="9" spans="2:14" x14ac:dyDescent="0.25">
      <c r="B9" s="2">
        <v>2</v>
      </c>
      <c r="C9" s="2">
        <v>0.45800000000000002</v>
      </c>
      <c r="D9" s="2">
        <v>0.45600000000000002</v>
      </c>
      <c r="E9" s="2">
        <f t="shared" ref="E9:E19" si="0">AVERAGE(C9:D9)</f>
        <v>0.45700000000000002</v>
      </c>
      <c r="G9" s="2">
        <f>AVERAGE(E10:E11)</f>
        <v>0.46750000000000003</v>
      </c>
      <c r="H9" s="2">
        <f>AVERAGE(E16:E17)</f>
        <v>0.46950000000000003</v>
      </c>
      <c r="I9" s="39">
        <f t="shared" ref="I9:I10" si="1">((G9-0.0193)/0.1115)*10</f>
        <v>40.197309417040366</v>
      </c>
      <c r="J9" s="39">
        <f t="shared" ref="J9:J10" si="2">((H9-0.0193)/0.1115)*10</f>
        <v>40.376681614349785</v>
      </c>
      <c r="K9">
        <f t="shared" ref="K9:K10" si="3">I9*2</f>
        <v>80.394618834080731</v>
      </c>
      <c r="L9">
        <f t="shared" ref="L9:L10" si="4">J9*2</f>
        <v>80.75336322869957</v>
      </c>
      <c r="M9">
        <f t="shared" ref="M9:M10" si="5">K9/0.9647</f>
        <v>83.336393525532017</v>
      </c>
      <c r="N9">
        <f t="shared" ref="N9:N10" si="6">L9/0.9585</f>
        <v>84.249726894835234</v>
      </c>
    </row>
    <row r="10" spans="2:14" x14ac:dyDescent="0.25">
      <c r="B10" s="2">
        <v>3</v>
      </c>
      <c r="C10" s="2">
        <v>0.44900000000000001</v>
      </c>
      <c r="D10" s="2">
        <v>0.442</v>
      </c>
      <c r="E10" s="2">
        <f t="shared" si="0"/>
        <v>0.44550000000000001</v>
      </c>
      <c r="G10" s="37">
        <f>AVERAGE(E12:E13)</f>
        <v>0.44874999999999998</v>
      </c>
      <c r="H10" s="37">
        <f>AVERAGE(E18:E19)</f>
        <v>0.46124999999999999</v>
      </c>
      <c r="I10" s="36">
        <f t="shared" si="1"/>
        <v>38.515695067264573</v>
      </c>
      <c r="J10" s="36">
        <f t="shared" si="2"/>
        <v>39.63677130044843</v>
      </c>
      <c r="K10" s="36">
        <f t="shared" si="3"/>
        <v>77.031390134529147</v>
      </c>
      <c r="L10" s="36">
        <f t="shared" si="4"/>
        <v>79.27354260089686</v>
      </c>
      <c r="M10" s="36">
        <f t="shared" si="5"/>
        <v>79.85009861566202</v>
      </c>
      <c r="N10" s="36">
        <f t="shared" si="6"/>
        <v>82.70583474271973</v>
      </c>
    </row>
    <row r="11" spans="2:14" x14ac:dyDescent="0.25">
      <c r="B11" s="2">
        <v>4</v>
      </c>
      <c r="C11" s="2">
        <v>0.50900000000000001</v>
      </c>
      <c r="D11" s="2">
        <v>0.47</v>
      </c>
      <c r="E11" s="2">
        <f t="shared" si="0"/>
        <v>0.48949999999999999</v>
      </c>
      <c r="G11" s="33">
        <f t="shared" ref="G11:N11" si="7">AVERAGE(G8:G10)</f>
        <v>0.45950000000000002</v>
      </c>
      <c r="H11" s="33">
        <f t="shared" si="7"/>
        <v>0.46649999999999997</v>
      </c>
      <c r="I11" s="33">
        <f t="shared" si="7"/>
        <v>39.479820627802695</v>
      </c>
      <c r="J11" s="33">
        <f t="shared" si="7"/>
        <v>40.107623318385656</v>
      </c>
      <c r="K11" s="33">
        <f t="shared" si="7"/>
        <v>78.959641255605391</v>
      </c>
      <c r="L11" s="33">
        <f t="shared" si="7"/>
        <v>80.215246636771312</v>
      </c>
      <c r="M11" s="33">
        <f t="shared" si="7"/>
        <v>81.848907697320826</v>
      </c>
      <c r="N11" s="33">
        <f t="shared" si="7"/>
        <v>83.688311566793232</v>
      </c>
    </row>
    <row r="12" spans="2:14" x14ac:dyDescent="0.25">
      <c r="B12" s="2">
        <v>5</v>
      </c>
      <c r="C12" s="2">
        <v>0.45600000000000002</v>
      </c>
      <c r="D12" s="2">
        <v>0.45600000000000002</v>
      </c>
      <c r="E12" s="2">
        <f t="shared" si="0"/>
        <v>0.45600000000000002</v>
      </c>
      <c r="G12" s="33">
        <f t="shared" ref="G12:N12" si="8">_xlfn.STDEV.S(G8:G10)</f>
        <v>9.6727710610765797E-3</v>
      </c>
      <c r="H12" s="33">
        <f t="shared" si="8"/>
        <v>4.5620718977236775E-3</v>
      </c>
      <c r="I12" s="33">
        <f t="shared" si="8"/>
        <v>0.8675130996481244</v>
      </c>
      <c r="J12" s="33">
        <f t="shared" si="8"/>
        <v>0.40915443028912141</v>
      </c>
      <c r="K12" s="33">
        <f t="shared" si="8"/>
        <v>1.7350261992962488</v>
      </c>
      <c r="L12" s="33">
        <f t="shared" si="8"/>
        <v>0.81830886057824281</v>
      </c>
      <c r="M12" s="33">
        <f t="shared" si="8"/>
        <v>1.7985137341103432</v>
      </c>
      <c r="N12" s="33">
        <f t="shared" si="8"/>
        <v>0.85373903033723786</v>
      </c>
    </row>
    <row r="13" spans="2:14" x14ac:dyDescent="0.25">
      <c r="B13" s="2">
        <v>6</v>
      </c>
      <c r="C13" s="2">
        <v>0.442</v>
      </c>
      <c r="D13" s="2">
        <v>0.441</v>
      </c>
      <c r="E13" s="2">
        <f t="shared" si="0"/>
        <v>0.4415</v>
      </c>
      <c r="G13" s="2"/>
      <c r="H13" s="2"/>
      <c r="I13" s="2"/>
      <c r="J13" s="2"/>
      <c r="K13" s="2" t="s">
        <v>53</v>
      </c>
      <c r="L13" s="2" t="s">
        <v>53</v>
      </c>
    </row>
    <row r="14" spans="2:14" x14ac:dyDescent="0.25">
      <c r="B14" s="2">
        <v>7</v>
      </c>
      <c r="C14" s="2">
        <v>0.46800000000000003</v>
      </c>
      <c r="D14" s="2">
        <v>0.45900000000000002</v>
      </c>
      <c r="E14" s="2">
        <f t="shared" si="0"/>
        <v>0.46350000000000002</v>
      </c>
    </row>
    <row r="15" spans="2:14" x14ac:dyDescent="0.25">
      <c r="B15" s="2">
        <v>8</v>
      </c>
      <c r="C15" s="2">
        <v>0.47699999999999998</v>
      </c>
      <c r="D15" s="2">
        <v>0.47099999999999997</v>
      </c>
      <c r="E15" s="2">
        <f t="shared" si="0"/>
        <v>0.47399999999999998</v>
      </c>
    </row>
    <row r="16" spans="2:14" x14ac:dyDescent="0.25">
      <c r="B16" s="2">
        <v>9</v>
      </c>
      <c r="C16" s="2">
        <v>0.46400000000000002</v>
      </c>
      <c r="D16" s="2">
        <v>0.48099999999999998</v>
      </c>
      <c r="E16" s="2">
        <f t="shared" si="0"/>
        <v>0.47250000000000003</v>
      </c>
    </row>
    <row r="17" spans="2:5" x14ac:dyDescent="0.25">
      <c r="B17" s="2">
        <v>10</v>
      </c>
      <c r="C17" s="2">
        <v>0.47099999999999997</v>
      </c>
      <c r="D17" s="2">
        <v>0.46200000000000002</v>
      </c>
      <c r="E17" s="2">
        <f t="shared" si="0"/>
        <v>0.46650000000000003</v>
      </c>
    </row>
    <row r="18" spans="2:5" x14ac:dyDescent="0.25">
      <c r="B18" s="2">
        <v>11</v>
      </c>
      <c r="C18" s="2">
        <v>0.44700000000000001</v>
      </c>
      <c r="D18" s="2">
        <v>0.45500000000000002</v>
      </c>
      <c r="E18" s="2">
        <f t="shared" si="0"/>
        <v>0.45100000000000001</v>
      </c>
    </row>
    <row r="19" spans="2:5" x14ac:dyDescent="0.25">
      <c r="B19" s="2">
        <v>12</v>
      </c>
      <c r="C19" s="2">
        <v>0.46899999999999997</v>
      </c>
      <c r="D19" s="2">
        <v>0.47399999999999998</v>
      </c>
      <c r="E19" s="2">
        <f t="shared" si="0"/>
        <v>0.47149999999999997</v>
      </c>
    </row>
    <row r="21" spans="2:5" x14ac:dyDescent="0.25">
      <c r="B21" t="s">
        <v>62</v>
      </c>
    </row>
    <row r="22" spans="2:5" x14ac:dyDescent="0.25">
      <c r="B22" s="2">
        <v>0</v>
      </c>
      <c r="C22" s="2">
        <v>0.05</v>
      </c>
      <c r="D22" s="2">
        <v>0.05</v>
      </c>
      <c r="E22">
        <f>AVERAGE(C22:D22)</f>
        <v>0.05</v>
      </c>
    </row>
    <row r="23" spans="2:5" x14ac:dyDescent="0.25">
      <c r="B23" s="2">
        <v>1</v>
      </c>
      <c r="C23" s="2">
        <v>0.115</v>
      </c>
      <c r="D23" s="2">
        <v>0.11</v>
      </c>
      <c r="E23">
        <f t="shared" ref="E23:E27" si="9">AVERAGE(C23:D23)</f>
        <v>0.1125</v>
      </c>
    </row>
    <row r="24" spans="2:5" x14ac:dyDescent="0.25">
      <c r="B24" s="2">
        <v>2</v>
      </c>
      <c r="C24" s="2">
        <v>0.218</v>
      </c>
      <c r="D24" s="2">
        <v>0.223</v>
      </c>
      <c r="E24">
        <f t="shared" si="9"/>
        <v>0.2205</v>
      </c>
    </row>
    <row r="25" spans="2:5" x14ac:dyDescent="0.25">
      <c r="B25" s="2">
        <v>3</v>
      </c>
      <c r="C25" s="2">
        <v>0.36599999999999999</v>
      </c>
      <c r="D25" s="2">
        <v>0.34</v>
      </c>
      <c r="E25">
        <f t="shared" si="9"/>
        <v>0.35299999999999998</v>
      </c>
    </row>
    <row r="26" spans="2:5" x14ac:dyDescent="0.25">
      <c r="B26" s="2">
        <v>4</v>
      </c>
      <c r="C26" s="2">
        <v>0.44900000000000001</v>
      </c>
      <c r="D26" s="2">
        <v>0.45600000000000002</v>
      </c>
      <c r="E26">
        <f t="shared" si="9"/>
        <v>0.45250000000000001</v>
      </c>
    </row>
    <row r="27" spans="2:5" x14ac:dyDescent="0.25">
      <c r="B27" s="2">
        <v>5</v>
      </c>
      <c r="C27" s="2">
        <v>0.58599999999999997</v>
      </c>
      <c r="D27" s="2">
        <v>0.61399999999999999</v>
      </c>
      <c r="E27">
        <f t="shared" si="9"/>
        <v>0.6</v>
      </c>
    </row>
  </sheetData>
  <mergeCells count="4">
    <mergeCell ref="G6:H6"/>
    <mergeCell ref="I6:J6"/>
    <mergeCell ref="K6:L6"/>
    <mergeCell ref="M6:N6"/>
  </mergeCells>
  <pageMargins left="0.511811024" right="0.511811024" top="0.78740157499999996" bottom="0.78740157499999996" header="0.31496062000000002" footer="0.31496062000000002"/>
  <ignoredErrors>
    <ignoredError sqref="E8:E19 E22:E2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Water activity</vt:lpstr>
      <vt:lpstr>Color</vt:lpstr>
      <vt:lpstr>Ash &amp; moisture</vt:lpstr>
      <vt:lpstr>Protein</vt:lpstr>
      <vt:lpstr>Fat</vt:lpstr>
      <vt:lpstr>Lactose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Rama</dc:creator>
  <cp:lastModifiedBy>Gabriela Rama</cp:lastModifiedBy>
  <dcterms:created xsi:type="dcterms:W3CDTF">2015-06-05T18:17:20Z</dcterms:created>
  <dcterms:modified xsi:type="dcterms:W3CDTF">2022-04-01T01:55:50Z</dcterms:modified>
</cp:coreProperties>
</file>