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Meu Drive\Mestrado\Resultados\Bebida\"/>
    </mc:Choice>
  </mc:AlternateContent>
  <xr:revisionPtr revIDLastSave="0" documentId="13_ncr:1_{2E105EC2-0BE8-4490-9EF1-5F76B591E4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MO" sheetId="4" r:id="rId1"/>
    <sheet name="Sólidos totais e cinzas" sheetId="1" r:id="rId2"/>
    <sheet name="Proteína" sheetId="2" r:id="rId3"/>
    <sheet name="Gordura" sheetId="3" r:id="rId4"/>
    <sheet name="Carboidr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" i="1" l="1"/>
  <c r="H5" i="1"/>
  <c r="I13" i="5"/>
  <c r="I12" i="5"/>
  <c r="H13" i="5"/>
  <c r="H12" i="5"/>
  <c r="G5" i="5"/>
  <c r="G6" i="5"/>
  <c r="G7" i="5"/>
  <c r="G8" i="5"/>
  <c r="G9" i="5"/>
  <c r="G4" i="5"/>
  <c r="H15" i="3"/>
  <c r="H14" i="3"/>
  <c r="G15" i="3"/>
  <c r="G14" i="3"/>
  <c r="I7" i="3"/>
  <c r="I8" i="3"/>
  <c r="I9" i="3"/>
  <c r="I10" i="3"/>
  <c r="I11" i="3"/>
  <c r="I6" i="3"/>
  <c r="H6" i="3"/>
  <c r="L3" i="2"/>
  <c r="K4" i="2"/>
  <c r="K3" i="2"/>
  <c r="I13" i="1"/>
  <c r="I10" i="1"/>
  <c r="G6" i="2"/>
  <c r="G7" i="3"/>
  <c r="H7" i="3" s="1"/>
  <c r="J7" i="3" s="1"/>
  <c r="F11" i="3"/>
  <c r="G11" i="3" s="1"/>
  <c r="H11" i="3" s="1"/>
  <c r="J11" i="3" s="1"/>
  <c r="F8" i="3"/>
  <c r="G8" i="3" s="1"/>
  <c r="H8" i="3" s="1"/>
  <c r="J8" i="3" s="1"/>
  <c r="F5" i="3"/>
  <c r="G6" i="3" s="1"/>
  <c r="F6" i="3"/>
  <c r="F7" i="3"/>
  <c r="F9" i="3"/>
  <c r="G9" i="3" s="1"/>
  <c r="H9" i="3" s="1"/>
  <c r="F10" i="3"/>
  <c r="G10" i="3" s="1"/>
  <c r="H10" i="3" s="1"/>
  <c r="J10" i="3" s="1"/>
  <c r="F4" i="3"/>
  <c r="F7" i="2"/>
  <c r="G7" i="2" s="1"/>
  <c r="F8" i="2"/>
  <c r="F9" i="2"/>
  <c r="G9" i="2" s="1"/>
  <c r="F10" i="2"/>
  <c r="G10" i="2" s="1"/>
  <c r="F11" i="2"/>
  <c r="G11" i="2" s="1"/>
  <c r="F6" i="2"/>
  <c r="G8" i="2"/>
  <c r="E6" i="2"/>
  <c r="E7" i="2"/>
  <c r="E8" i="2"/>
  <c r="E9" i="2"/>
  <c r="L4" i="2" s="1"/>
  <c r="E10" i="2"/>
  <c r="E11" i="2"/>
  <c r="I4" i="1"/>
  <c r="I3" i="1"/>
  <c r="J10" i="1" s="1"/>
  <c r="D4" i="1"/>
  <c r="G4" i="1" s="1"/>
  <c r="D5" i="1"/>
  <c r="D6" i="1"/>
  <c r="D7" i="1"/>
  <c r="D8" i="1"/>
  <c r="D9" i="1"/>
  <c r="D10" i="1"/>
  <c r="D3" i="1"/>
  <c r="G3" i="1" s="1"/>
  <c r="H10" i="1" s="1"/>
  <c r="J9" i="3" l="1"/>
  <c r="J6" i="3"/>
  <c r="H9" i="1"/>
  <c r="I9" i="1"/>
  <c r="H8" i="1"/>
  <c r="G14" i="1" s="1"/>
  <c r="J9" i="1"/>
  <c r="J8" i="1"/>
  <c r="I14" i="1" s="1"/>
  <c r="J14" i="1"/>
  <c r="H7" i="1"/>
  <c r="I8" i="1"/>
  <c r="J7" i="1"/>
  <c r="I7" i="1"/>
  <c r="J6" i="1"/>
  <c r="I6" i="1"/>
  <c r="G5" i="1"/>
  <c r="F14" i="1"/>
  <c r="I5" i="1"/>
  <c r="J5" i="1"/>
  <c r="G7" i="1"/>
  <c r="G8" i="1"/>
  <c r="G9" i="1"/>
  <c r="G10" i="1"/>
  <c r="G6" i="1"/>
  <c r="J13" i="1" l="1"/>
  <c r="G13" i="1"/>
  <c r="F13" i="1"/>
</calcChain>
</file>

<file path=xl/sharedStrings.xml><?xml version="1.0" encoding="utf-8"?>
<sst xmlns="http://schemas.openxmlformats.org/spreadsheetml/2006/main" count="91" uniqueCount="72">
  <si>
    <t>Massa cadinho</t>
  </si>
  <si>
    <t>Massa amostras</t>
  </si>
  <si>
    <t>Após estufa</t>
  </si>
  <si>
    <t>Após mufla</t>
  </si>
  <si>
    <t>B1</t>
  </si>
  <si>
    <t>B2</t>
  </si>
  <si>
    <t>Cadinho + amostra</t>
  </si>
  <si>
    <t>Hidrolisado</t>
  </si>
  <si>
    <t>Não-hidrolisado</t>
  </si>
  <si>
    <r>
      <t>M</t>
    </r>
    <r>
      <rPr>
        <vertAlign val="subscript"/>
        <sz val="11"/>
        <color theme="1"/>
        <rFont val="Calibri"/>
        <family val="2"/>
        <scheme val="minor"/>
      </rPr>
      <t>HCl</t>
    </r>
  </si>
  <si>
    <t>V titulado</t>
  </si>
  <si>
    <t>g/100ml</t>
  </si>
  <si>
    <t>g/100g</t>
  </si>
  <si>
    <t>Base úmida</t>
  </si>
  <si>
    <t>Base seca</t>
  </si>
  <si>
    <t>Massa</t>
  </si>
  <si>
    <t>Frascos</t>
  </si>
  <si>
    <t>Amostra + Frascos</t>
  </si>
  <si>
    <t>Massa gordura</t>
  </si>
  <si>
    <t>Gordura - branco</t>
  </si>
  <si>
    <t>Gordura (g/100g)</t>
  </si>
  <si>
    <t>g/100g base seca</t>
  </si>
  <si>
    <t>Total solids</t>
  </si>
  <si>
    <t xml:space="preserve">Protein </t>
  </si>
  <si>
    <t>Fat</t>
  </si>
  <si>
    <t>Ash</t>
  </si>
  <si>
    <t>Carbohydrates</t>
  </si>
  <si>
    <t>Sólidos (g/100g)</t>
  </si>
  <si>
    <t>Sólidos (g/100ml)</t>
  </si>
  <si>
    <t>Cinzas g/100g</t>
  </si>
  <si>
    <t>Sólidos</t>
  </si>
  <si>
    <t>Cinzas</t>
  </si>
  <si>
    <r>
      <t xml:space="preserve">11,90 </t>
    </r>
    <r>
      <rPr>
        <sz val="11"/>
        <color theme="1"/>
        <rFont val="Calibri"/>
        <family val="2"/>
      </rPr>
      <t>± 0,94</t>
    </r>
    <r>
      <rPr>
        <vertAlign val="superscript"/>
        <sz val="11"/>
        <color theme="1"/>
        <rFont val="Calibri"/>
        <family val="2"/>
        <scheme val="minor"/>
      </rPr>
      <t>a</t>
    </r>
  </si>
  <si>
    <r>
      <t xml:space="preserve">9,36 </t>
    </r>
    <r>
      <rPr>
        <sz val="11"/>
        <color theme="1"/>
        <rFont val="Calibri"/>
        <family val="2"/>
      </rPr>
      <t>± 0,66</t>
    </r>
    <r>
      <rPr>
        <vertAlign val="superscript"/>
        <sz val="11"/>
        <color theme="1"/>
        <rFont val="Calibri"/>
        <family val="2"/>
        <scheme val="minor"/>
      </rPr>
      <t>b</t>
    </r>
  </si>
  <si>
    <r>
      <t>0,67 ± 0,06</t>
    </r>
    <r>
      <rPr>
        <vertAlign val="superscript"/>
        <sz val="11"/>
        <color theme="1"/>
        <rFont val="Calibri"/>
        <family val="2"/>
        <scheme val="minor"/>
      </rPr>
      <t>a</t>
    </r>
  </si>
  <si>
    <r>
      <t>0,53 ± 0,04</t>
    </r>
    <r>
      <rPr>
        <vertAlign val="superscript"/>
        <sz val="11"/>
        <color theme="1"/>
        <rFont val="Calibri"/>
        <family val="2"/>
        <scheme val="minor"/>
      </rPr>
      <t>b</t>
    </r>
  </si>
  <si>
    <r>
      <t xml:space="preserve">0,15 </t>
    </r>
    <r>
      <rPr>
        <sz val="11"/>
        <color theme="1"/>
        <rFont val="Calibri"/>
        <family val="2"/>
      </rPr>
      <t>± 0,01</t>
    </r>
    <r>
      <rPr>
        <vertAlign val="superscript"/>
        <sz val="11"/>
        <color theme="1"/>
        <rFont val="Calibri"/>
        <family val="2"/>
        <scheme val="minor"/>
      </rPr>
      <t>a</t>
    </r>
  </si>
  <si>
    <r>
      <t>0,10 ± 0,01</t>
    </r>
    <r>
      <rPr>
        <vertAlign val="superscript"/>
        <sz val="11"/>
        <color theme="1"/>
        <rFont val="Calibri"/>
        <family val="2"/>
        <scheme val="minor"/>
      </rPr>
      <t>b</t>
    </r>
  </si>
  <si>
    <r>
      <t xml:space="preserve">2,65 </t>
    </r>
    <r>
      <rPr>
        <sz val="11"/>
        <color theme="1"/>
        <rFont val="Calibri"/>
        <family val="2"/>
      </rPr>
      <t>± 0,06</t>
    </r>
    <r>
      <rPr>
        <vertAlign val="superscript"/>
        <sz val="11"/>
        <color theme="1"/>
        <rFont val="Calibri"/>
        <family val="2"/>
        <scheme val="minor"/>
      </rPr>
      <t>a</t>
    </r>
  </si>
  <si>
    <t>Sólidos - resto</t>
  </si>
  <si>
    <t>Proteína</t>
  </si>
  <si>
    <t>Gordura</t>
  </si>
  <si>
    <r>
      <t xml:space="preserve">8,43 </t>
    </r>
    <r>
      <rPr>
        <sz val="11"/>
        <color theme="1"/>
        <rFont val="Calibri"/>
        <family val="2"/>
      </rPr>
      <t>± 0,92</t>
    </r>
    <r>
      <rPr>
        <vertAlign val="superscript"/>
        <sz val="11"/>
        <color theme="1"/>
        <rFont val="Calibri"/>
        <family val="2"/>
      </rPr>
      <t>a</t>
    </r>
  </si>
  <si>
    <r>
      <t>6,82 ± 0,59</t>
    </r>
    <r>
      <rPr>
        <vertAlign val="superscript"/>
        <sz val="11"/>
        <color theme="1"/>
        <rFont val="Calibri"/>
        <family val="2"/>
        <scheme val="minor"/>
      </rPr>
      <t>a</t>
    </r>
  </si>
  <si>
    <r>
      <t>2,73 ± 0,03</t>
    </r>
    <r>
      <rPr>
        <vertAlign val="superscript"/>
        <sz val="11"/>
        <color theme="1"/>
        <rFont val="Calibri"/>
        <family val="2"/>
        <scheme val="minor"/>
      </rPr>
      <t>a</t>
    </r>
  </si>
  <si>
    <t>With HCW</t>
  </si>
  <si>
    <t>With NHCW</t>
  </si>
  <si>
    <t>Chemical composition</t>
  </si>
  <si>
    <t>Sensory evaluation</t>
  </si>
  <si>
    <t>Flavour</t>
  </si>
  <si>
    <t>Odour</t>
  </si>
  <si>
    <t>Texture</t>
  </si>
  <si>
    <t>Global acceptance</t>
  </si>
  <si>
    <r>
      <t>7.43 ± 1.32</t>
    </r>
    <r>
      <rPr>
        <vertAlign val="superscript"/>
        <sz val="12"/>
        <color theme="1"/>
        <rFont val="Times New Roman"/>
        <family val="1"/>
      </rPr>
      <t>a</t>
    </r>
  </si>
  <si>
    <r>
      <t>6.93 ± 1.53</t>
    </r>
    <r>
      <rPr>
        <vertAlign val="superscript"/>
        <sz val="12"/>
        <color theme="1"/>
        <rFont val="Times New Roman"/>
        <family val="1"/>
      </rPr>
      <t>b</t>
    </r>
  </si>
  <si>
    <r>
      <t>7.72 ± 1.27</t>
    </r>
    <r>
      <rPr>
        <vertAlign val="superscript"/>
        <sz val="12"/>
        <color theme="1"/>
        <rFont val="Times New Roman"/>
        <family val="1"/>
      </rPr>
      <t>a</t>
    </r>
  </si>
  <si>
    <r>
      <t>7.31 ± 1.42</t>
    </r>
    <r>
      <rPr>
        <vertAlign val="superscript"/>
        <sz val="12"/>
        <color theme="1"/>
        <rFont val="Times New Roman"/>
        <family val="1"/>
      </rPr>
      <t>b</t>
    </r>
  </si>
  <si>
    <r>
      <t>6.03 ± 1.80</t>
    </r>
    <r>
      <rPr>
        <vertAlign val="superscript"/>
        <sz val="12"/>
        <color theme="1"/>
        <rFont val="Times New Roman"/>
        <family val="1"/>
      </rPr>
      <t>a</t>
    </r>
  </si>
  <si>
    <r>
      <t>5.87 ± 1.91</t>
    </r>
    <r>
      <rPr>
        <vertAlign val="superscript"/>
        <sz val="12"/>
        <color theme="1"/>
        <rFont val="Times New Roman"/>
        <family val="1"/>
      </rPr>
      <t>a</t>
    </r>
  </si>
  <si>
    <r>
      <t>7.14 ± 1.34</t>
    </r>
    <r>
      <rPr>
        <vertAlign val="superscript"/>
        <sz val="12"/>
        <color theme="1"/>
        <rFont val="Times New Roman"/>
        <family val="1"/>
      </rPr>
      <t>a</t>
    </r>
  </si>
  <si>
    <r>
      <t>6.67 ± 1.54</t>
    </r>
    <r>
      <rPr>
        <vertAlign val="superscript"/>
        <sz val="12"/>
        <color theme="1"/>
        <rFont val="Times New Roman"/>
        <family val="1"/>
      </rPr>
      <t>b</t>
    </r>
  </si>
  <si>
    <r>
      <t>10.70 ± 0.94</t>
    </r>
    <r>
      <rPr>
        <vertAlign val="superscript"/>
        <sz val="12"/>
        <color rgb="FF000000"/>
        <rFont val="Times New Roman"/>
        <family val="1"/>
      </rPr>
      <t>a</t>
    </r>
  </si>
  <si>
    <r>
      <t>9.36 ± 0.66</t>
    </r>
    <r>
      <rPr>
        <vertAlign val="superscript"/>
        <sz val="12"/>
        <color rgb="FF000000"/>
        <rFont val="Times New Roman"/>
        <family val="1"/>
      </rPr>
      <t>a</t>
    </r>
  </si>
  <si>
    <r>
      <t>7.43 ± 0.92</t>
    </r>
    <r>
      <rPr>
        <vertAlign val="superscript"/>
        <sz val="12"/>
        <color rgb="FF000000"/>
        <rFont val="Times New Roman"/>
        <family val="1"/>
      </rPr>
      <t>a</t>
    </r>
  </si>
  <si>
    <r>
      <t>6,82 ± 0.59</t>
    </r>
    <r>
      <rPr>
        <vertAlign val="superscript"/>
        <sz val="12"/>
        <color rgb="FF000000"/>
        <rFont val="Times New Roman"/>
        <family val="1"/>
      </rPr>
      <t>a</t>
    </r>
  </si>
  <si>
    <r>
      <t>2.65 ± 0.06</t>
    </r>
    <r>
      <rPr>
        <vertAlign val="superscript"/>
        <sz val="12"/>
        <color rgb="FF000000"/>
        <rFont val="Times New Roman"/>
        <family val="1"/>
      </rPr>
      <t>a</t>
    </r>
  </si>
  <si>
    <r>
      <t>2.18 ± 0.03</t>
    </r>
    <r>
      <rPr>
        <vertAlign val="superscript"/>
        <sz val="12"/>
        <color rgb="FF000000"/>
        <rFont val="Times New Roman"/>
        <family val="1"/>
      </rPr>
      <t>a</t>
    </r>
  </si>
  <si>
    <r>
      <t>0.11 ± 0.01</t>
    </r>
    <r>
      <rPr>
        <vertAlign val="superscript"/>
        <sz val="12"/>
        <color rgb="FF000000"/>
        <rFont val="Times New Roman"/>
        <family val="1"/>
      </rPr>
      <t>a</t>
    </r>
  </si>
  <si>
    <r>
      <t>0.10 ± 0.01</t>
    </r>
    <r>
      <rPr>
        <vertAlign val="superscript"/>
        <sz val="12"/>
        <color rgb="FF000000"/>
        <rFont val="Times New Roman"/>
        <family val="1"/>
      </rPr>
      <t>a</t>
    </r>
  </si>
  <si>
    <r>
      <t>0.55 ± 0.06</t>
    </r>
    <r>
      <rPr>
        <vertAlign val="superscript"/>
        <sz val="12"/>
        <color rgb="FF000000"/>
        <rFont val="Times New Roman"/>
        <family val="1"/>
      </rPr>
      <t>a</t>
    </r>
  </si>
  <si>
    <r>
      <t>0.53 ± 0.04</t>
    </r>
    <r>
      <rPr>
        <vertAlign val="superscript"/>
        <sz val="12"/>
        <color rgb="FF000000"/>
        <rFont val="Times New Roman"/>
        <family val="1"/>
      </rPr>
      <t>a</t>
    </r>
  </si>
  <si>
    <t>Chemical composition results are expressed in g/100 ml of drink. Superscript letters indicate statistical difference at 95% confidence using student's 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</si>
</sst>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8" fillId="0" borderId="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E094-D708-4070-8E07-FD11CBEB3A7F}">
  <dimension ref="A2:H14"/>
  <sheetViews>
    <sheetView tabSelected="1" workbookViewId="0">
      <selection activeCell="G3" sqref="G3"/>
    </sheetView>
  </sheetViews>
  <sheetFormatPr defaultRowHeight="15" x14ac:dyDescent="0.25"/>
  <cols>
    <col min="1" max="1" width="9.140625" customWidth="1"/>
    <col min="2" max="2" width="17.85546875" customWidth="1"/>
    <col min="3" max="4" width="16.7109375" style="1" customWidth="1"/>
  </cols>
  <sheetData>
    <row r="2" spans="1:8" ht="15.75" x14ac:dyDescent="0.25">
      <c r="A2" s="14"/>
      <c r="B2" s="8"/>
      <c r="C2" s="9" t="s">
        <v>45</v>
      </c>
      <c r="D2" s="9" t="s">
        <v>46</v>
      </c>
    </row>
    <row r="3" spans="1:8" ht="18.75" x14ac:dyDescent="0.25">
      <c r="A3" s="15" t="s">
        <v>47</v>
      </c>
      <c r="B3" s="6" t="s">
        <v>22</v>
      </c>
      <c r="C3" s="18" t="s">
        <v>61</v>
      </c>
      <c r="D3" s="18" t="s">
        <v>62</v>
      </c>
    </row>
    <row r="4" spans="1:8" ht="18.75" x14ac:dyDescent="0.25">
      <c r="A4" s="15"/>
      <c r="B4" s="6" t="s">
        <v>26</v>
      </c>
      <c r="C4" s="18" t="s">
        <v>63</v>
      </c>
      <c r="D4" s="18" t="s">
        <v>64</v>
      </c>
    </row>
    <row r="5" spans="1:8" ht="18.75" x14ac:dyDescent="0.25">
      <c r="A5" s="15"/>
      <c r="B5" s="6" t="s">
        <v>23</v>
      </c>
      <c r="C5" s="18" t="s">
        <v>65</v>
      </c>
      <c r="D5" s="18" t="s">
        <v>66</v>
      </c>
    </row>
    <row r="6" spans="1:8" ht="18.75" x14ac:dyDescent="0.25">
      <c r="A6" s="15"/>
      <c r="B6" s="6" t="s">
        <v>24</v>
      </c>
      <c r="C6" s="18" t="s">
        <v>67</v>
      </c>
      <c r="D6" s="18" t="s">
        <v>68</v>
      </c>
    </row>
    <row r="7" spans="1:8" ht="18.75" x14ac:dyDescent="0.25">
      <c r="A7" s="15"/>
      <c r="B7" s="7" t="s">
        <v>25</v>
      </c>
      <c r="C7" s="19" t="s">
        <v>69</v>
      </c>
      <c r="D7" s="19" t="s">
        <v>70</v>
      </c>
    </row>
    <row r="8" spans="1:8" ht="18.75" x14ac:dyDescent="0.25">
      <c r="A8" s="17" t="s">
        <v>48</v>
      </c>
      <c r="B8" s="13" t="s">
        <v>49</v>
      </c>
      <c r="C8" s="13" t="s">
        <v>53</v>
      </c>
      <c r="D8" s="13" t="s">
        <v>54</v>
      </c>
      <c r="H8" s="20"/>
    </row>
    <row r="9" spans="1:8" ht="18.75" x14ac:dyDescent="0.25">
      <c r="A9" s="15"/>
      <c r="B9" s="13" t="s">
        <v>50</v>
      </c>
      <c r="C9" s="13" t="s">
        <v>55</v>
      </c>
      <c r="D9" s="13" t="s">
        <v>56</v>
      </c>
    </row>
    <row r="10" spans="1:8" ht="18.75" x14ac:dyDescent="0.25">
      <c r="A10" s="15"/>
      <c r="B10" s="13" t="s">
        <v>51</v>
      </c>
      <c r="C10" s="13" t="s">
        <v>57</v>
      </c>
      <c r="D10" s="13" t="s">
        <v>58</v>
      </c>
    </row>
    <row r="11" spans="1:8" ht="18.75" x14ac:dyDescent="0.25">
      <c r="A11" s="16"/>
      <c r="B11" s="13" t="s">
        <v>52</v>
      </c>
      <c r="C11" s="13" t="s">
        <v>59</v>
      </c>
      <c r="D11" s="13" t="s">
        <v>60</v>
      </c>
    </row>
    <row r="12" spans="1:8" ht="15" customHeight="1" x14ac:dyDescent="0.25">
      <c r="A12" s="10" t="s">
        <v>71</v>
      </c>
      <c r="B12" s="10"/>
      <c r="C12" s="10"/>
      <c r="D12" s="10"/>
    </row>
    <row r="13" spans="1:8" x14ac:dyDescent="0.25">
      <c r="A13" s="11"/>
      <c r="B13" s="11"/>
      <c r="C13" s="11"/>
      <c r="D13" s="11"/>
    </row>
    <row r="14" spans="1:8" x14ac:dyDescent="0.25">
      <c r="A14" s="11"/>
      <c r="B14" s="11"/>
      <c r="C14" s="11"/>
      <c r="D14" s="11"/>
    </row>
  </sheetData>
  <mergeCells count="3">
    <mergeCell ref="A3:A7"/>
    <mergeCell ref="A8:A11"/>
    <mergeCell ref="A12:D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workbookViewId="0">
      <selection activeCell="H7" sqref="H7"/>
    </sheetView>
  </sheetViews>
  <sheetFormatPr defaultRowHeight="15" x14ac:dyDescent="0.25"/>
  <cols>
    <col min="1" max="1" width="9.140625" style="1"/>
    <col min="2" max="6" width="17.28515625" style="1" customWidth="1"/>
    <col min="7" max="7" width="14.85546875" style="1" customWidth="1"/>
    <col min="8" max="8" width="16.140625" style="1" customWidth="1"/>
    <col min="9" max="9" width="13.28515625" style="1" customWidth="1"/>
  </cols>
  <sheetData>
    <row r="2" spans="1:10" x14ac:dyDescent="0.25">
      <c r="B2" s="1" t="s">
        <v>0</v>
      </c>
      <c r="C2" s="1" t="s">
        <v>1</v>
      </c>
      <c r="D2" s="1" t="s">
        <v>6</v>
      </c>
      <c r="E2" s="1" t="s">
        <v>2</v>
      </c>
      <c r="F2" s="1" t="s">
        <v>3</v>
      </c>
      <c r="G2" s="1" t="s">
        <v>27</v>
      </c>
      <c r="H2" s="1" t="s">
        <v>28</v>
      </c>
      <c r="I2" s="1" t="s">
        <v>29</v>
      </c>
      <c r="J2" s="1" t="s">
        <v>11</v>
      </c>
    </row>
    <row r="3" spans="1:10" x14ac:dyDescent="0.25">
      <c r="A3" s="1" t="s">
        <v>4</v>
      </c>
      <c r="B3" s="1">
        <v>28.147400000000001</v>
      </c>
      <c r="D3" s="1">
        <f>B3+C3</f>
        <v>28.147400000000001</v>
      </c>
      <c r="E3" s="1">
        <v>28.148299999999999</v>
      </c>
      <c r="F3" s="1">
        <v>28.146799999999999</v>
      </c>
      <c r="G3" s="1">
        <f>(E3-D3)*100</f>
        <v>8.9999999999790248E-2</v>
      </c>
      <c r="I3" s="1">
        <f>(F3-B3)*100</f>
        <v>-6.0000000000215437E-2</v>
      </c>
    </row>
    <row r="4" spans="1:10" x14ac:dyDescent="0.25">
      <c r="A4" s="1" t="s">
        <v>5</v>
      </c>
      <c r="B4" s="1">
        <v>31.468699999999998</v>
      </c>
      <c r="D4" s="1">
        <f t="shared" ref="D4:D10" si="0">B4+C4</f>
        <v>31.468699999999998</v>
      </c>
      <c r="E4" s="1">
        <v>31.470099999999999</v>
      </c>
      <c r="F4" s="1">
        <v>31.4697</v>
      </c>
      <c r="G4" s="1">
        <f>(E4-D4)*100</f>
        <v>0.14000000000002899</v>
      </c>
      <c r="I4" s="1">
        <f>(F4-B4)*100</f>
        <v>0.10000000000012221</v>
      </c>
    </row>
    <row r="5" spans="1:10" x14ac:dyDescent="0.25">
      <c r="A5" s="1">
        <v>1</v>
      </c>
      <c r="B5" s="1">
        <v>24.718399999999999</v>
      </c>
      <c r="C5" s="1">
        <v>1.8873</v>
      </c>
      <c r="D5" s="1">
        <f t="shared" si="0"/>
        <v>26.605699999999999</v>
      </c>
      <c r="E5" s="1">
        <v>24.937100000000001</v>
      </c>
      <c r="F5" s="1">
        <v>24.730799999999999</v>
      </c>
      <c r="G5" s="3">
        <f>(((E5-B5)/C5)*100)-AVERAGE($G$3:$G$4)</f>
        <v>11.472982832618218</v>
      </c>
      <c r="H5" s="3">
        <f>(((E5-B5)/2)*100)-AVERAGE($G$3:$G$4)</f>
        <v>10.820000000000185</v>
      </c>
      <c r="I5" s="3">
        <f>(((F5-B5)/C5)*100)-AVERAGE($I$3:$I$4)</f>
        <v>0.63702326074288151</v>
      </c>
      <c r="J5">
        <f>(((F5-B5)/2)*100)-AVERAGE($I$3:$I$4)</f>
        <v>0.60000000000002274</v>
      </c>
    </row>
    <row r="6" spans="1:10" x14ac:dyDescent="0.25">
      <c r="A6" s="1">
        <v>2</v>
      </c>
      <c r="B6" s="1">
        <v>26.470700000000001</v>
      </c>
      <c r="C6" s="1">
        <v>2.1534</v>
      </c>
      <c r="D6" s="1">
        <f t="shared" si="0"/>
        <v>28.624100000000002</v>
      </c>
      <c r="E6" s="1">
        <v>26.720099999999999</v>
      </c>
      <c r="F6" s="1">
        <v>26.485199999999999</v>
      </c>
      <c r="G6" s="3">
        <f t="shared" ref="G6:G10" si="1">(((E6-B6)/C6)*100)-AVERAGE($G$3:$G$4)</f>
        <v>11.466684777561056</v>
      </c>
      <c r="H6" s="3">
        <f>(((E6-B6)/2)*100)-AVERAGE($G$3:$G$4)</f>
        <v>12.354999999999983</v>
      </c>
      <c r="I6" s="3">
        <f t="shared" ref="I6:I10" si="2">(((F6-B6)/C6)*100)-AVERAGE($I$3:$I$4)</f>
        <v>0.65335376613723339</v>
      </c>
      <c r="J6">
        <f t="shared" ref="J6:J10" si="3">(((F6-B6)/2)*100)-AVERAGE($I$3:$I$4)</f>
        <v>0.70499999999995566</v>
      </c>
    </row>
    <row r="7" spans="1:10" x14ac:dyDescent="0.25">
      <c r="A7" s="1">
        <v>3</v>
      </c>
      <c r="B7" s="1">
        <v>28.025200000000002</v>
      </c>
      <c r="C7" s="1">
        <v>2.1753999999999998</v>
      </c>
      <c r="D7" s="1">
        <f t="shared" si="0"/>
        <v>30.200600000000001</v>
      </c>
      <c r="E7" s="1">
        <v>28.278099999999998</v>
      </c>
      <c r="F7" s="1">
        <v>28.0396</v>
      </c>
      <c r="G7" s="3">
        <f t="shared" si="1"/>
        <v>11.510448193435634</v>
      </c>
      <c r="H7" s="3">
        <f t="shared" ref="H7:H10" si="4">(((E7-B7)/2)*100)-AVERAGE($G$3:$G$4)</f>
        <v>12.52999999999993</v>
      </c>
      <c r="I7" s="3">
        <f t="shared" si="2"/>
        <v>0.64194722809595606</v>
      </c>
      <c r="J7">
        <f t="shared" si="3"/>
        <v>0.69999999999996732</v>
      </c>
    </row>
    <row r="8" spans="1:10" x14ac:dyDescent="0.25">
      <c r="A8" s="1">
        <v>4</v>
      </c>
      <c r="B8" s="1">
        <v>28.7273</v>
      </c>
      <c r="C8" s="1">
        <v>1.8989</v>
      </c>
      <c r="D8" s="1">
        <f t="shared" si="0"/>
        <v>30.626200000000001</v>
      </c>
      <c r="E8" s="1">
        <v>28.907</v>
      </c>
      <c r="F8" s="1">
        <v>28.737400000000001</v>
      </c>
      <c r="G8" s="3">
        <f t="shared" si="1"/>
        <v>9.348373532044981</v>
      </c>
      <c r="H8" s="3">
        <f t="shared" si="4"/>
        <v>8.8700000000001111</v>
      </c>
      <c r="I8" s="3">
        <f t="shared" si="2"/>
        <v>0.51188688187909914</v>
      </c>
      <c r="J8">
        <f t="shared" si="3"/>
        <v>0.48500000000011312</v>
      </c>
    </row>
    <row r="9" spans="1:10" x14ac:dyDescent="0.25">
      <c r="A9" s="1">
        <v>5</v>
      </c>
      <c r="B9" s="1">
        <v>25.096599999999999</v>
      </c>
      <c r="C9" s="1">
        <v>2.1394000000000002</v>
      </c>
      <c r="D9" s="1">
        <f t="shared" si="0"/>
        <v>27.235999999999997</v>
      </c>
      <c r="E9" s="1">
        <v>25.298999999999999</v>
      </c>
      <c r="F9" s="1">
        <v>25.1083</v>
      </c>
      <c r="G9" s="3">
        <f t="shared" si="1"/>
        <v>9.3455964289054272</v>
      </c>
      <c r="H9" s="3">
        <f t="shared" si="4"/>
        <v>10.00500000000013</v>
      </c>
      <c r="I9" s="3">
        <f t="shared" si="2"/>
        <v>0.5268823034496658</v>
      </c>
      <c r="J9">
        <f t="shared" si="3"/>
        <v>0.56500000000010431</v>
      </c>
    </row>
    <row r="10" spans="1:10" x14ac:dyDescent="0.25">
      <c r="A10" s="1">
        <v>6</v>
      </c>
      <c r="B10" s="1">
        <v>25.0928</v>
      </c>
      <c r="C10" s="1">
        <v>2.1385000000000001</v>
      </c>
      <c r="D10" s="1">
        <f t="shared" si="0"/>
        <v>27.231300000000001</v>
      </c>
      <c r="E10" s="1">
        <v>25.295500000000001</v>
      </c>
      <c r="F10" s="1">
        <v>25.103999999999999</v>
      </c>
      <c r="G10" s="3">
        <f t="shared" si="1"/>
        <v>9.3636064998831916</v>
      </c>
      <c r="H10" s="3">
        <f t="shared" si="4"/>
        <v>10.020000000000095</v>
      </c>
      <c r="I10" s="3">
        <f t="shared" si="2"/>
        <v>0.50373158756136371</v>
      </c>
      <c r="J10">
        <f t="shared" si="3"/>
        <v>0.53999999999998494</v>
      </c>
    </row>
    <row r="12" spans="1:10" x14ac:dyDescent="0.25">
      <c r="G12" s="3"/>
      <c r="H12" s="3"/>
    </row>
    <row r="13" spans="1:10" x14ac:dyDescent="0.25">
      <c r="E13" s="1" t="s">
        <v>7</v>
      </c>
      <c r="F13" s="3">
        <f>AVERAGE(H5:H7)</f>
        <v>11.901666666666699</v>
      </c>
      <c r="G13" s="3">
        <f>_xlfn.STDEV.S(H5:H7)</f>
        <v>0.94082853556484003</v>
      </c>
      <c r="H13" s="3"/>
      <c r="I13" s="3">
        <f>AVERAGE(J5:J7)</f>
        <v>0.66833333333331524</v>
      </c>
      <c r="J13" s="3">
        <f>_xlfn.STDEV.S(J5:J7)</f>
        <v>5.9231185479687296E-2</v>
      </c>
    </row>
    <row r="14" spans="1:10" x14ac:dyDescent="0.25">
      <c r="E14" s="1" t="s">
        <v>8</v>
      </c>
      <c r="F14" s="3">
        <f>AVERAGE(H8:H10)</f>
        <v>9.6316666666667796</v>
      </c>
      <c r="G14" s="3">
        <f>_xlfn.STDEV.S(H8:H10)</f>
        <v>0.6596653191833981</v>
      </c>
      <c r="H14" s="3"/>
      <c r="I14" s="3">
        <f>AVERAGE(J8:J10)</f>
        <v>0.53000000000006742</v>
      </c>
      <c r="J14" s="3">
        <f>_xlfn.STDEV.S(J8:J10)</f>
        <v>4.0926763859342824E-2</v>
      </c>
    </row>
    <row r="16" spans="1:10" x14ac:dyDescent="0.25">
      <c r="F16" s="1" t="s">
        <v>7</v>
      </c>
      <c r="G16" s="1" t="s">
        <v>8</v>
      </c>
    </row>
    <row r="17" spans="5:7" ht="17.25" x14ac:dyDescent="0.25">
      <c r="E17" s="1" t="s">
        <v>30</v>
      </c>
      <c r="F17" s="1" t="s">
        <v>32</v>
      </c>
      <c r="G17" s="1" t="s">
        <v>33</v>
      </c>
    </row>
    <row r="18" spans="5:7" ht="17.25" x14ac:dyDescent="0.25">
      <c r="E18" s="1" t="s">
        <v>31</v>
      </c>
      <c r="F18" s="1" t="s">
        <v>34</v>
      </c>
      <c r="G18" s="1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68EE-1ADB-4B4A-B1C6-B6246C15FE51}">
  <dimension ref="B1:M11"/>
  <sheetViews>
    <sheetView workbookViewId="0">
      <selection activeCell="E11" sqref="E6:E11"/>
    </sheetView>
  </sheetViews>
  <sheetFormatPr defaultRowHeight="15" x14ac:dyDescent="0.25"/>
  <cols>
    <col min="3" max="3" width="9.140625" style="1"/>
    <col min="7" max="7" width="9.140625" style="1"/>
    <col min="10" max="10" width="16" customWidth="1"/>
    <col min="13" max="13" width="18.5703125" style="1" customWidth="1"/>
  </cols>
  <sheetData>
    <row r="1" spans="2:13" ht="18" x14ac:dyDescent="0.35">
      <c r="B1" s="1" t="s">
        <v>9</v>
      </c>
      <c r="C1" s="1">
        <v>0.1235</v>
      </c>
    </row>
    <row r="2" spans="2:13" x14ac:dyDescent="0.25">
      <c r="E2" s="12" t="s">
        <v>13</v>
      </c>
      <c r="F2" s="12"/>
      <c r="G2" s="1" t="s">
        <v>14</v>
      </c>
      <c r="M2" s="1" t="s">
        <v>11</v>
      </c>
    </row>
    <row r="3" spans="2:13" ht="17.25" x14ac:dyDescent="0.25">
      <c r="C3" s="1" t="s">
        <v>15</v>
      </c>
      <c r="D3" t="s">
        <v>10</v>
      </c>
      <c r="E3" s="1" t="s">
        <v>11</v>
      </c>
      <c r="F3" s="1" t="s">
        <v>12</v>
      </c>
      <c r="G3" s="1" t="s">
        <v>12</v>
      </c>
      <c r="J3" t="s">
        <v>7</v>
      </c>
      <c r="K3" s="2">
        <f>AVERAGE(E6:E8)</f>
        <v>2.6487685224000006</v>
      </c>
      <c r="L3" s="3">
        <f>_xlfn.STDEV.S(E6:E8)</f>
        <v>5.5182677549999948E-2</v>
      </c>
      <c r="M3" s="1" t="s">
        <v>38</v>
      </c>
    </row>
    <row r="4" spans="2:13" ht="17.25" x14ac:dyDescent="0.25">
      <c r="B4" s="1" t="s">
        <v>4</v>
      </c>
      <c r="D4">
        <v>0</v>
      </c>
      <c r="J4" t="s">
        <v>8</v>
      </c>
      <c r="K4" s="2">
        <f>AVERAGE(E9:E11)</f>
        <v>2.7315425387249999</v>
      </c>
      <c r="L4" s="3">
        <f>_xlfn.STDEV.S(E9:E11)</f>
        <v>2.7591338774999974E-2</v>
      </c>
      <c r="M4" s="1" t="s">
        <v>44</v>
      </c>
    </row>
    <row r="5" spans="2:13" x14ac:dyDescent="0.25">
      <c r="B5" s="1" t="s">
        <v>5</v>
      </c>
      <c r="D5">
        <v>0</v>
      </c>
    </row>
    <row r="6" spans="2:13" x14ac:dyDescent="0.25">
      <c r="B6" s="1">
        <v>1</v>
      </c>
      <c r="C6" s="1">
        <v>1.9</v>
      </c>
      <c r="D6">
        <v>4.9000000000000004</v>
      </c>
      <c r="E6">
        <f>(1.4007*D6*0.1235*6.38)/2</f>
        <v>2.7039511999500001</v>
      </c>
      <c r="F6">
        <f>(1.4007*D6*0.1235*6.38)/C6</f>
        <v>2.8462644210000003</v>
      </c>
      <c r="G6" s="1">
        <f>(F6/11.48)*100</f>
        <v>24.793244085365856</v>
      </c>
    </row>
    <row r="7" spans="2:13" x14ac:dyDescent="0.25">
      <c r="B7" s="1">
        <v>2</v>
      </c>
      <c r="C7" s="1">
        <v>2.11</v>
      </c>
      <c r="D7">
        <v>4.8</v>
      </c>
      <c r="E7">
        <f t="shared" ref="E7:E11" si="0">(1.4007*D7*0.1235*6.38)/2</f>
        <v>2.6487685224000002</v>
      </c>
      <c r="F7">
        <f t="shared" ref="F7:F11" si="1">(1.4007*D7*0.1235*6.38)/C7</f>
        <v>2.5106810638862562</v>
      </c>
      <c r="G7" s="1">
        <f t="shared" ref="G7:G8" si="2">(F7/11.48)*100</f>
        <v>21.870044110507457</v>
      </c>
    </row>
    <row r="8" spans="2:13" x14ac:dyDescent="0.25">
      <c r="B8" s="1">
        <v>3</v>
      </c>
      <c r="C8" s="1">
        <v>1.97</v>
      </c>
      <c r="D8">
        <v>4.7</v>
      </c>
      <c r="E8">
        <f t="shared" si="0"/>
        <v>2.5935858448500002</v>
      </c>
      <c r="F8">
        <f t="shared" si="1"/>
        <v>2.6330820759898481</v>
      </c>
      <c r="G8" s="1">
        <f t="shared" si="2"/>
        <v>22.936255017333171</v>
      </c>
    </row>
    <row r="9" spans="2:13" x14ac:dyDescent="0.25">
      <c r="B9" s="1">
        <v>4</v>
      </c>
      <c r="C9" s="1">
        <v>1.9</v>
      </c>
      <c r="D9">
        <v>4.9000000000000004</v>
      </c>
      <c r="E9">
        <f t="shared" si="0"/>
        <v>2.7039511999500001</v>
      </c>
      <c r="F9">
        <f t="shared" si="1"/>
        <v>2.8462644210000003</v>
      </c>
      <c r="G9" s="1">
        <f>(F9/9.35)*100</f>
        <v>30.441330705882358</v>
      </c>
    </row>
    <row r="10" spans="2:13" x14ac:dyDescent="0.25">
      <c r="B10" s="1">
        <v>5</v>
      </c>
      <c r="C10" s="1">
        <v>2.02</v>
      </c>
      <c r="D10">
        <v>5</v>
      </c>
      <c r="E10">
        <f t="shared" si="0"/>
        <v>2.7591338775000001</v>
      </c>
      <c r="F10">
        <f t="shared" si="1"/>
        <v>2.7318157202970297</v>
      </c>
      <c r="G10" s="1">
        <f t="shared" ref="G10:G11" si="3">(F10/9.35)*100</f>
        <v>29.217280430984278</v>
      </c>
    </row>
    <row r="11" spans="2:13" x14ac:dyDescent="0.25">
      <c r="B11" s="1">
        <v>6</v>
      </c>
      <c r="C11" s="1">
        <v>2.0699999999999998</v>
      </c>
      <c r="D11">
        <v>4.95</v>
      </c>
      <c r="E11">
        <f t="shared" si="0"/>
        <v>2.7315425387250003</v>
      </c>
      <c r="F11">
        <f t="shared" si="1"/>
        <v>2.6391715350000005</v>
      </c>
      <c r="G11" s="1">
        <f t="shared" si="3"/>
        <v>28.226433529411771</v>
      </c>
    </row>
  </sheetData>
  <mergeCells count="1">
    <mergeCell ref="E2:F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89CD-4AC3-4C29-B695-AF50E96BFCCF}">
  <dimension ref="B3:J15"/>
  <sheetViews>
    <sheetView workbookViewId="0">
      <selection activeCell="I6" sqref="I6:I11"/>
    </sheetView>
  </sheetViews>
  <sheetFormatPr defaultRowHeight="15" x14ac:dyDescent="0.25"/>
  <cols>
    <col min="2" max="2" width="9.140625" style="1"/>
    <col min="3" max="6" width="17.28515625" style="1" customWidth="1"/>
    <col min="7" max="9" width="17.28515625" customWidth="1"/>
    <col min="10" max="10" width="17.28515625" style="1" customWidth="1"/>
  </cols>
  <sheetData>
    <row r="3" spans="2:10" x14ac:dyDescent="0.25">
      <c r="C3" s="1" t="s">
        <v>1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11</v>
      </c>
      <c r="J3" s="1" t="s">
        <v>21</v>
      </c>
    </row>
    <row r="4" spans="2:10" x14ac:dyDescent="0.25">
      <c r="B4" s="1" t="s">
        <v>4</v>
      </c>
      <c r="D4" s="1">
        <v>123.1127</v>
      </c>
      <c r="E4" s="1">
        <v>123.1187</v>
      </c>
      <c r="F4" s="1">
        <f>E4-D4</f>
        <v>6.0000000000002274E-3</v>
      </c>
    </row>
    <row r="5" spans="2:10" x14ac:dyDescent="0.25">
      <c r="B5" s="1" t="s">
        <v>5</v>
      </c>
      <c r="D5" s="1">
        <v>132.85849999999999</v>
      </c>
      <c r="E5" s="1">
        <v>132.86330000000001</v>
      </c>
      <c r="F5" s="1">
        <f t="shared" ref="F5:F10" si="0">E5-D5</f>
        <v>4.8000000000172349E-3</v>
      </c>
    </row>
    <row r="6" spans="2:10" x14ac:dyDescent="0.25">
      <c r="B6" s="1">
        <v>1</v>
      </c>
      <c r="C6" s="1">
        <v>9.9596</v>
      </c>
      <c r="D6" s="1">
        <v>139.23310000000001</v>
      </c>
      <c r="E6" s="1">
        <v>139.2525</v>
      </c>
      <c r="F6" s="1">
        <f t="shared" si="0"/>
        <v>1.9399999999990314E-2</v>
      </c>
      <c r="G6" s="1">
        <f>F6-AVERAGE($F$4:$F$5)</f>
        <v>1.3999999999981583E-2</v>
      </c>
      <c r="H6" s="4">
        <f>(G6/C6)*100</f>
        <v>0.14056789429275857</v>
      </c>
      <c r="I6" s="4">
        <f>(G6/10)*100</f>
        <v>0.13999999999981583</v>
      </c>
      <c r="J6" s="3">
        <f>(H6/11.47)*100</f>
        <v>1.2255265413492464</v>
      </c>
    </row>
    <row r="7" spans="2:10" x14ac:dyDescent="0.25">
      <c r="B7" s="1">
        <v>2</v>
      </c>
      <c r="C7" s="1">
        <v>10.151300000000001</v>
      </c>
      <c r="D7" s="1">
        <v>137.26750000000001</v>
      </c>
      <c r="E7" s="1">
        <v>137.28970000000001</v>
      </c>
      <c r="F7" s="1">
        <f t="shared" si="0"/>
        <v>2.2199999999997999E-2</v>
      </c>
      <c r="G7" s="1">
        <f t="shared" ref="G7:G11" si="1">F7-AVERAGE($F$4:$F$5)</f>
        <v>1.6799999999989268E-2</v>
      </c>
      <c r="H7" s="4">
        <f t="shared" ref="H7:H11" si="2">(G7/C7)*100</f>
        <v>0.16549604484144165</v>
      </c>
      <c r="I7" s="4">
        <f t="shared" ref="I7:I11" si="3">(G7/10)*100</f>
        <v>0.16799999999989268</v>
      </c>
      <c r="J7" s="3">
        <f t="shared" ref="J7:J8" si="4">(H7/11.47)*100</f>
        <v>1.4428600247728129</v>
      </c>
    </row>
    <row r="8" spans="2:10" x14ac:dyDescent="0.25">
      <c r="B8" s="1">
        <v>3</v>
      </c>
      <c r="C8" s="1">
        <v>10.136900000000001</v>
      </c>
      <c r="D8" s="1">
        <v>136.91540000000001</v>
      </c>
      <c r="E8" s="1">
        <v>136.90360000000001</v>
      </c>
      <c r="F8" s="5">
        <f>AVERAGE(F6:F7)</f>
        <v>2.0799999999994156E-2</v>
      </c>
      <c r="G8" s="1">
        <f t="shared" si="1"/>
        <v>1.5399999999985425E-2</v>
      </c>
      <c r="H8" s="4">
        <f t="shared" si="2"/>
        <v>0.15192021229355546</v>
      </c>
      <c r="I8" s="4">
        <f t="shared" si="3"/>
        <v>0.15399999999985425</v>
      </c>
      <c r="J8" s="3">
        <f t="shared" si="4"/>
        <v>1.3245005430998733</v>
      </c>
    </row>
    <row r="9" spans="2:10" x14ac:dyDescent="0.25">
      <c r="B9" s="1">
        <v>4</v>
      </c>
      <c r="C9" s="1">
        <v>10.433199999999999</v>
      </c>
      <c r="D9" s="1">
        <v>140.05869999999999</v>
      </c>
      <c r="E9" s="1">
        <v>140.07409999999999</v>
      </c>
      <c r="F9" s="1">
        <f t="shared" si="0"/>
        <v>1.5399999999999636E-2</v>
      </c>
      <c r="G9" s="1">
        <f t="shared" si="1"/>
        <v>9.9999999999909051E-3</v>
      </c>
      <c r="H9" s="4">
        <f t="shared" si="2"/>
        <v>9.5847870260235654E-2</v>
      </c>
      <c r="I9" s="4">
        <f t="shared" si="3"/>
        <v>9.9999999999909064E-2</v>
      </c>
      <c r="J9" s="3">
        <f>(H9/9.35)*100</f>
        <v>1.0251109118741781</v>
      </c>
    </row>
    <row r="10" spans="2:10" x14ac:dyDescent="0.25">
      <c r="B10" s="1">
        <v>5</v>
      </c>
      <c r="C10" s="1">
        <v>10.2758</v>
      </c>
      <c r="D10" s="1">
        <v>133.2911</v>
      </c>
      <c r="E10" s="1">
        <v>133.3075</v>
      </c>
      <c r="F10" s="1">
        <f t="shared" si="0"/>
        <v>1.6400000000004411E-2</v>
      </c>
      <c r="G10" s="1">
        <f t="shared" si="1"/>
        <v>1.099999999999568E-2</v>
      </c>
      <c r="H10" s="4">
        <f t="shared" si="2"/>
        <v>0.10704762646213122</v>
      </c>
      <c r="I10" s="4">
        <f t="shared" si="3"/>
        <v>0.10999999999995679</v>
      </c>
      <c r="J10" s="3">
        <f t="shared" ref="J10:J11" si="5">(H10/9.35)*100</f>
        <v>1.144894400664505</v>
      </c>
    </row>
    <row r="11" spans="2:10" x14ac:dyDescent="0.25">
      <c r="B11" s="1">
        <v>6</v>
      </c>
      <c r="C11" s="1">
        <v>10.3682</v>
      </c>
      <c r="D11" s="1">
        <v>170.23560000000001</v>
      </c>
      <c r="E11" s="1">
        <v>170.24160000000001</v>
      </c>
      <c r="F11" s="5">
        <f>AVERAGE(F9:F10)</f>
        <v>1.5900000000002024E-2</v>
      </c>
      <c r="G11" s="1">
        <f t="shared" si="1"/>
        <v>1.0499999999993292E-2</v>
      </c>
      <c r="H11" s="4">
        <f t="shared" si="2"/>
        <v>0.10127119461423673</v>
      </c>
      <c r="I11" s="4">
        <f t="shared" si="3"/>
        <v>0.10499999999993292</v>
      </c>
      <c r="J11" s="3">
        <f t="shared" si="5"/>
        <v>1.0831143809009276</v>
      </c>
    </row>
    <row r="14" spans="2:10" ht="17.25" x14ac:dyDescent="0.25">
      <c r="F14" s="1" t="s">
        <v>7</v>
      </c>
      <c r="G14" s="2">
        <f>AVERAGE(I6:I8)</f>
        <v>0.15399999999985425</v>
      </c>
      <c r="H14" s="3">
        <f>_xlfn.STDEV.S(I6:I8)</f>
        <v>1.4000000000038426E-2</v>
      </c>
      <c r="I14" s="1" t="s">
        <v>36</v>
      </c>
    </row>
    <row r="15" spans="2:10" ht="17.25" x14ac:dyDescent="0.25">
      <c r="F15" s="1" t="s">
        <v>8</v>
      </c>
      <c r="G15" s="2">
        <f>AVERAGE(I9:I11)</f>
        <v>0.10499999999993292</v>
      </c>
      <c r="H15" s="3">
        <f>_xlfn.STDEV.S(I9:I11)</f>
        <v>5.0000000000238604E-3</v>
      </c>
      <c r="I15" s="1" t="s">
        <v>37</v>
      </c>
    </row>
  </sheetData>
  <pageMargins left="0.511811024" right="0.511811024" top="0.78740157499999996" bottom="0.78740157499999996" header="0.31496062000000002" footer="0.31496062000000002"/>
  <ignoredErrors>
    <ignoredError sqref="F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02B0-B821-4403-B962-DFD4DCF422CB}">
  <dimension ref="C3:I16"/>
  <sheetViews>
    <sheetView workbookViewId="0">
      <selection activeCell="G15" sqref="G15:G16"/>
    </sheetView>
  </sheetViews>
  <sheetFormatPr defaultRowHeight="15" x14ac:dyDescent="0.25"/>
  <cols>
    <col min="7" max="7" width="15.140625" style="1" customWidth="1"/>
  </cols>
  <sheetData>
    <row r="3" spans="3:9" x14ac:dyDescent="0.25">
      <c r="C3" t="s">
        <v>30</v>
      </c>
      <c r="D3" t="s">
        <v>31</v>
      </c>
      <c r="E3" t="s">
        <v>40</v>
      </c>
      <c r="F3" t="s">
        <v>41</v>
      </c>
      <c r="G3" s="1" t="s">
        <v>39</v>
      </c>
    </row>
    <row r="4" spans="3:9" x14ac:dyDescent="0.25">
      <c r="C4" s="3">
        <v>10.820000000000185</v>
      </c>
      <c r="D4">
        <v>0.60000000000002274</v>
      </c>
      <c r="E4">
        <v>2.7039511999500001</v>
      </c>
      <c r="F4" s="4">
        <v>0.13999999999981583</v>
      </c>
      <c r="G4" s="4">
        <f>C4-(D4+E4+F4)</f>
        <v>7.3760488000503468</v>
      </c>
    </row>
    <row r="5" spans="3:9" x14ac:dyDescent="0.25">
      <c r="C5" s="3">
        <v>12.354999999999983</v>
      </c>
      <c r="D5">
        <v>0.70499999999995566</v>
      </c>
      <c r="E5">
        <v>2.6487685224000002</v>
      </c>
      <c r="F5" s="4">
        <v>0.16799999999989268</v>
      </c>
      <c r="G5" s="4">
        <f t="shared" ref="G5:G9" si="0">C5-(D5+E5+F5)</f>
        <v>8.8332314776001333</v>
      </c>
    </row>
    <row r="6" spans="3:9" x14ac:dyDescent="0.25">
      <c r="C6" s="3">
        <v>12.52999999999993</v>
      </c>
      <c r="D6">
        <v>0.69999999999996732</v>
      </c>
      <c r="E6">
        <v>2.5935858448500002</v>
      </c>
      <c r="F6" s="4">
        <v>0.15399999999985425</v>
      </c>
      <c r="G6" s="4">
        <f t="shared" si="0"/>
        <v>9.0824141551501079</v>
      </c>
    </row>
    <row r="7" spans="3:9" x14ac:dyDescent="0.25">
      <c r="C7" s="3">
        <v>8.8700000000001111</v>
      </c>
      <c r="D7">
        <v>0.48500000000011312</v>
      </c>
      <c r="E7">
        <v>2.1521244244500002</v>
      </c>
      <c r="F7" s="4">
        <v>9.9999999999909064E-2</v>
      </c>
      <c r="G7" s="4">
        <f t="shared" si="0"/>
        <v>6.1328755755500888</v>
      </c>
    </row>
    <row r="8" spans="3:9" x14ac:dyDescent="0.25">
      <c r="C8" s="3">
        <v>10.00500000000013</v>
      </c>
      <c r="D8">
        <v>0.56500000000010431</v>
      </c>
      <c r="E8">
        <v>2.2073071020000001</v>
      </c>
      <c r="F8" s="4">
        <v>0.10999999999995679</v>
      </c>
      <c r="G8" s="4">
        <f t="shared" si="0"/>
        <v>7.1226928980000697</v>
      </c>
    </row>
    <row r="9" spans="3:9" x14ac:dyDescent="0.25">
      <c r="C9" s="3">
        <v>10.020000000000095</v>
      </c>
      <c r="D9">
        <v>0.53999999999998494</v>
      </c>
      <c r="E9">
        <v>2.1797157632249999</v>
      </c>
      <c r="F9" s="4">
        <v>0.10499999999993292</v>
      </c>
      <c r="G9" s="4">
        <f t="shared" si="0"/>
        <v>7.1952842367751781</v>
      </c>
    </row>
    <row r="12" spans="3:9" x14ac:dyDescent="0.25">
      <c r="G12" s="1" t="s">
        <v>7</v>
      </c>
      <c r="H12" s="2">
        <f>AVERAGE(G4:G6)</f>
        <v>8.4305648109335287</v>
      </c>
      <c r="I12" s="2">
        <f>_xlfn.STDEV.S(G4:G6)</f>
        <v>0.92169735521182816</v>
      </c>
    </row>
    <row r="13" spans="3:9" x14ac:dyDescent="0.25">
      <c r="G13" s="1" t="s">
        <v>8</v>
      </c>
      <c r="H13" s="2">
        <f>AVERAGE(G7:G9)</f>
        <v>6.8169509034417786</v>
      </c>
      <c r="I13" s="2">
        <f>_xlfn.STDEV.S(G7:G9)</f>
        <v>0.59353741776646496</v>
      </c>
    </row>
    <row r="15" spans="3:9" ht="17.25" x14ac:dyDescent="0.25">
      <c r="G15" s="1" t="s">
        <v>42</v>
      </c>
    </row>
    <row r="16" spans="3:9" ht="17.25" x14ac:dyDescent="0.25">
      <c r="G16" s="1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RESUMO</vt:lpstr>
      <vt:lpstr>Sólidos totais e cinzas</vt:lpstr>
      <vt:lpstr>Proteína</vt:lpstr>
      <vt:lpstr>Gordura</vt:lpstr>
      <vt:lpstr>Carboidratos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Rama</dc:creator>
  <cp:lastModifiedBy>Gabriela Rama</cp:lastModifiedBy>
  <dcterms:created xsi:type="dcterms:W3CDTF">2015-06-05T18:19:34Z</dcterms:created>
  <dcterms:modified xsi:type="dcterms:W3CDTF">2022-04-02T20:27:43Z</dcterms:modified>
</cp:coreProperties>
</file>