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la\git\PousadaPower\2-Requisitos\2.5-Planilha_de_Contagem\"/>
    </mc:Choice>
  </mc:AlternateContent>
  <bookViews>
    <workbookView xWindow="0" yWindow="0" windowWidth="23040" windowHeight="9084" activeTab="1"/>
  </bookViews>
  <sheets>
    <sheet name="Contagem" sheetId="1" r:id="rId1"/>
    <sheet name="Funções" sheetId="2" r:id="rId2"/>
    <sheet name="Sumário" sheetId="3" r:id="rId3"/>
  </sheets>
  <definedNames>
    <definedName name="CF">Funções!$K$8:$K$130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71027"/>
</workbook>
</file>

<file path=xl/calcChain.xml><?xml version="1.0" encoding="utf-8"?>
<calcChain xmlns="http://schemas.openxmlformats.org/spreadsheetml/2006/main">
  <c r="L52" i="2" l="1"/>
  <c r="K52" i="2" s="1"/>
  <c r="L51" i="2"/>
  <c r="K51" i="2" s="1"/>
  <c r="L50" i="2"/>
  <c r="M50" i="2" s="1"/>
  <c r="L49" i="2"/>
  <c r="N49" i="2" s="1"/>
  <c r="O49" i="2" s="1"/>
  <c r="L48" i="2"/>
  <c r="K48" i="2" s="1"/>
  <c r="L47" i="2"/>
  <c r="K47" i="2" s="1"/>
  <c r="N46" i="2"/>
  <c r="L46" i="2"/>
  <c r="M46" i="2" s="1"/>
  <c r="K46" i="2"/>
  <c r="N51" i="2" l="1"/>
  <c r="O51" i="2" s="1"/>
  <c r="K49" i="2"/>
  <c r="K50" i="2"/>
  <c r="M51" i="2"/>
  <c r="N50" i="2"/>
  <c r="O50" i="2" s="1"/>
  <c r="M47" i="2"/>
  <c r="N47" i="2"/>
  <c r="O47" i="2" s="1"/>
  <c r="M52" i="2"/>
  <c r="N48" i="2"/>
  <c r="O48" i="2" s="1"/>
  <c r="M49" i="2"/>
  <c r="N52" i="2"/>
  <c r="O52" i="2" s="1"/>
  <c r="M48" i="2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N230" i="2"/>
  <c r="O230" i="2" s="1"/>
  <c r="L230" i="2"/>
  <c r="N229" i="2"/>
  <c r="O229" i="2" s="1"/>
  <c r="L229" i="2"/>
  <c r="O228" i="2"/>
  <c r="N228" i="2"/>
  <c r="L228" i="2"/>
  <c r="N227" i="2"/>
  <c r="O227" i="2" s="1"/>
  <c r="L227" i="2"/>
  <c r="N226" i="2"/>
  <c r="O226" i="2" s="1"/>
  <c r="M226" i="2"/>
  <c r="L226" i="2"/>
  <c r="K226" i="2" s="1"/>
  <c r="O225" i="2"/>
  <c r="N225" i="2"/>
  <c r="M225" i="2"/>
  <c r="L225" i="2"/>
  <c r="K225" i="2"/>
  <c r="N224" i="2"/>
  <c r="O224" i="2" s="1"/>
  <c r="L224" i="2"/>
  <c r="O223" i="2"/>
  <c r="N223" i="2"/>
  <c r="M223" i="2"/>
  <c r="L223" i="2"/>
  <c r="K223" i="2" s="1"/>
  <c r="N222" i="2"/>
  <c r="O222" i="2" s="1"/>
  <c r="L222" i="2"/>
  <c r="K222" i="2" s="1"/>
  <c r="N221" i="2"/>
  <c r="O221" i="2" s="1"/>
  <c r="L221" i="2"/>
  <c r="M221" i="2" s="1"/>
  <c r="O220" i="2"/>
  <c r="N220" i="2"/>
  <c r="L220" i="2"/>
  <c r="N219" i="2"/>
  <c r="O219" i="2" s="1"/>
  <c r="L219" i="2"/>
  <c r="K219" i="2" s="1"/>
  <c r="N218" i="2"/>
  <c r="O218" i="2" s="1"/>
  <c r="M218" i="2"/>
  <c r="L218" i="2"/>
  <c r="K218" i="2" s="1"/>
  <c r="O217" i="2"/>
  <c r="N217" i="2"/>
  <c r="M217" i="2"/>
  <c r="L217" i="2"/>
  <c r="K217" i="2"/>
  <c r="N216" i="2"/>
  <c r="O216" i="2" s="1"/>
  <c r="L216" i="2"/>
  <c r="O215" i="2"/>
  <c r="N215" i="2"/>
  <c r="M215" i="2"/>
  <c r="L215" i="2"/>
  <c r="K215" i="2" s="1"/>
  <c r="N214" i="2"/>
  <c r="O214" i="2" s="1"/>
  <c r="L214" i="2"/>
  <c r="N213" i="2"/>
  <c r="O213" i="2" s="1"/>
  <c r="L213" i="2"/>
  <c r="O212" i="2"/>
  <c r="N212" i="2"/>
  <c r="L212" i="2"/>
  <c r="N211" i="2"/>
  <c r="O211" i="2" s="1"/>
  <c r="L211" i="2"/>
  <c r="N210" i="2"/>
  <c r="O210" i="2" s="1"/>
  <c r="M210" i="2"/>
  <c r="L210" i="2"/>
  <c r="K210" i="2" s="1"/>
  <c r="O209" i="2"/>
  <c r="N209" i="2"/>
  <c r="M209" i="2"/>
  <c r="L209" i="2"/>
  <c r="K209" i="2"/>
  <c r="N208" i="2"/>
  <c r="O208" i="2" s="1"/>
  <c r="L208" i="2"/>
  <c r="O207" i="2"/>
  <c r="N207" i="2"/>
  <c r="M207" i="2"/>
  <c r="L207" i="2"/>
  <c r="K207" i="2" s="1"/>
  <c r="N206" i="2"/>
  <c r="O206" i="2" s="1"/>
  <c r="L206" i="2"/>
  <c r="K206" i="2" s="1"/>
  <c r="N205" i="2"/>
  <c r="O205" i="2" s="1"/>
  <c r="L205" i="2"/>
  <c r="M205" i="2" s="1"/>
  <c r="O204" i="2"/>
  <c r="N204" i="2"/>
  <c r="L204" i="2"/>
  <c r="N203" i="2"/>
  <c r="O203" i="2" s="1"/>
  <c r="L203" i="2"/>
  <c r="K203" i="2" s="1"/>
  <c r="N202" i="2"/>
  <c r="O202" i="2" s="1"/>
  <c r="M202" i="2"/>
  <c r="L202" i="2"/>
  <c r="K202" i="2" s="1"/>
  <c r="O201" i="2"/>
  <c r="N201" i="2"/>
  <c r="M201" i="2"/>
  <c r="L201" i="2"/>
  <c r="K201" i="2"/>
  <c r="N200" i="2"/>
  <c r="O200" i="2" s="1"/>
  <c r="L200" i="2"/>
  <c r="O199" i="2"/>
  <c r="N199" i="2"/>
  <c r="M199" i="2"/>
  <c r="L199" i="2"/>
  <c r="K199" i="2" s="1"/>
  <c r="N198" i="2"/>
  <c r="O198" i="2" s="1"/>
  <c r="L198" i="2"/>
  <c r="N197" i="2"/>
  <c r="O197" i="2" s="1"/>
  <c r="L197" i="2"/>
  <c r="O196" i="2"/>
  <c r="N196" i="2"/>
  <c r="L196" i="2"/>
  <c r="N195" i="2"/>
  <c r="O195" i="2" s="1"/>
  <c r="L195" i="2"/>
  <c r="N194" i="2"/>
  <c r="O194" i="2" s="1"/>
  <c r="M194" i="2"/>
  <c r="L194" i="2"/>
  <c r="K194" i="2" s="1"/>
  <c r="O193" i="2"/>
  <c r="N193" i="2"/>
  <c r="M193" i="2"/>
  <c r="L193" i="2"/>
  <c r="K193" i="2"/>
  <c r="N192" i="2"/>
  <c r="O192" i="2" s="1"/>
  <c r="L192" i="2"/>
  <c r="O191" i="2"/>
  <c r="N191" i="2"/>
  <c r="M191" i="2"/>
  <c r="L191" i="2"/>
  <c r="K191" i="2" s="1"/>
  <c r="N190" i="2"/>
  <c r="O190" i="2" s="1"/>
  <c r="L190" i="2"/>
  <c r="K190" i="2" s="1"/>
  <c r="N189" i="2"/>
  <c r="O189" i="2" s="1"/>
  <c r="L189" i="2"/>
  <c r="M189" i="2" s="1"/>
  <c r="O188" i="2"/>
  <c r="N188" i="2"/>
  <c r="L188" i="2"/>
  <c r="N187" i="2"/>
  <c r="O187" i="2" s="1"/>
  <c r="L187" i="2"/>
  <c r="K187" i="2" s="1"/>
  <c r="N186" i="2"/>
  <c r="O186" i="2" s="1"/>
  <c r="M186" i="2"/>
  <c r="L186" i="2"/>
  <c r="K186" i="2" s="1"/>
  <c r="O185" i="2"/>
  <c r="N185" i="2"/>
  <c r="M185" i="2"/>
  <c r="L185" i="2"/>
  <c r="K185" i="2"/>
  <c r="N184" i="2"/>
  <c r="O184" i="2" s="1"/>
  <c r="L184" i="2"/>
  <c r="O183" i="2"/>
  <c r="N183" i="2"/>
  <c r="M183" i="2"/>
  <c r="L183" i="2"/>
  <c r="K183" i="2" s="1"/>
  <c r="N182" i="2"/>
  <c r="O182" i="2" s="1"/>
  <c r="L182" i="2"/>
  <c r="N181" i="2"/>
  <c r="O181" i="2" s="1"/>
  <c r="L181" i="2"/>
  <c r="O180" i="2"/>
  <c r="N180" i="2"/>
  <c r="L180" i="2"/>
  <c r="N179" i="2"/>
  <c r="O179" i="2" s="1"/>
  <c r="L179" i="2"/>
  <c r="N178" i="2"/>
  <c r="O178" i="2" s="1"/>
  <c r="M178" i="2"/>
  <c r="L178" i="2"/>
  <c r="K178" i="2" s="1"/>
  <c r="O177" i="2"/>
  <c r="N177" i="2"/>
  <c r="M177" i="2"/>
  <c r="L177" i="2"/>
  <c r="K177" i="2"/>
  <c r="N176" i="2"/>
  <c r="O176" i="2" s="1"/>
  <c r="L176" i="2"/>
  <c r="N175" i="2"/>
  <c r="O175" i="2" s="1"/>
  <c r="L175" i="2"/>
  <c r="K175" i="2" s="1"/>
  <c r="M174" i="2"/>
  <c r="L174" i="2"/>
  <c r="K174" i="2" s="1"/>
  <c r="L173" i="2"/>
  <c r="N172" i="2"/>
  <c r="O172" i="2" s="1"/>
  <c r="L172" i="2"/>
  <c r="M172" i="2" s="1"/>
  <c r="O171" i="2"/>
  <c r="L171" i="2"/>
  <c r="N171" i="2" s="1"/>
  <c r="M170" i="2"/>
  <c r="L170" i="2"/>
  <c r="K170" i="2" s="1"/>
  <c r="L169" i="2"/>
  <c r="N168" i="2"/>
  <c r="L168" i="2"/>
  <c r="M168" i="2" s="1"/>
  <c r="N167" i="2"/>
  <c r="L167" i="2"/>
  <c r="M167" i="2" s="1"/>
  <c r="N166" i="2"/>
  <c r="O166" i="2" s="1"/>
  <c r="L166" i="2"/>
  <c r="K166" i="2" s="1"/>
  <c r="M165" i="2"/>
  <c r="L165" i="2"/>
  <c r="N165" i="2" s="1"/>
  <c r="O165" i="2" s="1"/>
  <c r="K165" i="2"/>
  <c r="N164" i="2"/>
  <c r="O164" i="2" s="1"/>
  <c r="L164" i="2"/>
  <c r="M164" i="2" s="1"/>
  <c r="K164" i="2"/>
  <c r="M163" i="2"/>
  <c r="L163" i="2"/>
  <c r="N163" i="2" s="1"/>
  <c r="O163" i="2" s="1"/>
  <c r="K163" i="2"/>
  <c r="M162" i="2"/>
  <c r="L162" i="2"/>
  <c r="K162" i="2" s="1"/>
  <c r="L161" i="2"/>
  <c r="N160" i="2"/>
  <c r="L160" i="2"/>
  <c r="M160" i="2" s="1"/>
  <c r="K160" i="2"/>
  <c r="N159" i="2"/>
  <c r="L159" i="2"/>
  <c r="M159" i="2" s="1"/>
  <c r="L158" i="2"/>
  <c r="O157" i="2"/>
  <c r="N157" i="2"/>
  <c r="M157" i="2"/>
  <c r="L157" i="2"/>
  <c r="K157" i="2"/>
  <c r="L156" i="2"/>
  <c r="L155" i="2"/>
  <c r="K155" i="2" s="1"/>
  <c r="L154" i="2"/>
  <c r="L153" i="2"/>
  <c r="N152" i="2"/>
  <c r="L152" i="2"/>
  <c r="M152" i="2" s="1"/>
  <c r="N151" i="2"/>
  <c r="L151" i="2"/>
  <c r="K151" i="2" s="1"/>
  <c r="L150" i="2"/>
  <c r="O149" i="2"/>
  <c r="N149" i="2"/>
  <c r="M149" i="2"/>
  <c r="L149" i="2"/>
  <c r="K149" i="2"/>
  <c r="L148" i="2"/>
  <c r="N148" i="2" s="1"/>
  <c r="O148" i="2" s="1"/>
  <c r="L147" i="2"/>
  <c r="M147" i="2" s="1"/>
  <c r="M146" i="2"/>
  <c r="L146" i="2"/>
  <c r="M145" i="2"/>
  <c r="L145" i="2"/>
  <c r="N145" i="2" s="1"/>
  <c r="O145" i="2" s="1"/>
  <c r="K145" i="2"/>
  <c r="N144" i="2"/>
  <c r="L144" i="2"/>
  <c r="N143" i="2"/>
  <c r="M143" i="2"/>
  <c r="L143" i="2"/>
  <c r="K143" i="2" s="1"/>
  <c r="N142" i="2"/>
  <c r="O142" i="2" s="1"/>
  <c r="L142" i="2"/>
  <c r="K142" i="2" s="1"/>
  <c r="M141" i="2"/>
  <c r="L141" i="2"/>
  <c r="K141" i="2" s="1"/>
  <c r="N140" i="2"/>
  <c r="L140" i="2"/>
  <c r="N139" i="2"/>
  <c r="L139" i="2"/>
  <c r="M139" i="2" s="1"/>
  <c r="K139" i="2"/>
  <c r="L138" i="2"/>
  <c r="M138" i="2" s="1"/>
  <c r="M137" i="2"/>
  <c r="L137" i="2"/>
  <c r="K137" i="2" s="1"/>
  <c r="L136" i="2"/>
  <c r="L135" i="2"/>
  <c r="L134" i="2"/>
  <c r="N133" i="2"/>
  <c r="O133" i="2" s="1"/>
  <c r="L133" i="2"/>
  <c r="K133" i="2" s="1"/>
  <c r="M132" i="2"/>
  <c r="L132" i="2"/>
  <c r="N132" i="2" s="1"/>
  <c r="O132" i="2" s="1"/>
  <c r="K132" i="2"/>
  <c r="N131" i="2"/>
  <c r="L131" i="2"/>
  <c r="N130" i="2"/>
  <c r="L130" i="2"/>
  <c r="K130" i="2" s="1"/>
  <c r="N129" i="2"/>
  <c r="O129" i="2" s="1"/>
  <c r="L129" i="2"/>
  <c r="K129" i="2" s="1"/>
  <c r="M128" i="2"/>
  <c r="L128" i="2"/>
  <c r="N128" i="2" s="1"/>
  <c r="O128" i="2" s="1"/>
  <c r="K128" i="2"/>
  <c r="L127" i="2"/>
  <c r="K127" i="2" s="1"/>
  <c r="L126" i="2"/>
  <c r="M126" i="2" s="1"/>
  <c r="N125" i="2"/>
  <c r="M125" i="2"/>
  <c r="L125" i="2"/>
  <c r="K125" i="2" s="1"/>
  <c r="M124" i="2"/>
  <c r="L124" i="2"/>
  <c r="N124" i="2" s="1"/>
  <c r="O124" i="2" s="1"/>
  <c r="K124" i="2"/>
  <c r="L123" i="2"/>
  <c r="K123" i="2"/>
  <c r="N122" i="2"/>
  <c r="L122" i="2"/>
  <c r="K122" i="2" s="1"/>
  <c r="M121" i="2"/>
  <c r="L121" i="2"/>
  <c r="K121" i="2" s="1"/>
  <c r="N120" i="2"/>
  <c r="O120" i="2" s="1"/>
  <c r="L120" i="2"/>
  <c r="M120" i="2" s="1"/>
  <c r="N119" i="2"/>
  <c r="L119" i="2"/>
  <c r="M119" i="2" s="1"/>
  <c r="K119" i="2"/>
  <c r="L118" i="2"/>
  <c r="M118" i="2" s="1"/>
  <c r="M117" i="2"/>
  <c r="L117" i="2"/>
  <c r="K117" i="2" s="1"/>
  <c r="O116" i="2"/>
  <c r="M116" i="2"/>
  <c r="L116" i="2"/>
  <c r="N116" i="2" s="1"/>
  <c r="K116" i="2"/>
  <c r="L115" i="2"/>
  <c r="K115" i="2"/>
  <c r="L114" i="2"/>
  <c r="M114" i="2" s="1"/>
  <c r="M113" i="2"/>
  <c r="L113" i="2"/>
  <c r="K113" i="2" s="1"/>
  <c r="N112" i="2"/>
  <c r="O112" i="2" s="1"/>
  <c r="L112" i="2"/>
  <c r="L111" i="2"/>
  <c r="L110" i="2"/>
  <c r="N109" i="2"/>
  <c r="O109" i="2" s="1"/>
  <c r="L109" i="2"/>
  <c r="M108" i="2"/>
  <c r="L108" i="2"/>
  <c r="N108" i="2" s="1"/>
  <c r="O108" i="2" s="1"/>
  <c r="K108" i="2"/>
  <c r="N107" i="2"/>
  <c r="L107" i="2"/>
  <c r="N106" i="2"/>
  <c r="L106" i="2"/>
  <c r="K106" i="2" s="1"/>
  <c r="N105" i="2"/>
  <c r="L105" i="2"/>
  <c r="N104" i="2"/>
  <c r="M104" i="2"/>
  <c r="L104" i="2"/>
  <c r="K104" i="2"/>
  <c r="L103" i="2"/>
  <c r="K103" i="2" s="1"/>
  <c r="L102" i="2"/>
  <c r="N101" i="2"/>
  <c r="M101" i="2"/>
  <c r="L101" i="2"/>
  <c r="K101" i="2" s="1"/>
  <c r="M100" i="2"/>
  <c r="L100" i="2"/>
  <c r="N100" i="2" s="1"/>
  <c r="O100" i="2" s="1"/>
  <c r="K100" i="2"/>
  <c r="L99" i="2"/>
  <c r="K99" i="2"/>
  <c r="L98" i="2"/>
  <c r="M98" i="2" s="1"/>
  <c r="M97" i="2"/>
  <c r="L97" i="2"/>
  <c r="K97" i="2" s="1"/>
  <c r="M96" i="2"/>
  <c r="L96" i="2"/>
  <c r="N96" i="2" s="1"/>
  <c r="O96" i="2" s="1"/>
  <c r="K96" i="2"/>
  <c r="L95" i="2"/>
  <c r="K95" i="2"/>
  <c r="L94" i="2"/>
  <c r="M94" i="2" s="1"/>
  <c r="M93" i="2"/>
  <c r="L93" i="2"/>
  <c r="K93" i="2" s="1"/>
  <c r="N92" i="2"/>
  <c r="O92" i="2" s="1"/>
  <c r="L92" i="2"/>
  <c r="L91" i="2"/>
  <c r="L90" i="2"/>
  <c r="N89" i="2"/>
  <c r="O89" i="2" s="1"/>
  <c r="L89" i="2"/>
  <c r="M88" i="2"/>
  <c r="L88" i="2"/>
  <c r="N88" i="2" s="1"/>
  <c r="O88" i="2" s="1"/>
  <c r="K88" i="2"/>
  <c r="N87" i="2"/>
  <c r="L87" i="2"/>
  <c r="N86" i="2"/>
  <c r="L86" i="2"/>
  <c r="K86" i="2" s="1"/>
  <c r="L85" i="2"/>
  <c r="M84" i="2"/>
  <c r="L84" i="2"/>
  <c r="N84" i="2" s="1"/>
  <c r="O84" i="2" s="1"/>
  <c r="K84" i="2"/>
  <c r="L83" i="2"/>
  <c r="K83" i="2" s="1"/>
  <c r="L82" i="2"/>
  <c r="M82" i="2" s="1"/>
  <c r="M81" i="2"/>
  <c r="L81" i="2"/>
  <c r="K81" i="2" s="1"/>
  <c r="M80" i="2"/>
  <c r="L80" i="2"/>
  <c r="N80" i="2" s="1"/>
  <c r="O80" i="2" s="1"/>
  <c r="K80" i="2"/>
  <c r="N79" i="2"/>
  <c r="L79" i="2"/>
  <c r="N78" i="2"/>
  <c r="L78" i="2"/>
  <c r="K78" i="2" s="1"/>
  <c r="N77" i="2"/>
  <c r="O77" i="2" s="1"/>
  <c r="L77" i="2"/>
  <c r="N76" i="2"/>
  <c r="O76" i="2" s="1"/>
  <c r="L76" i="2"/>
  <c r="L75" i="2"/>
  <c r="K75" i="2" s="1"/>
  <c r="M74" i="2"/>
  <c r="L74" i="2"/>
  <c r="L73" i="2"/>
  <c r="L72" i="2"/>
  <c r="N71" i="2"/>
  <c r="L71" i="2"/>
  <c r="M71" i="2" s="1"/>
  <c r="N70" i="2"/>
  <c r="L70" i="2"/>
  <c r="M69" i="2"/>
  <c r="L69" i="2"/>
  <c r="K69" i="2" s="1"/>
  <c r="M68" i="2"/>
  <c r="L68" i="2"/>
  <c r="N68" i="2" s="1"/>
  <c r="O68" i="2" s="1"/>
  <c r="K68" i="2"/>
  <c r="L67" i="2"/>
  <c r="K67" i="2"/>
  <c r="L66" i="2"/>
  <c r="M66" i="2" s="1"/>
  <c r="M65" i="2"/>
  <c r="L65" i="2"/>
  <c r="K65" i="2" s="1"/>
  <c r="N64" i="2"/>
  <c r="O64" i="2" s="1"/>
  <c r="L64" i="2"/>
  <c r="N63" i="2"/>
  <c r="L63" i="2"/>
  <c r="M63" i="2" s="1"/>
  <c r="N62" i="2"/>
  <c r="L62" i="2"/>
  <c r="M61" i="2"/>
  <c r="L61" i="2"/>
  <c r="K61" i="2" s="1"/>
  <c r="N60" i="2"/>
  <c r="O60" i="2" s="1"/>
  <c r="L60" i="2"/>
  <c r="L59" i="2"/>
  <c r="L58" i="2"/>
  <c r="N57" i="2"/>
  <c r="O57" i="2" s="1"/>
  <c r="L57" i="2"/>
  <c r="M56" i="2"/>
  <c r="L56" i="2"/>
  <c r="N56" i="2" s="1"/>
  <c r="O56" i="2" s="1"/>
  <c r="K56" i="2"/>
  <c r="L55" i="2"/>
  <c r="K55" i="2" s="1"/>
  <c r="N54" i="2"/>
  <c r="L54" i="2"/>
  <c r="N53" i="2"/>
  <c r="M53" i="2"/>
  <c r="L53" i="2"/>
  <c r="K53" i="2" s="1"/>
  <c r="L44" i="2"/>
  <c r="L43" i="2"/>
  <c r="L42" i="2"/>
  <c r="L41" i="2"/>
  <c r="N40" i="2"/>
  <c r="O40" i="2" s="1"/>
  <c r="M40" i="2"/>
  <c r="L40" i="2"/>
  <c r="K40" i="2"/>
  <c r="L39" i="2"/>
  <c r="K39" i="2" s="1"/>
  <c r="N38" i="2"/>
  <c r="L38" i="2"/>
  <c r="N37" i="2"/>
  <c r="M37" i="2"/>
  <c r="L37" i="2"/>
  <c r="K37" i="2" s="1"/>
  <c r="L36" i="2"/>
  <c r="L35" i="2"/>
  <c r="L34" i="2"/>
  <c r="L33" i="2"/>
  <c r="N33" i="2" s="1"/>
  <c r="O33" i="2" s="1"/>
  <c r="N32" i="2"/>
  <c r="O32" i="2" s="1"/>
  <c r="M32" i="2"/>
  <c r="L32" i="2"/>
  <c r="K32" i="2"/>
  <c r="L31" i="2"/>
  <c r="K31" i="2" s="1"/>
  <c r="L30" i="2"/>
  <c r="N29" i="2"/>
  <c r="M29" i="2"/>
  <c r="L29" i="2"/>
  <c r="K29" i="2" s="1"/>
  <c r="N28" i="2"/>
  <c r="L28" i="2"/>
  <c r="M28" i="2" s="1"/>
  <c r="K28" i="2"/>
  <c r="L27" i="2"/>
  <c r="K27" i="2" s="1"/>
  <c r="M26" i="2"/>
  <c r="L26" i="2"/>
  <c r="N25" i="2"/>
  <c r="O25" i="2" s="1"/>
  <c r="L25" i="2"/>
  <c r="L24" i="2"/>
  <c r="M24" i="2" s="1"/>
  <c r="L23" i="2"/>
  <c r="K23" i="2" s="1"/>
  <c r="L22" i="2"/>
  <c r="M22" i="2" s="1"/>
  <c r="N21" i="2"/>
  <c r="O21" i="2" s="1"/>
  <c r="L21" i="2"/>
  <c r="N20" i="2"/>
  <c r="O20" i="2" s="1"/>
  <c r="M20" i="2"/>
  <c r="L20" i="2"/>
  <c r="K20" i="2"/>
  <c r="L19" i="2"/>
  <c r="O18" i="2"/>
  <c r="N18" i="2"/>
  <c r="M18" i="2"/>
  <c r="L18" i="2"/>
  <c r="K18" i="2" s="1"/>
  <c r="N16" i="2"/>
  <c r="O16" i="2" s="1"/>
  <c r="L16" i="2"/>
  <c r="L15" i="2"/>
  <c r="M15" i="2" s="1"/>
  <c r="L14" i="2"/>
  <c r="K14" i="2" s="1"/>
  <c r="L13" i="2"/>
  <c r="N13" i="2" s="1"/>
  <c r="O13" i="2" s="1"/>
  <c r="M12" i="2"/>
  <c r="L12" i="2"/>
  <c r="N11" i="2"/>
  <c r="O11" i="2" s="1"/>
  <c r="L11" i="2"/>
  <c r="M11" i="2" s="1"/>
  <c r="N10" i="2"/>
  <c r="O10" i="2" s="1"/>
  <c r="L10" i="2"/>
  <c r="M10" i="2" s="1"/>
  <c r="M9" i="2"/>
  <c r="L9" i="2"/>
  <c r="N9" i="2" s="1"/>
  <c r="O9" i="2" s="1"/>
  <c r="M8" i="2"/>
  <c r="L8" i="2"/>
  <c r="K8" i="2" s="1"/>
  <c r="F6" i="2"/>
  <c r="A6" i="2"/>
  <c r="G5" i="2"/>
  <c r="A5" i="2"/>
  <c r="G4" i="2"/>
  <c r="A4" i="2"/>
  <c r="A15" i="1"/>
  <c r="G56" i="3" l="1"/>
  <c r="G57" i="3"/>
  <c r="K36" i="2"/>
  <c r="M36" i="2"/>
  <c r="K41" i="2"/>
  <c r="M41" i="2"/>
  <c r="K44" i="2"/>
  <c r="M44" i="2"/>
  <c r="K70" i="2"/>
  <c r="M70" i="2"/>
  <c r="K72" i="2"/>
  <c r="M72" i="2"/>
  <c r="K105" i="2"/>
  <c r="M105" i="2"/>
  <c r="M107" i="2"/>
  <c r="K107" i="2"/>
  <c r="K182" i="2"/>
  <c r="M182" i="2"/>
  <c r="K197" i="2"/>
  <c r="M197" i="2"/>
  <c r="K214" i="2"/>
  <c r="M214" i="2"/>
  <c r="K229" i="2"/>
  <c r="M229" i="2"/>
  <c r="N8" i="2"/>
  <c r="K12" i="2"/>
  <c r="N12" i="2"/>
  <c r="O12" i="2" s="1"/>
  <c r="M13" i="2"/>
  <c r="N15" i="2"/>
  <c r="O15" i="2" s="1"/>
  <c r="N24" i="2"/>
  <c r="O24" i="2" s="1"/>
  <c r="N36" i="2"/>
  <c r="O36" i="2" s="1"/>
  <c r="K38" i="2"/>
  <c r="M38" i="2"/>
  <c r="N41" i="2"/>
  <c r="O41" i="2" s="1"/>
  <c r="N44" i="2"/>
  <c r="O44" i="2" s="1"/>
  <c r="K54" i="2"/>
  <c r="M54" i="2"/>
  <c r="N72" i="2"/>
  <c r="O72" i="2" s="1"/>
  <c r="K77" i="2"/>
  <c r="M77" i="2"/>
  <c r="M79" i="2"/>
  <c r="K79" i="2"/>
  <c r="K109" i="2"/>
  <c r="M109" i="2"/>
  <c r="M112" i="2"/>
  <c r="K112" i="2"/>
  <c r="K161" i="2"/>
  <c r="N161" i="2"/>
  <c r="O161" i="2" s="1"/>
  <c r="M161" i="2"/>
  <c r="K179" i="2"/>
  <c r="M179" i="2"/>
  <c r="K211" i="2"/>
  <c r="M211" i="2"/>
  <c r="K33" i="2"/>
  <c r="M33" i="2"/>
  <c r="K9" i="2"/>
  <c r="K10" i="2"/>
  <c r="K11" i="2"/>
  <c r="K21" i="2"/>
  <c r="M21" i="2"/>
  <c r="K73" i="2"/>
  <c r="M73" i="2"/>
  <c r="K85" i="2"/>
  <c r="M85" i="2"/>
  <c r="M87" i="2"/>
  <c r="K87" i="2"/>
  <c r="M131" i="2"/>
  <c r="K131" i="2"/>
  <c r="K140" i="2"/>
  <c r="M140" i="2"/>
  <c r="K153" i="2"/>
  <c r="N153" i="2"/>
  <c r="O153" i="2" s="1"/>
  <c r="M153" i="2"/>
  <c r="K173" i="2"/>
  <c r="N173" i="2"/>
  <c r="O173" i="2" s="1"/>
  <c r="M173" i="2"/>
  <c r="K181" i="2"/>
  <c r="M181" i="2"/>
  <c r="K198" i="2"/>
  <c r="M198" i="2"/>
  <c r="K213" i="2"/>
  <c r="M213" i="2"/>
  <c r="K230" i="2"/>
  <c r="M230" i="2"/>
  <c r="K13" i="2"/>
  <c r="K15" i="2"/>
  <c r="K16" i="2"/>
  <c r="M16" i="2"/>
  <c r="K24" i="2"/>
  <c r="K25" i="2"/>
  <c r="M25" i="2"/>
  <c r="K57" i="2"/>
  <c r="M57" i="2"/>
  <c r="K60" i="2"/>
  <c r="M60" i="2"/>
  <c r="K62" i="2"/>
  <c r="M62" i="2"/>
  <c r="K64" i="2"/>
  <c r="M64" i="2"/>
  <c r="N73" i="2"/>
  <c r="O73" i="2" s="1"/>
  <c r="K76" i="2"/>
  <c r="M76" i="2"/>
  <c r="N85" i="2"/>
  <c r="O85" i="2" s="1"/>
  <c r="K89" i="2"/>
  <c r="M89" i="2"/>
  <c r="K92" i="2"/>
  <c r="M92" i="2"/>
  <c r="K136" i="2"/>
  <c r="N136" i="2"/>
  <c r="O136" i="2" s="1"/>
  <c r="M136" i="2"/>
  <c r="K169" i="2"/>
  <c r="N169" i="2"/>
  <c r="O169" i="2" s="1"/>
  <c r="M169" i="2"/>
  <c r="K195" i="2"/>
  <c r="M195" i="2"/>
  <c r="K227" i="2"/>
  <c r="M227" i="2"/>
  <c r="N61" i="2"/>
  <c r="O61" i="2" s="1"/>
  <c r="N65" i="2"/>
  <c r="O65" i="2" s="1"/>
  <c r="N69" i="2"/>
  <c r="O69" i="2" s="1"/>
  <c r="N93" i="2"/>
  <c r="O93" i="2" s="1"/>
  <c r="N97" i="2"/>
  <c r="O97" i="2" s="1"/>
  <c r="K120" i="2"/>
  <c r="N137" i="2"/>
  <c r="O137" i="2" s="1"/>
  <c r="N141" i="2"/>
  <c r="O141" i="2" s="1"/>
  <c r="N162" i="2"/>
  <c r="O162" i="2" s="1"/>
  <c r="K167" i="2"/>
  <c r="N170" i="2"/>
  <c r="O170" i="2" s="1"/>
  <c r="N174" i="2"/>
  <c r="O174" i="2" s="1"/>
  <c r="K189" i="2"/>
  <c r="K205" i="2"/>
  <c r="K221" i="2"/>
  <c r="G58" i="3"/>
  <c r="N81" i="2"/>
  <c r="O81" i="2" s="1"/>
  <c r="N113" i="2"/>
  <c r="O113" i="2" s="1"/>
  <c r="N117" i="2"/>
  <c r="O117" i="2" s="1"/>
  <c r="N121" i="2"/>
  <c r="O121" i="2" s="1"/>
  <c r="M129" i="2"/>
  <c r="M133" i="2"/>
  <c r="M142" i="2"/>
  <c r="M151" i="2"/>
  <c r="M166" i="2"/>
  <c r="M171" i="2"/>
  <c r="M175" i="2"/>
  <c r="M187" i="2"/>
  <c r="M190" i="2"/>
  <c r="M203" i="2"/>
  <c r="M206" i="2"/>
  <c r="M219" i="2"/>
  <c r="M222" i="2"/>
  <c r="N19" i="2"/>
  <c r="O19" i="2" s="1"/>
  <c r="M19" i="2"/>
  <c r="K30" i="2"/>
  <c r="N30" i="2"/>
  <c r="O30" i="2" s="1"/>
  <c r="N35" i="2"/>
  <c r="O35" i="2" s="1"/>
  <c r="M35" i="2"/>
  <c r="N43" i="2"/>
  <c r="O43" i="2" s="1"/>
  <c r="M43" i="2"/>
  <c r="N59" i="2"/>
  <c r="O59" i="2" s="1"/>
  <c r="M59" i="2"/>
  <c r="K102" i="2"/>
  <c r="N102" i="2"/>
  <c r="O102" i="2" s="1"/>
  <c r="N23" i="2"/>
  <c r="O23" i="2" s="1"/>
  <c r="M23" i="2"/>
  <c r="M30" i="2"/>
  <c r="K34" i="2"/>
  <c r="N34" i="2"/>
  <c r="O34" i="2" s="1"/>
  <c r="K42" i="2"/>
  <c r="N42" i="2"/>
  <c r="O42" i="2" s="1"/>
  <c r="K58" i="2"/>
  <c r="N58" i="2"/>
  <c r="O58" i="2" s="1"/>
  <c r="N67" i="2"/>
  <c r="O67" i="2" s="1"/>
  <c r="M67" i="2"/>
  <c r="M78" i="2"/>
  <c r="K90" i="2"/>
  <c r="N90" i="2"/>
  <c r="O90" i="2" s="1"/>
  <c r="N95" i="2"/>
  <c r="O95" i="2" s="1"/>
  <c r="M95" i="2"/>
  <c r="M102" i="2"/>
  <c r="K110" i="2"/>
  <c r="N110" i="2"/>
  <c r="O110" i="2" s="1"/>
  <c r="N115" i="2"/>
  <c r="O115" i="2" s="1"/>
  <c r="M115" i="2"/>
  <c r="K134" i="2"/>
  <c r="N134" i="2"/>
  <c r="O134" i="2" s="1"/>
  <c r="K150" i="2"/>
  <c r="N150" i="2"/>
  <c r="O150" i="2" s="1"/>
  <c r="M180" i="2"/>
  <c r="K180" i="2"/>
  <c r="M196" i="2"/>
  <c r="K196" i="2"/>
  <c r="M212" i="2"/>
  <c r="K212" i="2"/>
  <c r="M228" i="2"/>
  <c r="K228" i="2"/>
  <c r="K22" i="2"/>
  <c r="N22" i="2"/>
  <c r="O22" i="2" s="1"/>
  <c r="N27" i="2"/>
  <c r="O27" i="2" s="1"/>
  <c r="M27" i="2"/>
  <c r="M34" i="2"/>
  <c r="M42" i="2"/>
  <c r="M58" i="2"/>
  <c r="K63" i="2"/>
  <c r="K66" i="2"/>
  <c r="N66" i="2"/>
  <c r="O66" i="2" s="1"/>
  <c r="N75" i="2"/>
  <c r="O75" i="2" s="1"/>
  <c r="M75" i="2"/>
  <c r="M86" i="2"/>
  <c r="M90" i="2"/>
  <c r="K94" i="2"/>
  <c r="N94" i="2"/>
  <c r="O94" i="2" s="1"/>
  <c r="N99" i="2"/>
  <c r="O99" i="2" s="1"/>
  <c r="M99" i="2"/>
  <c r="M106" i="2"/>
  <c r="M110" i="2"/>
  <c r="K114" i="2"/>
  <c r="N114" i="2"/>
  <c r="O114" i="2" s="1"/>
  <c r="M122" i="2"/>
  <c r="N123" i="2"/>
  <c r="O123" i="2" s="1"/>
  <c r="M123" i="2"/>
  <c r="M130" i="2"/>
  <c r="M134" i="2"/>
  <c r="K138" i="2"/>
  <c r="N138" i="2"/>
  <c r="O138" i="2" s="1"/>
  <c r="K146" i="2"/>
  <c r="N146" i="2"/>
  <c r="O146" i="2" s="1"/>
  <c r="M148" i="2"/>
  <c r="K148" i="2"/>
  <c r="M150" i="2"/>
  <c r="N155" i="2"/>
  <c r="O155" i="2" s="1"/>
  <c r="M155" i="2"/>
  <c r="K158" i="2"/>
  <c r="N158" i="2"/>
  <c r="O158" i="2" s="1"/>
  <c r="M158" i="2"/>
  <c r="M192" i="2"/>
  <c r="K192" i="2"/>
  <c r="M208" i="2"/>
  <c r="K208" i="2"/>
  <c r="M224" i="2"/>
  <c r="K224" i="2"/>
  <c r="O8" i="2"/>
  <c r="K82" i="2"/>
  <c r="N82" i="2"/>
  <c r="O82" i="2" s="1"/>
  <c r="N91" i="2"/>
  <c r="O91" i="2" s="1"/>
  <c r="M91" i="2"/>
  <c r="N111" i="2"/>
  <c r="O111" i="2" s="1"/>
  <c r="M111" i="2"/>
  <c r="K126" i="2"/>
  <c r="N126" i="2"/>
  <c r="O126" i="2" s="1"/>
  <c r="N135" i="2"/>
  <c r="O135" i="2" s="1"/>
  <c r="M135" i="2"/>
  <c r="N147" i="2"/>
  <c r="O147" i="2" s="1"/>
  <c r="K147" i="2"/>
  <c r="K154" i="2"/>
  <c r="N154" i="2"/>
  <c r="O154" i="2" s="1"/>
  <c r="M154" i="2"/>
  <c r="M156" i="2"/>
  <c r="N156" i="2"/>
  <c r="O156" i="2" s="1"/>
  <c r="N14" i="2"/>
  <c r="O14" i="2" s="1"/>
  <c r="M14" i="2"/>
  <c r="K19" i="2"/>
  <c r="C12" i="3" s="1"/>
  <c r="G12" i="3" s="1"/>
  <c r="K26" i="2"/>
  <c r="C25" i="3" s="1"/>
  <c r="G25" i="3" s="1"/>
  <c r="N26" i="2"/>
  <c r="O26" i="2" s="1"/>
  <c r="N31" i="2"/>
  <c r="O31" i="2" s="1"/>
  <c r="M31" i="2"/>
  <c r="K35" i="2"/>
  <c r="N39" i="2"/>
  <c r="O39" i="2" s="1"/>
  <c r="M39" i="2"/>
  <c r="K43" i="2"/>
  <c r="N55" i="2"/>
  <c r="O55" i="2" s="1"/>
  <c r="M55" i="2"/>
  <c r="K59" i="2"/>
  <c r="K71" i="2"/>
  <c r="K74" i="2"/>
  <c r="N74" i="2"/>
  <c r="O74" i="2" s="1"/>
  <c r="N83" i="2"/>
  <c r="O83" i="2" s="1"/>
  <c r="M83" i="2"/>
  <c r="K91" i="2"/>
  <c r="K98" i="2"/>
  <c r="N98" i="2"/>
  <c r="O98" i="2" s="1"/>
  <c r="N103" i="2"/>
  <c r="O103" i="2" s="1"/>
  <c r="M103" i="2"/>
  <c r="K111" i="2"/>
  <c r="K118" i="2"/>
  <c r="N118" i="2"/>
  <c r="O118" i="2" s="1"/>
  <c r="N127" i="2"/>
  <c r="O127" i="2" s="1"/>
  <c r="M127" i="2"/>
  <c r="K135" i="2"/>
  <c r="M144" i="2"/>
  <c r="K144" i="2"/>
  <c r="K152" i="2"/>
  <c r="K156" i="2"/>
  <c r="K159" i="2"/>
  <c r="M176" i="2"/>
  <c r="K176" i="2"/>
  <c r="K168" i="2"/>
  <c r="K171" i="2"/>
  <c r="K172" i="2"/>
  <c r="M188" i="2"/>
  <c r="K188" i="2"/>
  <c r="M204" i="2"/>
  <c r="K204" i="2"/>
  <c r="M220" i="2"/>
  <c r="K220" i="2"/>
  <c r="M184" i="2"/>
  <c r="K184" i="2"/>
  <c r="M200" i="2"/>
  <c r="K200" i="2"/>
  <c r="M216" i="2"/>
  <c r="K216" i="2"/>
  <c r="C31" i="3" l="1"/>
  <c r="C24" i="3"/>
  <c r="C19" i="3"/>
  <c r="G19" i="3" s="1"/>
  <c r="C33" i="3"/>
  <c r="G33" i="3" s="1"/>
  <c r="C40" i="3"/>
  <c r="G40" i="3" s="1"/>
  <c r="C11" i="3"/>
  <c r="G11" i="3" s="1"/>
  <c r="C32" i="3"/>
  <c r="G32" i="3" s="1"/>
  <c r="C38" i="3"/>
  <c r="E55" i="3"/>
  <c r="C26" i="3"/>
  <c r="G26" i="3" s="1"/>
  <c r="C39" i="3"/>
  <c r="G39" i="3" s="1"/>
  <c r="C10" i="3"/>
  <c r="C17" i="3"/>
  <c r="C18" i="3"/>
  <c r="G18" i="3" s="1"/>
  <c r="G46" i="3" l="1"/>
  <c r="G10" i="3"/>
  <c r="G14" i="3" s="1"/>
  <c r="C14" i="3"/>
  <c r="C42" i="3"/>
  <c r="G38" i="3"/>
  <c r="G42" i="3" s="1"/>
  <c r="C28" i="3"/>
  <c r="G24" i="3"/>
  <c r="G28" i="3" s="1"/>
  <c r="C21" i="3"/>
  <c r="G17" i="3"/>
  <c r="G21" i="3" s="1"/>
  <c r="S11" i="1"/>
  <c r="Y11" i="1" s="1"/>
  <c r="W5" i="1" s="1"/>
  <c r="G55" i="3"/>
  <c r="G31" i="3"/>
  <c r="G35" i="3" s="1"/>
  <c r="G47" i="3"/>
  <c r="C35" i="3"/>
  <c r="K6" i="3" l="1"/>
  <c r="K56" i="3"/>
  <c r="W4" i="1"/>
  <c r="N6" i="2"/>
  <c r="G45" i="3"/>
  <c r="H6" i="3" l="1"/>
  <c r="H6" i="2"/>
  <c r="I42" i="3"/>
  <c r="I14" i="3"/>
  <c r="I35" i="3"/>
  <c r="I21" i="3"/>
  <c r="I28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<sst xmlns="http://schemas.openxmlformats.org/spreadsheetml/2006/main" count="594" uniqueCount="158">
  <si>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</si>
  <si>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</si>
  <si>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</si>
  <si>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</si>
  <si>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</si>
  <si>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</si>
  <si>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</si>
  <si>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</si>
  <si>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</si>
  <si>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</si>
  <si>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</si>
  <si>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</si>
  <si>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</si>
  <si>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</si>
  <si>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</si>
  <si>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</si>
  <si>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</si>
  <si>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</si>
  <si>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</si>
  <si>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</si>
  <si>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</si>
  <si>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</si>
  <si>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</si>
  <si>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</si>
  <si>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</si>
  <si>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</si>
  <si>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</si>
  <si>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</si>
  <si>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</si>
  <si>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</si>
  <si>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</si>
  <si>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</si>
  <si>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</si>
  <si>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</si>
  <si>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</si>
  <si>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</si>
  <si>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</si>
  <si>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</si>
  <si>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</si>
  <si>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</si>
  <si>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</si>
  <si>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</si>
  <si>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</si>
  <si>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</si>
  <si>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</si>
  <si>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</si>
  <si>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Visualizar detalhes usuário</t>
  </si>
  <si>
    <t>Autenticar usuário</t>
  </si>
  <si>
    <t>SE</t>
  </si>
  <si>
    <t>Manter Hospede</t>
  </si>
  <si>
    <t>ALI Hospede</t>
  </si>
  <si>
    <t>Inserir</t>
  </si>
  <si>
    <t>Alterar</t>
  </si>
  <si>
    <t>Consultar</t>
  </si>
  <si>
    <t>Visualizar Detalhe</t>
  </si>
  <si>
    <t>Excluir</t>
  </si>
  <si>
    <t>Consultar cidade p/ associação</t>
  </si>
  <si>
    <t>Consultar estado p/ associação</t>
  </si>
  <si>
    <t>Consultar pais p/ associação</t>
  </si>
  <si>
    <t>Manter Quartos</t>
  </si>
  <si>
    <t>ALI Quarto</t>
  </si>
  <si>
    <t>Visualizar detalhe</t>
  </si>
  <si>
    <t xml:space="preserve">Excluir </t>
  </si>
  <si>
    <t>Consultar tipo de quarto para associação</t>
  </si>
  <si>
    <t>Manter Tipo de Quarto</t>
  </si>
  <si>
    <t>ALI Tipo de quarto</t>
  </si>
  <si>
    <t xml:space="preserve">Consultar </t>
  </si>
  <si>
    <t>Manter Produto</t>
  </si>
  <si>
    <t>ALI Produto</t>
  </si>
  <si>
    <t>Consultar Fornecedor para associação</t>
  </si>
  <si>
    <t>Manter Forma de Pagamento</t>
  </si>
  <si>
    <t>ALI Forma de Pagamento</t>
  </si>
  <si>
    <t xml:space="preserve">Inserir </t>
  </si>
  <si>
    <t>Manter bandeira de cartão aceito</t>
  </si>
  <si>
    <t>ALI Bandeira de cartão aceito</t>
  </si>
  <si>
    <t>Manter Estadia</t>
  </si>
  <si>
    <t>ALI Estadia</t>
  </si>
  <si>
    <t>Efetuar Check-in ( Inserir estadia )</t>
  </si>
  <si>
    <t xml:space="preserve">Alterar Estadia </t>
  </si>
  <si>
    <t>Consultar Estadia</t>
  </si>
  <si>
    <t>Visualizar Detalhes da Estadia</t>
  </si>
  <si>
    <t xml:space="preserve">Efetuar check-out </t>
  </si>
  <si>
    <t>Manter Reserva</t>
  </si>
  <si>
    <t>ALI Reserva</t>
  </si>
  <si>
    <t>Verificar Disponibilidade</t>
  </si>
  <si>
    <t>Consultar Hospede p/ associação</t>
  </si>
  <si>
    <t>Inserir hospede p/ associação</t>
  </si>
  <si>
    <t>Consultar tipo de quarto p/ associação</t>
  </si>
  <si>
    <t>Enviar email de confirmação de reserva</t>
  </si>
  <si>
    <t>Cancelar Reserva</t>
  </si>
  <si>
    <t xml:space="preserve">Desassociar Hospede </t>
  </si>
  <si>
    <t>Efetuar Transação</t>
  </si>
  <si>
    <t>Estornar Transação</t>
  </si>
  <si>
    <t>Conta do hospede</t>
  </si>
  <si>
    <t>ALI conta do hospede</t>
  </si>
  <si>
    <t xml:space="preserve">Abrir conta </t>
  </si>
  <si>
    <t>Efetuar Lançamento de item</t>
  </si>
  <si>
    <t>Consultar produto para associação</t>
  </si>
  <si>
    <t xml:space="preserve">Estornar item </t>
  </si>
  <si>
    <t>Efetuar Pagamento</t>
  </si>
  <si>
    <t>Estornar Pagamento</t>
  </si>
  <si>
    <t>Consultar Forma de pagamento para associação</t>
  </si>
  <si>
    <t>Consultar Bandeira de cartão aceita para associação</t>
  </si>
  <si>
    <t>Adicionar quarto para manutenção</t>
  </si>
  <si>
    <t>Marcar quarto como consertado</t>
  </si>
  <si>
    <t>Adicionar quarto para limpeza</t>
  </si>
  <si>
    <t>Marcar quarto como limpo</t>
  </si>
  <si>
    <t>ALI Endereço</t>
  </si>
  <si>
    <t>Script de inserção de País</t>
  </si>
  <si>
    <t>Script de inserção de Estado</t>
  </si>
  <si>
    <t>Script de inserção de Cidade</t>
  </si>
  <si>
    <t>Relatórios</t>
  </si>
  <si>
    <t>Relatório de Reserva</t>
  </si>
  <si>
    <t>Relatório de itens estornados</t>
  </si>
  <si>
    <t xml:space="preserve">Relatório dos hospedes hospedados no momento </t>
  </si>
  <si>
    <t>Relatório  de saídas</t>
  </si>
  <si>
    <t>Relatório  de conta do hospede</t>
  </si>
  <si>
    <t>Relatório  de quartos sujos</t>
  </si>
  <si>
    <t>Relatório de quartos em manutenção</t>
  </si>
  <si>
    <t>Informações da Pousada</t>
  </si>
  <si>
    <t>ALI Informações da Pousada</t>
  </si>
  <si>
    <t>Editar Informações da Pousada</t>
  </si>
  <si>
    <t>Manter Categoria de Contas a Pagar/Receber</t>
  </si>
  <si>
    <t>ALI Categoria de Contas a Pagar</t>
  </si>
  <si>
    <t>Manter Contas  a Pagar</t>
  </si>
  <si>
    <t>ALI Contas a Pagar</t>
  </si>
  <si>
    <t>Manter Categoria do Produto</t>
  </si>
  <si>
    <t>ALI Categoria do Produto</t>
  </si>
  <si>
    <t>Manter Contas  a Receber</t>
  </si>
  <si>
    <t>ALI Contas a Receber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</si>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</sst>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8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10"/>
      <name val="Arial"/>
    </font>
    <font>
      <sz val="9"/>
      <color rgb="FFFFFFFF"/>
      <name val="Source Sans Pro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4" fillId="0" borderId="26" xfId="0" applyFont="1" applyBorder="1" applyAlignment="1">
      <alignment horizontal="center"/>
    </xf>
    <xf numFmtId="0" fontId="14" fillId="0" borderId="25" xfId="0" applyFont="1" applyBorder="1" applyAlignment="1">
      <alignment horizontal="center" wrapText="1"/>
    </xf>
    <xf numFmtId="0" fontId="14" fillId="2" borderId="26" xfId="0" applyFont="1" applyFill="1" applyBorder="1" applyAlignment="1">
      <alignment horizontal="center" wrapText="1"/>
    </xf>
    <xf numFmtId="0" fontId="14" fillId="2" borderId="26" xfId="0" applyFont="1" applyFill="1" applyBorder="1" applyAlignment="1">
      <alignment horizontal="center"/>
    </xf>
    <xf numFmtId="4" fontId="14" fillId="2" borderId="26" xfId="0" applyNumberFormat="1" applyFont="1" applyFill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30" xfId="0" applyFont="1" applyBorder="1" applyAlignment="1">
      <alignment horizontal="left"/>
    </xf>
    <xf numFmtId="0" fontId="16" fillId="0" borderId="22" xfId="0" applyFont="1" applyBorder="1" applyAlignment="1"/>
    <xf numFmtId="0" fontId="16" fillId="0" borderId="26" xfId="0" applyFont="1" applyBorder="1" applyAlignment="1"/>
    <xf numFmtId="0" fontId="16" fillId="0" borderId="22" xfId="0" applyFont="1" applyBorder="1" applyAlignment="1"/>
    <xf numFmtId="0" fontId="14" fillId="0" borderId="31" xfId="0" applyFont="1" applyBorder="1" applyAlignment="1">
      <alignment horizontal="left"/>
    </xf>
    <xf numFmtId="0" fontId="16" fillId="0" borderId="28" xfId="0" applyFont="1" applyBorder="1" applyAlignment="1"/>
    <xf numFmtId="0" fontId="16" fillId="0" borderId="29" xfId="0" applyFont="1" applyBorder="1" applyAlignment="1"/>
    <xf numFmtId="0" fontId="14" fillId="0" borderId="28" xfId="0" applyFont="1" applyBorder="1" applyAlignment="1">
      <alignment horizont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23" xfId="0" applyFont="1" applyBorder="1"/>
    <xf numFmtId="0" fontId="5" fillId="0" borderId="2" xfId="0" applyFont="1" applyBorder="1"/>
    <xf numFmtId="0" fontId="5" fillId="0" borderId="40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166" fontId="5" fillId="0" borderId="0" xfId="0" applyNumberFormat="1" applyFont="1"/>
    <xf numFmtId="0" fontId="5" fillId="0" borderId="36" xfId="0" applyFont="1" applyBorder="1"/>
    <xf numFmtId="10" fontId="5" fillId="0" borderId="36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37" xfId="0" applyFont="1" applyBorder="1"/>
    <xf numFmtId="0" fontId="5" fillId="0" borderId="38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41" xfId="0" applyFont="1" applyBorder="1"/>
    <xf numFmtId="0" fontId="7" fillId="0" borderId="42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2" xfId="0" applyFont="1" applyBorder="1"/>
    <xf numFmtId="2" fontId="5" fillId="0" borderId="42" xfId="0" applyNumberFormat="1" applyFont="1" applyBorder="1" applyAlignment="1">
      <alignment horizontal="center"/>
    </xf>
    <xf numFmtId="2" fontId="5" fillId="0" borderId="42" xfId="0" applyNumberFormat="1" applyFont="1" applyBorder="1"/>
    <xf numFmtId="2" fontId="7" fillId="0" borderId="42" xfId="0" applyNumberFormat="1" applyFont="1" applyBorder="1"/>
    <xf numFmtId="0" fontId="5" fillId="0" borderId="43" xfId="0" applyFont="1" applyBorder="1"/>
    <xf numFmtId="0" fontId="2" fillId="0" borderId="2" xfId="0" applyFont="1" applyBorder="1"/>
    <xf numFmtId="0" fontId="0" fillId="0" borderId="0" xfId="0" applyFont="1" applyAlignment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2" fillId="0" borderId="24" xfId="0" applyFont="1" applyBorder="1"/>
    <xf numFmtId="0" fontId="4" fillId="0" borderId="10" xfId="0" applyFont="1" applyBorder="1"/>
    <xf numFmtId="0" fontId="2" fillId="0" borderId="10" xfId="0" applyFont="1" applyBorder="1"/>
    <xf numFmtId="0" fontId="2" fillId="0" borderId="11" xfId="0" applyFont="1" applyBorder="1"/>
    <xf numFmtId="0" fontId="5" fillId="0" borderId="9" xfId="0" applyFont="1" applyBorder="1"/>
    <xf numFmtId="14" fontId="5" fillId="0" borderId="9" xfId="0" applyNumberFormat="1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9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165" fontId="5" fillId="2" borderId="9" xfId="0" applyNumberFormat="1" applyFont="1" applyFill="1" applyBorder="1"/>
    <xf numFmtId="0" fontId="4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2" fontId="5" fillId="0" borderId="9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3" xfId="0" applyFont="1" applyBorder="1" applyAlignment="1">
      <alignment horizontal="left" vertical="center"/>
    </xf>
    <xf numFmtId="0" fontId="2" fillId="0" borderId="24" xfId="0" applyFont="1" applyBorder="1"/>
    <xf numFmtId="0" fontId="14" fillId="0" borderId="13" xfId="0" applyFont="1" applyBorder="1" applyAlignment="1">
      <alignment horizontal="left" vertical="center"/>
    </xf>
    <xf numFmtId="0" fontId="2" fillId="0" borderId="32" xfId="0" applyFont="1" applyBorder="1"/>
    <xf numFmtId="0" fontId="14" fillId="0" borderId="27" xfId="0" applyFont="1" applyBorder="1" applyAlignment="1">
      <alignment horizontal="left" vertical="center"/>
    </xf>
    <xf numFmtId="0" fontId="2" fillId="0" borderId="28" xfId="0" applyFont="1" applyBorder="1"/>
    <xf numFmtId="0" fontId="2" fillId="0" borderId="29" xfId="0" applyFont="1" applyBorder="1"/>
    <xf numFmtId="0" fontId="14" fillId="0" borderId="9" xfId="0" applyFont="1" applyBorder="1" applyAlignment="1">
      <alignment horizontal="left"/>
    </xf>
    <xf numFmtId="0" fontId="2" fillId="0" borderId="25" xfId="0" applyFont="1" applyBorder="1"/>
    <xf numFmtId="0" fontId="3" fillId="2" borderId="14" xfId="0" applyFont="1" applyFill="1" applyBorder="1" applyAlignment="1">
      <alignment vertical="center"/>
    </xf>
    <xf numFmtId="0" fontId="13" fillId="0" borderId="17" xfId="0" applyFont="1" applyBorder="1" applyAlignment="1">
      <alignment horizontal="left" vertical="center"/>
    </xf>
    <xf numFmtId="0" fontId="11" fillId="3" borderId="1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3" fillId="2" borderId="1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5" fillId="0" borderId="9" xfId="0" applyFont="1" applyBorder="1" applyAlignment="1">
      <alignment horizontal="left"/>
    </xf>
    <xf numFmtId="0" fontId="5" fillId="2" borderId="14" xfId="0" applyFont="1" applyFill="1" applyBorder="1" applyAlignment="1">
      <alignment horizontal="left" vertical="center"/>
    </xf>
    <xf numFmtId="0" fontId="17" fillId="3" borderId="23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5" fillId="2" borderId="9" xfId="0" applyFont="1" applyFill="1" applyBorder="1" applyAlignment="1">
      <alignment horizontal="left" vertical="center"/>
    </xf>
    <xf numFmtId="0" fontId="2" fillId="0" borderId="39" xfId="0" applyFont="1" applyBorder="1"/>
    <xf numFmtId="0" fontId="1" fillId="0" borderId="33" xfId="0" applyFont="1" applyBorder="1" applyAlignment="1">
      <alignment horizontal="center" vertical="center"/>
    </xf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8" xfId="0" applyFont="1" applyBorder="1"/>
    <xf numFmtId="0" fontId="5" fillId="2" borderId="9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2" fillId="0" borderId="40" xfId="0" applyFont="1" applyBorder="1"/>
    <xf numFmtId="0" fontId="7" fillId="4" borderId="9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wrapText="1"/>
    </xf>
  </cellXfs>
  <cellStyles count="1">
    <cellStyle name="Normal" xfId="0" builtinId="0"/>
  </cellStyles>
  <dxfs count="6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sqref="A1:AB3"/>
    </sheetView>
  </sheetViews>
  <sheetFormatPr defaultColWidth="17.33203125" defaultRowHeight="15" customHeight="1"/>
  <cols>
    <col min="1" max="15" width="2.6640625" customWidth="1"/>
    <col min="16" max="16" width="0.88671875" customWidth="1"/>
    <col min="17" max="17" width="2.6640625" customWidth="1"/>
    <col min="18" max="18" width="4.33203125" customWidth="1"/>
    <col min="19" max="19" width="3.44140625" customWidth="1"/>
    <col min="20" max="20" width="7.33203125" customWidth="1"/>
    <col min="21" max="28" width="2.6640625" customWidth="1"/>
    <col min="29" max="29" width="8.5546875" customWidth="1"/>
    <col min="30" max="35" width="2.6640625" customWidth="1"/>
  </cols>
  <sheetData>
    <row r="1" spans="1:35" ht="12" customHeight="1">
      <c r="A1" s="97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9"/>
      <c r="AD1" s="1"/>
      <c r="AE1" s="1"/>
      <c r="AF1" s="1"/>
      <c r="AG1" s="1"/>
      <c r="AH1" s="1"/>
      <c r="AI1" s="1"/>
    </row>
    <row r="2" spans="1:35" ht="12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90"/>
      <c r="AC2" s="1"/>
      <c r="AD2" s="1"/>
      <c r="AE2" s="1"/>
      <c r="AF2" s="1"/>
      <c r="AG2" s="1"/>
      <c r="AH2" s="1"/>
      <c r="AI2" s="1"/>
    </row>
    <row r="3" spans="1:35" ht="12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91"/>
      <c r="AC3" s="1"/>
      <c r="AD3" s="1"/>
      <c r="AE3" s="1"/>
      <c r="AF3" s="1"/>
      <c r="AG3" s="1"/>
      <c r="AH3" s="1"/>
      <c r="AI3" s="1"/>
    </row>
    <row r="4" spans="1:35" ht="12" customHeight="1">
      <c r="A4" s="82" t="s">
        <v>1</v>
      </c>
      <c r="B4" s="77"/>
      <c r="C4" s="77"/>
      <c r="D4" s="77"/>
      <c r="E4" s="77"/>
      <c r="F4" s="99"/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  <c r="R4" s="93" t="s">
        <v>2</v>
      </c>
      <c r="S4" s="78"/>
      <c r="T4" s="2">
        <v>400</v>
      </c>
      <c r="U4" s="93" t="s">
        <v>3</v>
      </c>
      <c r="V4" s="78"/>
      <c r="W4" s="98">
        <f>W5*T4</f>
        <v>226800</v>
      </c>
      <c r="X4" s="77"/>
      <c r="Y4" s="77"/>
      <c r="Z4" s="77"/>
      <c r="AA4" s="77"/>
      <c r="AB4" s="78"/>
      <c r="AC4" s="1"/>
      <c r="AD4" s="1"/>
      <c r="AE4" s="1"/>
      <c r="AF4" s="1"/>
      <c r="AG4" s="1"/>
      <c r="AH4" s="1"/>
      <c r="AI4" s="1"/>
    </row>
    <row r="5" spans="1:35" ht="12" customHeight="1">
      <c r="A5" s="82" t="s">
        <v>4</v>
      </c>
      <c r="B5" s="77"/>
      <c r="C5" s="77"/>
      <c r="D5" s="77"/>
      <c r="E5" s="77"/>
      <c r="F5" s="79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8"/>
      <c r="U5" s="93" t="s">
        <v>5</v>
      </c>
      <c r="V5" s="78"/>
      <c r="W5" s="92">
        <f>SUM(Y11:Y14)</f>
        <v>567</v>
      </c>
      <c r="X5" s="77"/>
      <c r="Y5" s="77"/>
      <c r="Z5" s="77"/>
      <c r="AA5" s="77"/>
      <c r="AB5" s="78"/>
      <c r="AC5" s="1"/>
      <c r="AD5" s="1"/>
      <c r="AE5" s="1"/>
      <c r="AF5" s="1"/>
      <c r="AG5" s="1"/>
      <c r="AH5" s="1"/>
      <c r="AI5" s="1"/>
    </row>
    <row r="6" spans="1:35" ht="12" customHeight="1">
      <c r="A6" s="82" t="s">
        <v>6</v>
      </c>
      <c r="B6" s="77"/>
      <c r="C6" s="77"/>
      <c r="D6" s="77"/>
      <c r="E6" s="77"/>
      <c r="F6" s="79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8"/>
      <c r="AC6" s="1"/>
      <c r="AD6" s="1"/>
      <c r="AE6" s="1"/>
      <c r="AF6" s="1"/>
      <c r="AG6" s="1"/>
      <c r="AH6" s="1"/>
      <c r="AI6" s="1"/>
    </row>
    <row r="7" spans="1:35" ht="12" customHeight="1">
      <c r="A7" s="82" t="s">
        <v>7</v>
      </c>
      <c r="B7" s="77"/>
      <c r="C7" s="77"/>
      <c r="D7" s="77"/>
      <c r="E7" s="77"/>
      <c r="F7" s="79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81" t="s">
        <v>8</v>
      </c>
      <c r="V7" s="77"/>
      <c r="W7" s="78"/>
      <c r="X7" s="80"/>
      <c r="Y7" s="77"/>
      <c r="Z7" s="77"/>
      <c r="AA7" s="77"/>
      <c r="AB7" s="78"/>
      <c r="AC7" s="1"/>
      <c r="AD7" s="1"/>
      <c r="AE7" s="1"/>
      <c r="AF7" s="1"/>
      <c r="AG7" s="1"/>
      <c r="AH7" s="1"/>
      <c r="AI7" s="1"/>
    </row>
    <row r="8" spans="1:35" ht="12" customHeight="1">
      <c r="A8" s="82" t="s">
        <v>9</v>
      </c>
      <c r="B8" s="77"/>
      <c r="C8" s="77"/>
      <c r="D8" s="77"/>
      <c r="E8" s="77"/>
      <c r="F8" s="79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8"/>
      <c r="U8" s="81" t="s">
        <v>10</v>
      </c>
      <c r="V8" s="77"/>
      <c r="W8" s="78"/>
      <c r="X8" s="80"/>
      <c r="Y8" s="77"/>
      <c r="Z8" s="77"/>
      <c r="AA8" s="77"/>
      <c r="AB8" s="78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83" t="s">
        <v>11</v>
      </c>
      <c r="B10" s="89"/>
      <c r="C10" s="76" t="s">
        <v>12</v>
      </c>
      <c r="D10" s="77"/>
      <c r="E10" s="77"/>
      <c r="F10" s="77"/>
      <c r="G10" s="77"/>
      <c r="H10" s="77"/>
      <c r="I10" s="77"/>
      <c r="J10" s="77"/>
      <c r="K10" s="78"/>
      <c r="L10" s="3"/>
      <c r="M10" s="4"/>
      <c r="N10" s="4"/>
      <c r="O10" s="83" t="s">
        <v>13</v>
      </c>
      <c r="P10" s="84"/>
      <c r="Q10" s="93" t="s">
        <v>14</v>
      </c>
      <c r="R10" s="77"/>
      <c r="S10" s="77"/>
      <c r="T10" s="78"/>
      <c r="U10" s="93" t="s">
        <v>15</v>
      </c>
      <c r="V10" s="77"/>
      <c r="W10" s="77"/>
      <c r="X10" s="78"/>
      <c r="Y10" s="93" t="s">
        <v>16</v>
      </c>
      <c r="Z10" s="77"/>
      <c r="AA10" s="77"/>
      <c r="AB10" s="78"/>
      <c r="AC10" s="5"/>
      <c r="AD10" s="1"/>
      <c r="AE10" s="1"/>
      <c r="AF10" s="1"/>
      <c r="AG10" s="1"/>
      <c r="AH10" s="1"/>
      <c r="AI10" s="1"/>
    </row>
    <row r="11" spans="1:35" ht="12" customHeight="1">
      <c r="A11" s="85"/>
      <c r="B11" s="90"/>
      <c r="C11" s="76" t="s">
        <v>17</v>
      </c>
      <c r="D11" s="77"/>
      <c r="E11" s="77"/>
      <c r="F11" s="77"/>
      <c r="G11" s="77"/>
      <c r="H11" s="77"/>
      <c r="I11" s="77"/>
      <c r="J11" s="77"/>
      <c r="K11" s="78"/>
      <c r="L11" s="3"/>
      <c r="M11" s="4"/>
      <c r="N11" s="4"/>
      <c r="O11" s="85"/>
      <c r="P11" s="86"/>
      <c r="Q11" s="81" t="s">
        <v>18</v>
      </c>
      <c r="R11" s="78"/>
      <c r="S11" s="92">
        <f>Sumário!E55</f>
        <v>567</v>
      </c>
      <c r="T11" s="78"/>
      <c r="U11" s="96">
        <v>1</v>
      </c>
      <c r="V11" s="77"/>
      <c r="W11" s="77"/>
      <c r="X11" s="78"/>
      <c r="Y11" s="92">
        <f t="shared" ref="Y11:Y14" si="0">S11*U11</f>
        <v>567</v>
      </c>
      <c r="Z11" s="77"/>
      <c r="AA11" s="77"/>
      <c r="AB11" s="78"/>
      <c r="AC11" s="1"/>
      <c r="AD11" s="1"/>
      <c r="AE11" s="1"/>
      <c r="AF11" s="1"/>
      <c r="AG11" s="1"/>
      <c r="AH11" s="1"/>
      <c r="AI11" s="1"/>
    </row>
    <row r="12" spans="1:35" ht="12" customHeight="1">
      <c r="A12" s="85"/>
      <c r="B12" s="90"/>
      <c r="C12" s="76" t="s">
        <v>19</v>
      </c>
      <c r="D12" s="77"/>
      <c r="E12" s="77"/>
      <c r="F12" s="77"/>
      <c r="G12" s="77"/>
      <c r="H12" s="77"/>
      <c r="I12" s="77"/>
      <c r="J12" s="77"/>
      <c r="K12" s="78"/>
      <c r="L12" s="3"/>
      <c r="M12" s="4"/>
      <c r="N12" s="4"/>
      <c r="O12" s="85"/>
      <c r="P12" s="86"/>
      <c r="Q12" s="81" t="s">
        <v>20</v>
      </c>
      <c r="R12" s="77"/>
      <c r="S12" s="92">
        <f>Sumário!E56</f>
        <v>0</v>
      </c>
      <c r="T12" s="78"/>
      <c r="U12" s="96">
        <v>1</v>
      </c>
      <c r="V12" s="77"/>
      <c r="W12" s="77"/>
      <c r="X12" s="78"/>
      <c r="Y12" s="92">
        <f t="shared" si="0"/>
        <v>0</v>
      </c>
      <c r="Z12" s="77"/>
      <c r="AA12" s="77"/>
      <c r="AB12" s="78"/>
      <c r="AC12" s="1"/>
      <c r="AD12" s="1"/>
      <c r="AE12" s="1"/>
      <c r="AF12" s="1"/>
      <c r="AG12" s="1"/>
      <c r="AH12" s="1"/>
      <c r="AI12" s="1"/>
    </row>
    <row r="13" spans="1:35" ht="12" customHeight="1">
      <c r="A13" s="85"/>
      <c r="B13" s="90"/>
      <c r="C13" s="76" t="s">
        <v>21</v>
      </c>
      <c r="D13" s="77"/>
      <c r="E13" s="77"/>
      <c r="F13" s="77"/>
      <c r="G13" s="77"/>
      <c r="H13" s="77"/>
      <c r="I13" s="77"/>
      <c r="J13" s="77"/>
      <c r="K13" s="78"/>
      <c r="L13" s="3"/>
      <c r="M13" s="4"/>
      <c r="N13" s="4"/>
      <c r="O13" s="85"/>
      <c r="P13" s="86"/>
      <c r="Q13" s="81" t="s">
        <v>22</v>
      </c>
      <c r="R13" s="77"/>
      <c r="S13" s="92">
        <f>Sumário!E57</f>
        <v>0</v>
      </c>
      <c r="T13" s="78"/>
      <c r="U13" s="96">
        <v>1</v>
      </c>
      <c r="V13" s="77"/>
      <c r="W13" s="77"/>
      <c r="X13" s="78"/>
      <c r="Y13" s="92">
        <f t="shared" si="0"/>
        <v>0</v>
      </c>
      <c r="Z13" s="77"/>
      <c r="AA13" s="77"/>
      <c r="AB13" s="78"/>
      <c r="AC13" s="1"/>
      <c r="AD13" s="1"/>
      <c r="AE13" s="1"/>
      <c r="AF13" s="1"/>
      <c r="AG13" s="1"/>
      <c r="AH13" s="1"/>
      <c r="AI13" s="1"/>
    </row>
    <row r="14" spans="1:35" ht="12" customHeight="1">
      <c r="A14" s="87"/>
      <c r="B14" s="91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87"/>
      <c r="P14" s="88"/>
      <c r="Q14" s="81"/>
      <c r="R14" s="77"/>
      <c r="S14" s="92">
        <f>Sumário!E58</f>
        <v>0</v>
      </c>
      <c r="T14" s="78"/>
      <c r="U14" s="96"/>
      <c r="V14" s="77"/>
      <c r="W14" s="77"/>
      <c r="X14" s="78"/>
      <c r="Y14" s="92">
        <f t="shared" si="0"/>
        <v>0</v>
      </c>
      <c r="Z14" s="77"/>
      <c r="AA14" s="77"/>
      <c r="AB14" s="78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94" t="s">
        <v>23</v>
      </c>
      <c r="L16" s="88"/>
      <c r="M16" s="88"/>
      <c r="N16" s="88"/>
      <c r="O16" s="88"/>
      <c r="P16" s="88"/>
      <c r="Q16" s="88"/>
      <c r="R16" s="88"/>
      <c r="S16" s="8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95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9"/>
      <c r="AC17" s="1"/>
      <c r="AD17" s="1"/>
      <c r="AE17" s="1"/>
      <c r="AF17" s="1"/>
      <c r="AG17" s="1"/>
      <c r="AH17" s="1"/>
      <c r="AI17" s="1"/>
    </row>
    <row r="18" spans="1:35" ht="12" customHeight="1">
      <c r="A18" s="85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90"/>
      <c r="AC18" s="1"/>
      <c r="AD18" s="1"/>
      <c r="AE18" s="1"/>
      <c r="AF18" s="1"/>
      <c r="AG18" s="1"/>
      <c r="AH18" s="1"/>
      <c r="AI18" s="1"/>
    </row>
    <row r="19" spans="1:35" ht="12" customHeight="1">
      <c r="A19" s="85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90"/>
      <c r="AC19" s="1"/>
      <c r="AD19" s="1"/>
      <c r="AE19" s="1"/>
      <c r="AF19" s="1"/>
      <c r="AG19" s="1"/>
      <c r="AH19" s="1"/>
      <c r="AI19" s="1"/>
    </row>
    <row r="20" spans="1:35" ht="12" customHeight="1">
      <c r="A20" s="85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90"/>
      <c r="AC20" s="1"/>
      <c r="AD20" s="1"/>
      <c r="AE20" s="1"/>
      <c r="AF20" s="1"/>
      <c r="AG20" s="1"/>
      <c r="AH20" s="1"/>
      <c r="AI20" s="1"/>
    </row>
    <row r="21" spans="1:35" ht="12" customHeight="1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90"/>
      <c r="AC21" s="1"/>
      <c r="AD21" s="1"/>
      <c r="AE21" s="1"/>
      <c r="AF21" s="1"/>
      <c r="AG21" s="1"/>
      <c r="AH21" s="1"/>
      <c r="AI21" s="1"/>
    </row>
    <row r="22" spans="1:35" ht="12" customHeight="1">
      <c r="A22" s="85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90"/>
      <c r="AC22" s="1"/>
      <c r="AD22" s="1"/>
      <c r="AE22" s="1"/>
      <c r="AF22" s="1"/>
      <c r="AG22" s="1"/>
      <c r="AH22" s="1"/>
      <c r="AI22" s="1"/>
    </row>
    <row r="23" spans="1:35" ht="12" customHeight="1">
      <c r="A23" s="85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90"/>
      <c r="AC23" s="1"/>
      <c r="AD23" s="1"/>
      <c r="AE23" s="1"/>
      <c r="AF23" s="1"/>
      <c r="AG23" s="1"/>
      <c r="AH23" s="1"/>
      <c r="AI23" s="1"/>
    </row>
    <row r="24" spans="1:35" ht="12" customHeight="1">
      <c r="A24" s="85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90"/>
      <c r="AC24" s="1"/>
      <c r="AD24" s="1"/>
      <c r="AE24" s="1"/>
      <c r="AF24" s="1"/>
      <c r="AG24" s="1"/>
      <c r="AH24" s="1"/>
      <c r="AI24" s="1"/>
    </row>
    <row r="25" spans="1:35" ht="12" customHeight="1">
      <c r="A25" s="85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90"/>
      <c r="AC25" s="1"/>
      <c r="AD25" s="1"/>
      <c r="AE25" s="1"/>
      <c r="AF25" s="1"/>
      <c r="AG25" s="1"/>
      <c r="AH25" s="1"/>
      <c r="AI25" s="1"/>
    </row>
    <row r="26" spans="1:35" ht="12" customHeight="1">
      <c r="A26" s="85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90"/>
      <c r="AC26" s="1"/>
      <c r="AD26" s="1"/>
      <c r="AE26" s="1"/>
      <c r="AF26" s="1"/>
      <c r="AG26" s="1"/>
      <c r="AH26" s="1"/>
      <c r="AI26" s="1"/>
    </row>
    <row r="27" spans="1:35" ht="12" customHeight="1">
      <c r="A27" s="85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90"/>
      <c r="AC27" s="1"/>
      <c r="AD27" s="1"/>
      <c r="AE27" s="1"/>
      <c r="AF27" s="1"/>
      <c r="AG27" s="1"/>
      <c r="AH27" s="1"/>
      <c r="AI27" s="1"/>
    </row>
    <row r="28" spans="1:35" ht="12" customHeight="1">
      <c r="A28" s="85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90"/>
      <c r="AC28" s="1"/>
      <c r="AD28" s="1"/>
      <c r="AE28" s="1"/>
      <c r="AF28" s="1"/>
      <c r="AG28" s="1"/>
      <c r="AH28" s="1"/>
      <c r="AI28" s="1"/>
    </row>
    <row r="29" spans="1:35" ht="12" customHeight="1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90"/>
      <c r="AC29" s="1"/>
      <c r="AD29" s="1"/>
      <c r="AE29" s="1"/>
      <c r="AF29" s="1"/>
      <c r="AG29" s="1"/>
      <c r="AH29" s="1"/>
      <c r="AI29" s="1"/>
    </row>
    <row r="30" spans="1:35" ht="12" customHeight="1">
      <c r="A30" s="85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90"/>
      <c r="AC30" s="1"/>
      <c r="AD30" s="1"/>
      <c r="AE30" s="1"/>
      <c r="AF30" s="1"/>
      <c r="AG30" s="1"/>
      <c r="AH30" s="1"/>
      <c r="AI30" s="1"/>
    </row>
    <row r="31" spans="1:35" ht="12" customHeight="1">
      <c r="A31" s="85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90"/>
      <c r="AC31" s="1"/>
      <c r="AD31" s="1"/>
      <c r="AE31" s="1"/>
      <c r="AF31" s="1"/>
      <c r="AG31" s="1"/>
      <c r="AH31" s="1"/>
      <c r="AI31" s="1"/>
    </row>
    <row r="32" spans="1:35" ht="12" customHeight="1">
      <c r="A32" s="85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90"/>
      <c r="AC32" s="1"/>
      <c r="AD32" s="1"/>
      <c r="AE32" s="1"/>
      <c r="AF32" s="1"/>
      <c r="AG32" s="1"/>
      <c r="AH32" s="1"/>
      <c r="AI32" s="1"/>
    </row>
    <row r="33" spans="1:35" ht="12" customHeight="1">
      <c r="A33" s="85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90"/>
      <c r="AC33" s="1"/>
      <c r="AD33" s="1"/>
      <c r="AE33" s="1"/>
      <c r="AF33" s="1"/>
      <c r="AG33" s="1"/>
      <c r="AH33" s="1"/>
      <c r="AI33" s="1"/>
    </row>
    <row r="34" spans="1:35" ht="12" customHeight="1">
      <c r="A34" s="85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90"/>
      <c r="AC34" s="1"/>
      <c r="AD34" s="1"/>
      <c r="AE34" s="1"/>
      <c r="AF34" s="1"/>
      <c r="AG34" s="1"/>
      <c r="AH34" s="1"/>
      <c r="AI34" s="1"/>
    </row>
    <row r="35" spans="1:35" ht="12" customHeight="1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90"/>
      <c r="AC35" s="1"/>
      <c r="AD35" s="1"/>
      <c r="AE35" s="1"/>
      <c r="AF35" s="1"/>
      <c r="AG35" s="1"/>
      <c r="AH35" s="1"/>
      <c r="AI35" s="1"/>
    </row>
    <row r="36" spans="1:35" ht="12" customHeight="1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90"/>
      <c r="AC36" s="1"/>
      <c r="AD36" s="1"/>
      <c r="AE36" s="1"/>
      <c r="AF36" s="1"/>
      <c r="AG36" s="1"/>
      <c r="AH36" s="1"/>
      <c r="AI36" s="1"/>
    </row>
    <row r="37" spans="1:35" ht="12" customHeight="1">
      <c r="A37" s="85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90"/>
      <c r="AC37" s="1"/>
      <c r="AD37" s="1"/>
      <c r="AE37" s="1"/>
      <c r="AF37" s="1"/>
      <c r="AG37" s="1"/>
      <c r="AH37" s="1"/>
      <c r="AI37" s="1"/>
    </row>
    <row r="38" spans="1:35" ht="12" customHeight="1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91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94" t="s">
        <v>24</v>
      </c>
      <c r="L40" s="88"/>
      <c r="M40" s="88"/>
      <c r="N40" s="88"/>
      <c r="O40" s="88"/>
      <c r="P40" s="88"/>
      <c r="Q40" s="88"/>
      <c r="R40" s="88"/>
      <c r="S40" s="8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95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9"/>
      <c r="AC41" s="1"/>
      <c r="AD41" s="1"/>
      <c r="AE41" s="1"/>
      <c r="AF41" s="1"/>
      <c r="AG41" s="1"/>
      <c r="AH41" s="1"/>
      <c r="AI41" s="1"/>
    </row>
    <row r="42" spans="1:35" ht="12" customHeight="1">
      <c r="A42" s="85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90"/>
      <c r="AC42" s="1"/>
      <c r="AD42" s="1"/>
      <c r="AE42" s="1"/>
      <c r="AF42" s="1"/>
      <c r="AG42" s="1"/>
      <c r="AH42" s="1"/>
      <c r="AI42" s="1"/>
    </row>
    <row r="43" spans="1:35" ht="12" customHeight="1">
      <c r="A43" s="85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90"/>
      <c r="AC43" s="1"/>
      <c r="AD43" s="1"/>
      <c r="AE43" s="1"/>
      <c r="AF43" s="1"/>
      <c r="AG43" s="1"/>
      <c r="AH43" s="1"/>
      <c r="AI43" s="1"/>
    </row>
    <row r="44" spans="1:35" ht="12" customHeight="1">
      <c r="A44" s="85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90"/>
      <c r="AC44" s="1"/>
      <c r="AD44" s="1"/>
      <c r="AE44" s="1"/>
      <c r="AF44" s="1"/>
      <c r="AG44" s="1"/>
      <c r="AH44" s="1"/>
      <c r="AI44" s="1"/>
    </row>
    <row r="45" spans="1:35" ht="12" customHeight="1">
      <c r="A45" s="85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90"/>
      <c r="AC45" s="1"/>
      <c r="AD45" s="1"/>
      <c r="AE45" s="1"/>
      <c r="AF45" s="1"/>
      <c r="AG45" s="1"/>
      <c r="AH45" s="1"/>
      <c r="AI45" s="1"/>
    </row>
    <row r="46" spans="1:35" ht="12" customHeight="1">
      <c r="A46" s="85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90"/>
      <c r="AC46" s="1"/>
      <c r="AD46" s="1"/>
      <c r="AE46" s="1"/>
      <c r="AF46" s="1"/>
      <c r="AG46" s="1"/>
      <c r="AH46" s="1"/>
      <c r="AI46" s="1"/>
    </row>
    <row r="47" spans="1:35" ht="12" customHeight="1">
      <c r="A47" s="85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90"/>
      <c r="AC47" s="1"/>
      <c r="AD47" s="1"/>
      <c r="AE47" s="1"/>
      <c r="AF47" s="1"/>
      <c r="AG47" s="1"/>
      <c r="AH47" s="1"/>
      <c r="AI47" s="1"/>
    </row>
    <row r="48" spans="1:35" ht="12" customHeight="1">
      <c r="A48" s="85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90"/>
      <c r="AC48" s="1"/>
      <c r="AD48" s="1"/>
      <c r="AE48" s="1"/>
      <c r="AF48" s="1"/>
      <c r="AG48" s="1"/>
      <c r="AH48" s="1"/>
      <c r="AI48" s="1"/>
    </row>
    <row r="49" spans="1:35" ht="12" customHeight="1">
      <c r="A49" s="85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90"/>
      <c r="AC49" s="1"/>
      <c r="AD49" s="1"/>
      <c r="AE49" s="1"/>
      <c r="AF49" s="1"/>
      <c r="AG49" s="1"/>
      <c r="AH49" s="1"/>
      <c r="AI49" s="1"/>
    </row>
    <row r="50" spans="1:35" ht="12" customHeight="1">
      <c r="A50" s="85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90"/>
      <c r="AC50" s="1"/>
      <c r="AD50" s="1"/>
      <c r="AE50" s="1"/>
      <c r="AF50" s="1"/>
      <c r="AG50" s="1"/>
      <c r="AH50" s="1"/>
      <c r="AI50" s="1"/>
    </row>
    <row r="51" spans="1:35" ht="12" customHeight="1">
      <c r="A51" s="85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90"/>
      <c r="AC51" s="1"/>
      <c r="AD51" s="1"/>
      <c r="AE51" s="1"/>
      <c r="AF51" s="1"/>
      <c r="AG51" s="1"/>
      <c r="AH51" s="1"/>
      <c r="AI51" s="1"/>
    </row>
    <row r="52" spans="1:35" ht="12" customHeight="1">
      <c r="A52" s="85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90"/>
      <c r="AC52" s="1"/>
      <c r="AD52" s="1"/>
      <c r="AE52" s="1"/>
      <c r="AF52" s="1"/>
      <c r="AG52" s="1"/>
      <c r="AH52" s="1"/>
      <c r="AI52" s="1"/>
    </row>
    <row r="53" spans="1:35" ht="12" customHeight="1">
      <c r="A53" s="85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90"/>
      <c r="AC53" s="1"/>
      <c r="AD53" s="1"/>
      <c r="AE53" s="1"/>
      <c r="AF53" s="1"/>
      <c r="AG53" s="1"/>
      <c r="AH53" s="1"/>
      <c r="AI53" s="1"/>
    </row>
    <row r="54" spans="1:35" ht="12" customHeight="1">
      <c r="A54" s="85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90"/>
      <c r="AC54" s="1"/>
      <c r="AD54" s="1"/>
      <c r="AE54" s="1"/>
      <c r="AF54" s="1"/>
      <c r="AG54" s="1"/>
      <c r="AH54" s="1"/>
      <c r="AI54" s="1"/>
    </row>
    <row r="55" spans="1:35" ht="12" customHeight="1">
      <c r="A55" s="85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90"/>
      <c r="AC55" s="1"/>
      <c r="AD55" s="1"/>
      <c r="AE55" s="1"/>
      <c r="AF55" s="1"/>
      <c r="AG55" s="1"/>
      <c r="AH55" s="1"/>
      <c r="AI55" s="1"/>
    </row>
    <row r="56" spans="1:35" ht="12" customHeight="1">
      <c r="A56" s="85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90"/>
      <c r="AC56" s="1"/>
      <c r="AD56" s="1"/>
      <c r="AE56" s="1"/>
      <c r="AF56" s="1"/>
      <c r="AG56" s="1"/>
      <c r="AH56" s="1"/>
      <c r="AI56" s="1"/>
    </row>
    <row r="57" spans="1:35" ht="12" customHeight="1">
      <c r="A57" s="85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90"/>
      <c r="AC57" s="1"/>
      <c r="AD57" s="1"/>
      <c r="AE57" s="1"/>
      <c r="AF57" s="1"/>
      <c r="AG57" s="1"/>
      <c r="AH57" s="1"/>
      <c r="AI57" s="1"/>
    </row>
    <row r="58" spans="1:35" ht="12" customHeight="1">
      <c r="A58" s="85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90"/>
      <c r="AC58" s="1"/>
      <c r="AD58" s="1"/>
      <c r="AE58" s="1"/>
      <c r="AF58" s="1"/>
      <c r="AG58" s="1"/>
      <c r="AH58" s="1"/>
      <c r="AI58" s="1"/>
    </row>
    <row r="59" spans="1:35" ht="12" customHeight="1">
      <c r="A59" s="85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90"/>
      <c r="AC59" s="1"/>
      <c r="AD59" s="1"/>
      <c r="AE59" s="1"/>
      <c r="AF59" s="1"/>
      <c r="AG59" s="1"/>
      <c r="AH59" s="1"/>
      <c r="AI59" s="1"/>
    </row>
    <row r="60" spans="1:35" ht="12" customHeight="1">
      <c r="A60" s="87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91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R4:S4"/>
    <mergeCell ref="A6:E6"/>
    <mergeCell ref="A1:AB3"/>
    <mergeCell ref="Y11:AB11"/>
    <mergeCell ref="Y10:AB10"/>
    <mergeCell ref="U5:V5"/>
    <mergeCell ref="X8:AB8"/>
    <mergeCell ref="U8:W8"/>
    <mergeCell ref="U11:X11"/>
    <mergeCell ref="Q10:T10"/>
    <mergeCell ref="U4:V4"/>
    <mergeCell ref="A5:E5"/>
    <mergeCell ref="F5:T5"/>
    <mergeCell ref="A4:E4"/>
    <mergeCell ref="W5:AB5"/>
    <mergeCell ref="W4:AB4"/>
    <mergeCell ref="F4:Q4"/>
    <mergeCell ref="Y12:AB12"/>
    <mergeCell ref="U12:X12"/>
    <mergeCell ref="Q14:R14"/>
    <mergeCell ref="Q13:R13"/>
    <mergeCell ref="U13:X13"/>
    <mergeCell ref="S13:T13"/>
    <mergeCell ref="Q12:R12"/>
    <mergeCell ref="K16:S16"/>
    <mergeCell ref="A17:AB38"/>
    <mergeCell ref="A41:AB60"/>
    <mergeCell ref="K40:S40"/>
    <mergeCell ref="Y13:AB13"/>
    <mergeCell ref="C13:K13"/>
    <mergeCell ref="S14:T14"/>
    <mergeCell ref="Y14:AB14"/>
    <mergeCell ref="U14:X14"/>
    <mergeCell ref="C12:K12"/>
    <mergeCell ref="F6:AB6"/>
    <mergeCell ref="F7:T7"/>
    <mergeCell ref="X7:AB7"/>
    <mergeCell ref="U7:W7"/>
    <mergeCell ref="A7:E7"/>
    <mergeCell ref="O10:P14"/>
    <mergeCell ref="A10:B14"/>
    <mergeCell ref="C10:K10"/>
    <mergeCell ref="C11:K11"/>
    <mergeCell ref="F8:T8"/>
    <mergeCell ref="A8:E8"/>
    <mergeCell ref="S11:T11"/>
    <mergeCell ref="Q11:R11"/>
    <mergeCell ref="S12:T12"/>
    <mergeCell ref="U10:X10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0"/>
  <sheetViews>
    <sheetView showGridLines="0" tabSelected="1" workbookViewId="0">
      <pane ySplit="7" topLeftCell="A8" activePane="bottomLeft" state="frozen"/>
      <selection pane="bottomLeft" activeCell="P49" sqref="P49:T49"/>
    </sheetView>
  </sheetViews>
  <sheetFormatPr defaultColWidth="17.33203125" defaultRowHeight="15" customHeight="1"/>
  <cols>
    <col min="1" max="5" width="7.6640625" customWidth="1"/>
    <col min="6" max="6" width="29.6640625" customWidth="1"/>
    <col min="7" max="7" width="5.44140625" customWidth="1"/>
    <col min="8" max="8" width="7" customWidth="1"/>
    <col min="9" max="9" width="3.6640625" customWidth="1"/>
    <col min="10" max="10" width="5.44140625" customWidth="1"/>
    <col min="11" max="11" width="4" hidden="1" customWidth="1"/>
    <col min="12" max="12" width="1.88671875" hidden="1" customWidth="1"/>
    <col min="13" max="13" width="9.6640625" customWidth="1"/>
    <col min="14" max="14" width="5.6640625" customWidth="1"/>
    <col min="15" max="15" width="9.44140625" customWidth="1"/>
    <col min="16" max="17" width="16.6640625" customWidth="1"/>
    <col min="18" max="18" width="1.88671875" customWidth="1"/>
    <col min="19" max="19" width="37.88671875" customWidth="1"/>
    <col min="20" max="20" width="16.6640625" customWidth="1"/>
  </cols>
  <sheetData>
    <row r="1" spans="1:20" ht="15" customHeight="1">
      <c r="A1" s="119" t="s">
        <v>25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9"/>
      <c r="Q1" s="9"/>
      <c r="R1" s="9"/>
      <c r="S1" s="9"/>
      <c r="T1" s="9"/>
    </row>
    <row r="2" spans="1:20" ht="15" customHeight="1">
      <c r="A2" s="120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"/>
      <c r="Q2" s="9"/>
      <c r="R2" s="9"/>
      <c r="S2" s="9"/>
      <c r="T2" s="9"/>
    </row>
    <row r="3" spans="1:20" ht="15" customHeight="1">
      <c r="A3" s="120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9"/>
      <c r="Q3" s="9"/>
      <c r="R3" s="9"/>
      <c r="S3" s="9"/>
      <c r="T3" s="9"/>
    </row>
    <row r="4" spans="1:20" ht="15" customHeight="1">
      <c r="A4" s="121" t="str">
        <f>Contagem!A5&amp;" : "&amp;Contagem!F5</f>
        <v xml:space="preserve">Aplicação : </v>
      </c>
      <c r="B4" s="77"/>
      <c r="C4" s="77"/>
      <c r="D4" s="77"/>
      <c r="E4" s="77"/>
      <c r="F4" s="77"/>
      <c r="G4" s="118" t="str">
        <f>Contagem!A6&amp;" : "&amp;Contagem!F6</f>
        <v xml:space="preserve">Projeto : 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8"/>
    </row>
    <row r="5" spans="1:20" ht="15" customHeight="1">
      <c r="A5" s="114" t="str">
        <f>Contagem!A7&amp;" : "&amp;Contagem!F7</f>
        <v xml:space="preserve">Responsável : </v>
      </c>
      <c r="B5" s="77"/>
      <c r="C5" s="77"/>
      <c r="D5" s="77"/>
      <c r="E5" s="77"/>
      <c r="F5" s="77"/>
      <c r="G5" s="118" t="str">
        <f>Contagem!A8&amp;" : "&amp;Contagem!F8</f>
        <v xml:space="preserve">Revisor : 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8"/>
    </row>
    <row r="6" spans="1:20" ht="15" customHeight="1">
      <c r="A6" s="114" t="str">
        <f>Contagem!A4&amp;" : "&amp;Contagem!F4</f>
        <v xml:space="preserve">Empresa : </v>
      </c>
      <c r="B6" s="77"/>
      <c r="C6" s="77"/>
      <c r="D6" s="77"/>
      <c r="E6" s="78"/>
      <c r="F6" s="118" t="str">
        <f>Contagem!R4&amp;" = "&amp;VALUE(Contagem!T4)</f>
        <v>R$/PF = 400</v>
      </c>
      <c r="G6" s="78"/>
      <c r="H6" s="117" t="str">
        <f>" Custo= "&amp;DOLLAR(Contagem!W4)</f>
        <v xml:space="preserve"> Custo= R$ 226.800,00</v>
      </c>
      <c r="I6" s="88"/>
      <c r="J6" s="88"/>
      <c r="K6" s="88"/>
      <c r="L6" s="88"/>
      <c r="M6" s="91"/>
      <c r="N6" s="122" t="str">
        <f>"PF  = "&amp;VALUE(Contagem!W5)</f>
        <v>PF  = 567</v>
      </c>
      <c r="O6" s="123"/>
      <c r="P6" s="10"/>
      <c r="Q6" s="10"/>
      <c r="R6" s="10"/>
      <c r="S6" s="10"/>
      <c r="T6" s="11"/>
    </row>
    <row r="7" spans="1:20" ht="15" customHeight="1">
      <c r="A7" s="116" t="s">
        <v>26</v>
      </c>
      <c r="B7" s="77"/>
      <c r="C7" s="77"/>
      <c r="D7" s="77"/>
      <c r="E7" s="77"/>
      <c r="F7" s="78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24" t="s">
        <v>34</v>
      </c>
      <c r="Q7" s="125"/>
      <c r="R7" s="125"/>
      <c r="S7" s="125"/>
      <c r="T7" s="125"/>
    </row>
    <row r="8" spans="1:20" ht="18" customHeight="1">
      <c r="A8" s="115" t="s">
        <v>35</v>
      </c>
      <c r="B8" s="103"/>
      <c r="C8" s="103"/>
      <c r="D8" s="103"/>
      <c r="E8" s="103"/>
      <c r="F8" s="104"/>
      <c r="G8" s="16" t="s">
        <v>36</v>
      </c>
      <c r="H8" s="17" t="s">
        <v>37</v>
      </c>
      <c r="I8" s="16">
        <v>5</v>
      </c>
      <c r="J8" s="16">
        <v>1</v>
      </c>
      <c r="K8" s="18" t="str">
        <f t="shared" ref="K8:K16" si="0">CONCATENATE(G8,L8)</f>
        <v>ALIL</v>
      </c>
      <c r="L8" s="19" t="str">
        <f t="shared" ref="L8:L16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16" si="2">IF(L8="L","Baixa",IF(L8="A","Média",IF(L8="","","Alta")))</f>
        <v>Baixa</v>
      </c>
      <c r="N8" s="21">
        <f t="shared" ref="N8:N16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100"/>
      <c r="Q8" s="101"/>
      <c r="R8" s="101"/>
      <c r="S8" s="101"/>
      <c r="T8" s="101"/>
    </row>
    <row r="9" spans="1:20" ht="18" customHeight="1">
      <c r="A9" s="102" t="s">
        <v>38</v>
      </c>
      <c r="B9" s="103"/>
      <c r="C9" s="103"/>
      <c r="D9" s="103"/>
      <c r="E9" s="103"/>
      <c r="F9" s="104"/>
      <c r="G9" s="16" t="s">
        <v>39</v>
      </c>
      <c r="H9" s="17" t="s">
        <v>37</v>
      </c>
      <c r="I9" s="16">
        <v>6</v>
      </c>
      <c r="J9" s="16">
        <v>1</v>
      </c>
      <c r="K9" s="18" t="str">
        <f t="shared" si="0"/>
        <v>EEL</v>
      </c>
      <c r="L9" s="19" t="str">
        <f t="shared" si="1"/>
        <v>L</v>
      </c>
      <c r="M9" s="20" t="str">
        <f t="shared" si="2"/>
        <v>Baixa</v>
      </c>
      <c r="N9" s="21">
        <f t="shared" si="3"/>
        <v>3</v>
      </c>
      <c r="O9" s="22">
        <f>IF(H9="I",N9*Contagem!$U$11,IF(H9="E",N9*Contagem!$U$13,IF(H9="A",N9*Contagem!$U$12,IF(H9="T",N9*Contagem!$U$14,""))))</f>
        <v>3</v>
      </c>
      <c r="P9" s="100"/>
      <c r="Q9" s="101"/>
      <c r="R9" s="101"/>
      <c r="S9" s="101"/>
      <c r="T9" s="101"/>
    </row>
    <row r="10" spans="1:20" ht="18" customHeight="1">
      <c r="A10" s="102" t="s">
        <v>40</v>
      </c>
      <c r="B10" s="103"/>
      <c r="C10" s="103"/>
      <c r="D10" s="103"/>
      <c r="E10" s="103"/>
      <c r="F10" s="104"/>
      <c r="G10" s="16" t="s">
        <v>39</v>
      </c>
      <c r="H10" s="17" t="s">
        <v>37</v>
      </c>
      <c r="I10" s="16">
        <v>5</v>
      </c>
      <c r="J10" s="16">
        <v>1</v>
      </c>
      <c r="K10" s="18" t="str">
        <f t="shared" si="0"/>
        <v>EEL</v>
      </c>
      <c r="L10" s="19" t="str">
        <f t="shared" si="1"/>
        <v>L</v>
      </c>
      <c r="M10" s="20" t="str">
        <f t="shared" si="2"/>
        <v>Baixa</v>
      </c>
      <c r="N10" s="21">
        <f t="shared" si="3"/>
        <v>3</v>
      </c>
      <c r="O10" s="22">
        <f>IF(H10="I",N10*Contagem!$U$11,IF(H10="E",N10*Contagem!$U$13,IF(H10="A",N10*Contagem!$U$12,IF(H10="T",N10*Contagem!$U$14,""))))</f>
        <v>3</v>
      </c>
      <c r="P10" s="100"/>
      <c r="Q10" s="101"/>
      <c r="R10" s="101"/>
      <c r="S10" s="101"/>
      <c r="T10" s="101"/>
    </row>
    <row r="11" spans="1:20" ht="18" customHeight="1">
      <c r="A11" s="102" t="s">
        <v>41</v>
      </c>
      <c r="B11" s="103"/>
      <c r="C11" s="103"/>
      <c r="D11" s="103"/>
      <c r="E11" s="103"/>
      <c r="F11" s="104"/>
      <c r="G11" s="16" t="s">
        <v>39</v>
      </c>
      <c r="H11" s="17" t="s">
        <v>37</v>
      </c>
      <c r="I11" s="16">
        <v>3</v>
      </c>
      <c r="J11" s="16">
        <v>1</v>
      </c>
      <c r="K11" s="18" t="str">
        <f t="shared" si="0"/>
        <v>EEL</v>
      </c>
      <c r="L11" s="19" t="str">
        <f t="shared" si="1"/>
        <v>L</v>
      </c>
      <c r="M11" s="20" t="str">
        <f t="shared" si="2"/>
        <v>Baixa</v>
      </c>
      <c r="N11" s="21">
        <f t="shared" si="3"/>
        <v>3</v>
      </c>
      <c r="O11" s="22">
        <f>IF(H11="I",N11*Contagem!$U$11,IF(H11="E",N11*Contagem!$U$13,IF(H11="A",N11*Contagem!$U$12,IF(H11="T",N11*Contagem!$U$14,""))))</f>
        <v>3</v>
      </c>
      <c r="P11" s="100"/>
      <c r="Q11" s="101"/>
      <c r="R11" s="101"/>
      <c r="S11" s="101"/>
      <c r="T11" s="101"/>
    </row>
    <row r="12" spans="1:20" ht="18" customHeight="1">
      <c r="A12" s="102" t="s">
        <v>42</v>
      </c>
      <c r="B12" s="103"/>
      <c r="C12" s="103"/>
      <c r="D12" s="103"/>
      <c r="E12" s="103"/>
      <c r="F12" s="104"/>
      <c r="G12" s="16" t="s">
        <v>39</v>
      </c>
      <c r="H12" s="17" t="s">
        <v>37</v>
      </c>
      <c r="I12" s="16">
        <v>3</v>
      </c>
      <c r="J12" s="16">
        <v>1</v>
      </c>
      <c r="K12" s="18" t="str">
        <f t="shared" si="0"/>
        <v>EEL</v>
      </c>
      <c r="L12" s="19" t="str">
        <f t="shared" si="1"/>
        <v>L</v>
      </c>
      <c r="M12" s="20" t="str">
        <f t="shared" si="2"/>
        <v>Baixa</v>
      </c>
      <c r="N12" s="21">
        <f t="shared" si="3"/>
        <v>3</v>
      </c>
      <c r="O12" s="22">
        <f>IF(H12="I",N12*Contagem!$U$11,IF(H12="E",N12*Contagem!$U$13,IF(H12="A",N12*Contagem!$U$12,IF(H12="T",N12*Contagem!$U$14,""))))</f>
        <v>3</v>
      </c>
      <c r="P12" s="100"/>
      <c r="Q12" s="101"/>
      <c r="R12" s="101"/>
      <c r="S12" s="101"/>
      <c r="T12" s="101"/>
    </row>
    <row r="13" spans="1:20" ht="18" customHeight="1">
      <c r="A13" s="102" t="s">
        <v>43</v>
      </c>
      <c r="B13" s="103"/>
      <c r="C13" s="103"/>
      <c r="D13" s="103"/>
      <c r="E13" s="103"/>
      <c r="F13" s="104"/>
      <c r="G13" s="16" t="s">
        <v>44</v>
      </c>
      <c r="H13" s="17" t="s">
        <v>37</v>
      </c>
      <c r="I13" s="16">
        <v>6</v>
      </c>
      <c r="J13" s="16">
        <v>1</v>
      </c>
      <c r="K13" s="18" t="str">
        <f t="shared" si="0"/>
        <v>CEL</v>
      </c>
      <c r="L13" s="19" t="str">
        <f t="shared" si="1"/>
        <v>L</v>
      </c>
      <c r="M13" s="20" t="str">
        <f t="shared" si="2"/>
        <v>Baixa</v>
      </c>
      <c r="N13" s="21">
        <f t="shared" si="3"/>
        <v>3</v>
      </c>
      <c r="O13" s="22">
        <f>IF(H13="I",N13*Contagem!$U$11,IF(H13="E",N13*Contagem!$U$13,IF(H13="A",N13*Contagem!$U$12,IF(H13="T",N13*Contagem!$U$14,""))))</f>
        <v>3</v>
      </c>
      <c r="P13" s="100"/>
      <c r="Q13" s="101"/>
      <c r="R13" s="101"/>
      <c r="S13" s="101"/>
      <c r="T13" s="101"/>
    </row>
    <row r="14" spans="1:20" ht="18" customHeight="1">
      <c r="A14" s="102" t="s">
        <v>45</v>
      </c>
      <c r="B14" s="103"/>
      <c r="C14" s="103"/>
      <c r="D14" s="103"/>
      <c r="E14" s="103"/>
      <c r="F14" s="104"/>
      <c r="G14" s="16" t="s">
        <v>39</v>
      </c>
      <c r="H14" s="17" t="s">
        <v>37</v>
      </c>
      <c r="I14" s="16">
        <v>3</v>
      </c>
      <c r="J14" s="16">
        <v>1</v>
      </c>
      <c r="K14" s="18" t="str">
        <f t="shared" si="0"/>
        <v>EEL</v>
      </c>
      <c r="L14" s="19" t="str">
        <f t="shared" si="1"/>
        <v>L</v>
      </c>
      <c r="M14" s="20" t="str">
        <f t="shared" si="2"/>
        <v>Baixa</v>
      </c>
      <c r="N14" s="21">
        <f t="shared" si="3"/>
        <v>3</v>
      </c>
      <c r="O14" s="22">
        <f>IF(H14="I",N14*Contagem!$U$11,IF(H14="E",N14*Contagem!$U$13,IF(H14="A",N14*Contagem!$U$12,IF(H14="T",N14*Contagem!$U$14,""))))</f>
        <v>3</v>
      </c>
      <c r="P14" s="100"/>
      <c r="Q14" s="101"/>
      <c r="R14" s="101"/>
      <c r="S14" s="101"/>
      <c r="T14" s="101"/>
    </row>
    <row r="15" spans="1:20" ht="18" customHeight="1">
      <c r="A15" s="105" t="s">
        <v>46</v>
      </c>
      <c r="B15" s="84"/>
      <c r="C15" s="84"/>
      <c r="D15" s="84"/>
      <c r="E15" s="84"/>
      <c r="F15" s="106"/>
      <c r="G15" s="16" t="s">
        <v>44</v>
      </c>
      <c r="H15" s="17" t="s">
        <v>37</v>
      </c>
      <c r="I15" s="16">
        <v>5</v>
      </c>
      <c r="J15" s="16">
        <v>1</v>
      </c>
      <c r="K15" s="18" t="str">
        <f t="shared" si="0"/>
        <v>CEL</v>
      </c>
      <c r="L15" s="19" t="str">
        <f t="shared" si="1"/>
        <v>L</v>
      </c>
      <c r="M15" s="20" t="str">
        <f t="shared" si="2"/>
        <v>Baixa</v>
      </c>
      <c r="N15" s="21">
        <f t="shared" si="3"/>
        <v>3</v>
      </c>
      <c r="O15" s="22">
        <f>IF(H15="I",N15*Contagem!$U$11,IF(H15="E",N15*Contagem!$U$13,IF(H15="A",N15*Contagem!$U$12,IF(H15="T",N15*Contagem!$U$14,""))))</f>
        <v>3</v>
      </c>
      <c r="P15" s="100"/>
      <c r="Q15" s="101"/>
      <c r="R15" s="101"/>
      <c r="S15" s="101"/>
      <c r="T15" s="101"/>
    </row>
    <row r="16" spans="1:20" ht="18" customHeight="1">
      <c r="A16" s="105" t="s">
        <v>47</v>
      </c>
      <c r="B16" s="84"/>
      <c r="C16" s="84"/>
      <c r="D16" s="84"/>
      <c r="E16" s="84"/>
      <c r="F16" s="106"/>
      <c r="G16" s="16" t="s">
        <v>48</v>
      </c>
      <c r="H16" s="17" t="s">
        <v>37</v>
      </c>
      <c r="I16" s="16">
        <v>2</v>
      </c>
      <c r="J16" s="16">
        <v>1</v>
      </c>
      <c r="K16" s="18" t="str">
        <f t="shared" si="0"/>
        <v>SEL</v>
      </c>
      <c r="L16" s="19" t="str">
        <f t="shared" si="1"/>
        <v>L</v>
      </c>
      <c r="M16" s="20" t="str">
        <f t="shared" si="2"/>
        <v>Baixa</v>
      </c>
      <c r="N16" s="21">
        <f t="shared" si="3"/>
        <v>4</v>
      </c>
      <c r="O16" s="22">
        <f>IF(H16="I",N16*Contagem!$U$11,IF(H16="E",N16*Contagem!$U$13,IF(H16="A",N16*Contagem!$U$12,IF(H16="T",N16*Contagem!$U$14,""))))</f>
        <v>4</v>
      </c>
      <c r="P16" s="23"/>
      <c r="Q16" s="23"/>
      <c r="R16" s="23"/>
      <c r="S16" s="23"/>
      <c r="T16" s="23"/>
    </row>
    <row r="17" spans="1:20" ht="18" customHeight="1">
      <c r="A17" s="105"/>
      <c r="B17" s="84"/>
      <c r="C17" s="84"/>
      <c r="D17" s="84"/>
      <c r="E17" s="84"/>
      <c r="F17" s="106"/>
      <c r="G17" s="16"/>
      <c r="H17" s="17"/>
      <c r="I17" s="16"/>
      <c r="J17" s="16"/>
      <c r="K17" s="18"/>
      <c r="L17" s="19"/>
      <c r="M17" s="20"/>
      <c r="N17" s="21"/>
      <c r="O17" s="22"/>
      <c r="P17" s="100"/>
      <c r="Q17" s="101"/>
      <c r="R17" s="101"/>
      <c r="S17" s="101"/>
      <c r="T17" s="101"/>
    </row>
    <row r="18" spans="1:20" ht="18" customHeight="1">
      <c r="A18" s="112" t="s">
        <v>49</v>
      </c>
      <c r="B18" s="77"/>
      <c r="C18" s="77"/>
      <c r="D18" s="77"/>
      <c r="E18" s="77"/>
      <c r="F18" s="113"/>
      <c r="G18" s="18"/>
      <c r="H18" s="17" t="s">
        <v>37</v>
      </c>
      <c r="I18" s="24"/>
      <c r="J18" s="24"/>
      <c r="K18" s="24" t="str">
        <f t="shared" ref="K18:K230" si="4">CONCATENATE(G18,L18)</f>
        <v/>
      </c>
      <c r="L18" s="25" t="str">
        <f t="shared" ref="L18:L23" si="5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/>
      </c>
      <c r="M18" s="26" t="str">
        <f t="shared" ref="M18:M230" si="6">IF(L18="L","Baixa",IF(L18="A","Média",IF(L18="","","Alta")))</f>
        <v/>
      </c>
      <c r="N18" s="27" t="str">
        <f t="shared" ref="N18:N23" si="7">IF(ISBLANK(G18),"",IF(G18="ALI",IF(L18="L",7,IF(L18="A",10,15)),IF(G18="AIE",IF(L18="L",5,IF(L18="A",7,10)),IF(G18="SE",IF(L18="L",4,IF(L18="A",5,7)),IF(OR(G18="EE",G18="CE"),IF(L18="L",3,IF(L18="A",4,6)))))))</f>
        <v/>
      </c>
      <c r="O18" s="28" t="e">
        <f>IF(H18="I",N18*Contagem!$U$11,IF(H18="E",N18*Contagem!$U$13,IF(H18="A",N18*Contagem!$U$12,IF(H18="T",N18*Contagem!$U$14,""))))</f>
        <v>#VALUE!</v>
      </c>
      <c r="P18" s="100"/>
      <c r="Q18" s="101"/>
      <c r="R18" s="101"/>
      <c r="S18" s="101"/>
      <c r="T18" s="101"/>
    </row>
    <row r="19" spans="1:20" ht="18" customHeight="1">
      <c r="A19" s="112" t="s">
        <v>50</v>
      </c>
      <c r="B19" s="77"/>
      <c r="C19" s="77"/>
      <c r="D19" s="77"/>
      <c r="E19" s="77"/>
      <c r="F19" s="113"/>
      <c r="G19" s="16" t="s">
        <v>36</v>
      </c>
      <c r="H19" s="17" t="s">
        <v>37</v>
      </c>
      <c r="I19" s="29">
        <v>20</v>
      </c>
      <c r="J19" s="29">
        <v>2</v>
      </c>
      <c r="K19" s="24" t="str">
        <f t="shared" si="4"/>
        <v>ALIA</v>
      </c>
      <c r="L19" s="25" t="str">
        <f t="shared" si="5"/>
        <v>A</v>
      </c>
      <c r="M19" s="26" t="str">
        <f t="shared" si="6"/>
        <v>Média</v>
      </c>
      <c r="N19" s="27">
        <f t="shared" si="7"/>
        <v>10</v>
      </c>
      <c r="O19" s="28">
        <f>IF(H19="I",N19*Contagem!$U$11,IF(H19="E",N19*Contagem!$U$13,IF(H19="A",N19*Contagem!$U$12,IF(H19="T",N19*Contagem!$U$14,""))))</f>
        <v>10</v>
      </c>
      <c r="P19" s="100"/>
      <c r="Q19" s="101"/>
      <c r="R19" s="101"/>
      <c r="S19" s="101"/>
      <c r="T19" s="101"/>
    </row>
    <row r="20" spans="1:20" ht="18" customHeight="1">
      <c r="A20" s="112" t="s">
        <v>51</v>
      </c>
      <c r="B20" s="77"/>
      <c r="C20" s="77"/>
      <c r="D20" s="77"/>
      <c r="E20" s="77"/>
      <c r="F20" s="113"/>
      <c r="G20" s="16" t="s">
        <v>39</v>
      </c>
      <c r="H20" s="17" t="s">
        <v>37</v>
      </c>
      <c r="I20" s="29">
        <v>19</v>
      </c>
      <c r="J20" s="29">
        <v>2</v>
      </c>
      <c r="K20" s="24" t="str">
        <f t="shared" si="4"/>
        <v>EEH</v>
      </c>
      <c r="L20" s="25" t="str">
        <f t="shared" si="5"/>
        <v>H</v>
      </c>
      <c r="M20" s="26" t="str">
        <f t="shared" si="6"/>
        <v>Alta</v>
      </c>
      <c r="N20" s="27">
        <f t="shared" si="7"/>
        <v>6</v>
      </c>
      <c r="O20" s="28">
        <f>IF(H20="I",N20*Contagem!$U$11,IF(H20="E",N20*Contagem!$U$13,IF(H20="A",N20*Contagem!$U$12,IF(H20="T",N20*Contagem!$U$14,""))))</f>
        <v>6</v>
      </c>
      <c r="P20" s="100"/>
      <c r="Q20" s="101"/>
      <c r="R20" s="101"/>
      <c r="S20" s="101"/>
      <c r="T20" s="101"/>
    </row>
    <row r="21" spans="1:20" ht="18" customHeight="1">
      <c r="A21" s="112" t="s">
        <v>52</v>
      </c>
      <c r="B21" s="77"/>
      <c r="C21" s="77"/>
      <c r="D21" s="77"/>
      <c r="E21" s="77"/>
      <c r="F21" s="113"/>
      <c r="G21" s="16" t="s">
        <v>39</v>
      </c>
      <c r="H21" s="17" t="s">
        <v>37</v>
      </c>
      <c r="I21" s="29">
        <v>19</v>
      </c>
      <c r="J21" s="29">
        <v>2</v>
      </c>
      <c r="K21" s="24" t="str">
        <f t="shared" si="4"/>
        <v>EEH</v>
      </c>
      <c r="L21" s="25" t="str">
        <f t="shared" si="5"/>
        <v>H</v>
      </c>
      <c r="M21" s="26" t="str">
        <f t="shared" si="6"/>
        <v>Alta</v>
      </c>
      <c r="N21" s="27">
        <f t="shared" si="7"/>
        <v>6</v>
      </c>
      <c r="O21" s="28">
        <f>IF(H21="I",N21*Contagem!$U$11,IF(H21="E",N21*Contagem!$U$13,IF(H21="A",N21*Contagem!$U$12,IF(H21="T",N21*Contagem!$U$14,""))))</f>
        <v>6</v>
      </c>
      <c r="P21" s="100"/>
      <c r="Q21" s="101"/>
      <c r="R21" s="101"/>
      <c r="S21" s="101"/>
      <c r="T21" s="101"/>
    </row>
    <row r="22" spans="1:20" ht="18" customHeight="1">
      <c r="A22" s="112" t="s">
        <v>53</v>
      </c>
      <c r="B22" s="77"/>
      <c r="C22" s="77"/>
      <c r="D22" s="77"/>
      <c r="E22" s="77"/>
      <c r="F22" s="113"/>
      <c r="G22" s="16" t="s">
        <v>44</v>
      </c>
      <c r="H22" s="17" t="s">
        <v>37</v>
      </c>
      <c r="I22" s="29">
        <v>11</v>
      </c>
      <c r="J22" s="29">
        <v>2</v>
      </c>
      <c r="K22" s="24" t="str">
        <f t="shared" si="4"/>
        <v>CEA</v>
      </c>
      <c r="L22" s="25" t="str">
        <f t="shared" si="5"/>
        <v>A</v>
      </c>
      <c r="M22" s="26" t="str">
        <f t="shared" si="6"/>
        <v>Média</v>
      </c>
      <c r="N22" s="27">
        <f t="shared" si="7"/>
        <v>4</v>
      </c>
      <c r="O22" s="28">
        <f>IF(H22="I",N22*Contagem!$U$11,IF(H22="E",N22*Contagem!$U$13,IF(H22="A",N22*Contagem!$U$12,IF(H22="T",N22*Contagem!$U$14,""))))</f>
        <v>4</v>
      </c>
      <c r="P22" s="100"/>
      <c r="Q22" s="101"/>
      <c r="R22" s="101"/>
      <c r="S22" s="101"/>
      <c r="T22" s="101"/>
    </row>
    <row r="23" spans="1:20" ht="18" customHeight="1">
      <c r="A23" s="112" t="s">
        <v>54</v>
      </c>
      <c r="B23" s="77"/>
      <c r="C23" s="77"/>
      <c r="D23" s="77"/>
      <c r="E23" s="77"/>
      <c r="F23" s="113"/>
      <c r="G23" s="16" t="s">
        <v>44</v>
      </c>
      <c r="H23" s="17" t="s">
        <v>37</v>
      </c>
      <c r="I23" s="29">
        <v>19</v>
      </c>
      <c r="J23" s="29">
        <v>2</v>
      </c>
      <c r="K23" s="24" t="str">
        <f t="shared" si="4"/>
        <v>CEA</v>
      </c>
      <c r="L23" s="25" t="str">
        <f t="shared" si="5"/>
        <v>A</v>
      </c>
      <c r="M23" s="26" t="str">
        <f t="shared" si="6"/>
        <v>Média</v>
      </c>
      <c r="N23" s="27">
        <f t="shared" si="7"/>
        <v>4</v>
      </c>
      <c r="O23" s="28">
        <f>IF(H23="I",N23*Contagem!$U$11,IF(H23="E",N23*Contagem!$U$13,IF(H23="A",N23*Contagem!$U$12,IF(H23="T",N23*Contagem!$U$14,""))))</f>
        <v>4</v>
      </c>
      <c r="P23" s="100"/>
      <c r="Q23" s="101"/>
      <c r="R23" s="101"/>
      <c r="S23" s="101"/>
      <c r="T23" s="101"/>
    </row>
    <row r="24" spans="1:20" ht="18" customHeight="1">
      <c r="A24" s="109" t="s">
        <v>55</v>
      </c>
      <c r="B24" s="110"/>
      <c r="C24" s="110"/>
      <c r="D24" s="110"/>
      <c r="E24" s="110"/>
      <c r="F24" s="111"/>
      <c r="G24" s="16" t="s">
        <v>39</v>
      </c>
      <c r="H24" s="17" t="s">
        <v>37</v>
      </c>
      <c r="I24" s="16">
        <v>3</v>
      </c>
      <c r="J24" s="16">
        <v>1</v>
      </c>
      <c r="K24" s="18" t="str">
        <f t="shared" si="4"/>
        <v>EEL</v>
      </c>
      <c r="L24" s="19" t="str">
        <f t="shared" ref="L24:L230" si="8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>L</v>
      </c>
      <c r="M24" s="20" t="str">
        <f t="shared" si="6"/>
        <v>Baixa</v>
      </c>
      <c r="N24" s="21">
        <f t="shared" ref="N24:N230" si="9">IF(ISBLANK(G24),"",IF(G24="ALI",IF(L24="L",7,IF(L24="A",10,15)),IF(G24="AIE",IF(L24="L",5,IF(L24="A",7,10)),IF(G24="SE",IF(L24="L",4,IF(L24="A",5,7)),IF(OR(G24="EE",G24="CE"),IF(L24="L",3,IF(L24="A",4,6)))))))</f>
        <v>3</v>
      </c>
      <c r="O24" s="22">
        <f>IF(H24="I",N24*Contagem!$U$11,IF(H24="E",N24*Contagem!$U$13,IF(H24="A",N24*Contagem!$U$12,IF(H24="T",N24*Contagem!$U$14,""))))</f>
        <v>3</v>
      </c>
      <c r="P24" s="100"/>
      <c r="Q24" s="101"/>
      <c r="R24" s="101"/>
      <c r="S24" s="101"/>
      <c r="T24" s="101"/>
    </row>
    <row r="25" spans="1:20" ht="18" customHeight="1">
      <c r="A25" s="102" t="s">
        <v>56</v>
      </c>
      <c r="B25" s="103"/>
      <c r="C25" s="103"/>
      <c r="D25" s="103"/>
      <c r="E25" s="103"/>
      <c r="F25" s="104"/>
      <c r="G25" s="16" t="s">
        <v>44</v>
      </c>
      <c r="H25" s="17" t="s">
        <v>37</v>
      </c>
      <c r="I25" s="16">
        <v>4</v>
      </c>
      <c r="J25" s="16">
        <v>2</v>
      </c>
      <c r="K25" s="18" t="str">
        <f t="shared" si="4"/>
        <v>CEL</v>
      </c>
      <c r="L25" s="19" t="str">
        <f t="shared" si="8"/>
        <v>L</v>
      </c>
      <c r="M25" s="20" t="str">
        <f t="shared" si="6"/>
        <v>Baixa</v>
      </c>
      <c r="N25" s="21">
        <f t="shared" si="9"/>
        <v>3</v>
      </c>
      <c r="O25" s="22">
        <f>IF(H25="I",N25*Contagem!$U$11,IF(H25="E",N25*Contagem!$U$13,IF(H25="A",N25*Contagem!$U$12,IF(H25="T",N25*Contagem!$U$14,""))))</f>
        <v>3</v>
      </c>
      <c r="P25" s="100"/>
      <c r="Q25" s="101"/>
      <c r="R25" s="101"/>
      <c r="S25" s="101"/>
      <c r="T25" s="101"/>
    </row>
    <row r="26" spans="1:20" ht="18" customHeight="1">
      <c r="A26" s="102" t="s">
        <v>57</v>
      </c>
      <c r="B26" s="103"/>
      <c r="C26" s="103"/>
      <c r="D26" s="103"/>
      <c r="E26" s="103"/>
      <c r="F26" s="104"/>
      <c r="G26" s="16" t="s">
        <v>44</v>
      </c>
      <c r="H26" s="17" t="s">
        <v>37</v>
      </c>
      <c r="I26" s="16">
        <v>4</v>
      </c>
      <c r="J26" s="16">
        <v>2</v>
      </c>
      <c r="K26" s="18" t="str">
        <f t="shared" si="4"/>
        <v>CEL</v>
      </c>
      <c r="L26" s="19" t="str">
        <f t="shared" si="8"/>
        <v>L</v>
      </c>
      <c r="M26" s="20" t="str">
        <f t="shared" si="6"/>
        <v>Baixa</v>
      </c>
      <c r="N26" s="21">
        <f t="shared" si="9"/>
        <v>3</v>
      </c>
      <c r="O26" s="22">
        <f>IF(H26="I",N26*Contagem!$U$11,IF(H26="E",N26*Contagem!$U$13,IF(H26="A",N26*Contagem!$U$12,IF(H26="T",N26*Contagem!$U$14,""))))</f>
        <v>3</v>
      </c>
      <c r="P26" s="100"/>
      <c r="Q26" s="101"/>
      <c r="R26" s="101"/>
      <c r="S26" s="101"/>
      <c r="T26" s="101"/>
    </row>
    <row r="27" spans="1:20" ht="18" customHeight="1">
      <c r="A27" s="102" t="s">
        <v>58</v>
      </c>
      <c r="B27" s="103"/>
      <c r="C27" s="103"/>
      <c r="D27" s="103"/>
      <c r="E27" s="103"/>
      <c r="F27" s="104"/>
      <c r="G27" s="16" t="s">
        <v>44</v>
      </c>
      <c r="H27" s="17" t="s">
        <v>37</v>
      </c>
      <c r="I27" s="16">
        <v>3</v>
      </c>
      <c r="J27" s="16">
        <v>1</v>
      </c>
      <c r="K27" s="18" t="str">
        <f t="shared" si="4"/>
        <v>CEL</v>
      </c>
      <c r="L27" s="19" t="str">
        <f t="shared" si="8"/>
        <v>L</v>
      </c>
      <c r="M27" s="20" t="str">
        <f t="shared" si="6"/>
        <v>Baixa</v>
      </c>
      <c r="N27" s="21">
        <f t="shared" si="9"/>
        <v>3</v>
      </c>
      <c r="O27" s="22">
        <f>IF(H27="I",N27*Contagem!$U$11,IF(H27="E",N27*Contagem!$U$13,IF(H27="A",N27*Contagem!$U$12,IF(H27="T",N27*Contagem!$U$14,""))))</f>
        <v>3</v>
      </c>
      <c r="P27" s="100"/>
      <c r="Q27" s="101"/>
      <c r="R27" s="101"/>
      <c r="S27" s="101"/>
      <c r="T27" s="101"/>
    </row>
    <row r="28" spans="1:20" ht="18" customHeight="1">
      <c r="A28" s="102"/>
      <c r="B28" s="103"/>
      <c r="C28" s="103"/>
      <c r="D28" s="103"/>
      <c r="E28" s="103"/>
      <c r="F28" s="104"/>
      <c r="G28" s="18"/>
      <c r="H28" s="17" t="s">
        <v>37</v>
      </c>
      <c r="I28" s="18"/>
      <c r="J28" s="18"/>
      <c r="K28" s="18" t="str">
        <f t="shared" si="4"/>
        <v/>
      </c>
      <c r="L28" s="19" t="str">
        <f t="shared" si="8"/>
        <v/>
      </c>
      <c r="M28" s="20" t="str">
        <f t="shared" si="6"/>
        <v/>
      </c>
      <c r="N28" s="21" t="str">
        <f t="shared" si="9"/>
        <v/>
      </c>
      <c r="O28" s="22"/>
      <c r="P28" s="100"/>
      <c r="Q28" s="101"/>
      <c r="R28" s="101"/>
      <c r="S28" s="101"/>
      <c r="T28" s="101"/>
    </row>
    <row r="29" spans="1:20" ht="18" customHeight="1">
      <c r="A29" s="102" t="s">
        <v>59</v>
      </c>
      <c r="B29" s="103"/>
      <c r="C29" s="103"/>
      <c r="D29" s="103"/>
      <c r="E29" s="103"/>
      <c r="F29" s="104"/>
      <c r="G29" s="18"/>
      <c r="H29" s="17" t="s">
        <v>37</v>
      </c>
      <c r="I29" s="18"/>
      <c r="J29" s="18"/>
      <c r="K29" s="18" t="str">
        <f t="shared" si="4"/>
        <v/>
      </c>
      <c r="L29" s="19" t="str">
        <f t="shared" si="8"/>
        <v/>
      </c>
      <c r="M29" s="20" t="str">
        <f t="shared" si="6"/>
        <v/>
      </c>
      <c r="N29" s="21" t="str">
        <f t="shared" si="9"/>
        <v/>
      </c>
      <c r="O29" s="22"/>
      <c r="P29" s="100"/>
      <c r="Q29" s="101"/>
      <c r="R29" s="101"/>
      <c r="S29" s="101"/>
      <c r="T29" s="101"/>
    </row>
    <row r="30" spans="1:20" ht="18" customHeight="1">
      <c r="A30" s="102" t="s">
        <v>60</v>
      </c>
      <c r="B30" s="103"/>
      <c r="C30" s="103"/>
      <c r="D30" s="103"/>
      <c r="E30" s="103"/>
      <c r="F30" s="104"/>
      <c r="G30" s="16" t="s">
        <v>36</v>
      </c>
      <c r="H30" s="17" t="s">
        <v>37</v>
      </c>
      <c r="I30" s="18"/>
      <c r="J30" s="18"/>
      <c r="K30" s="18" t="str">
        <f t="shared" si="4"/>
        <v>ALIL</v>
      </c>
      <c r="L30" s="19" t="str">
        <f t="shared" si="8"/>
        <v>L</v>
      </c>
      <c r="M30" s="20" t="str">
        <f t="shared" si="6"/>
        <v>Baixa</v>
      </c>
      <c r="N30" s="21">
        <f t="shared" si="9"/>
        <v>7</v>
      </c>
      <c r="O30" s="22">
        <f>IF(H30="I",N30*Contagem!$U$11,IF(H30="E",N30*Contagem!$U$13,IF(H30="A",N30*Contagem!$U$12,IF(H30="T",N30*Contagem!$U$14,""))))</f>
        <v>7</v>
      </c>
      <c r="P30" s="100"/>
      <c r="Q30" s="101"/>
      <c r="R30" s="101"/>
      <c r="S30" s="101"/>
      <c r="T30" s="101"/>
    </row>
    <row r="31" spans="1:20" ht="18" customHeight="1">
      <c r="A31" s="102" t="s">
        <v>51</v>
      </c>
      <c r="B31" s="103"/>
      <c r="C31" s="103"/>
      <c r="D31" s="103"/>
      <c r="E31" s="103"/>
      <c r="F31" s="104"/>
      <c r="G31" s="16" t="s">
        <v>39</v>
      </c>
      <c r="H31" s="17" t="s">
        <v>37</v>
      </c>
      <c r="I31" s="18"/>
      <c r="J31" s="18"/>
      <c r="K31" s="18" t="str">
        <f t="shared" si="4"/>
        <v>EEA</v>
      </c>
      <c r="L31" s="19" t="str">
        <f t="shared" si="8"/>
        <v>A</v>
      </c>
      <c r="M31" s="20" t="str">
        <f t="shared" si="6"/>
        <v>Média</v>
      </c>
      <c r="N31" s="21">
        <f t="shared" si="9"/>
        <v>4</v>
      </c>
      <c r="O31" s="22">
        <f>IF(H31="I",N31*Contagem!$U$11,IF(H31="E",N31*Contagem!$U$13,IF(H31="A",N31*Contagem!$U$12,IF(H31="T",N31*Contagem!$U$14,""))))</f>
        <v>4</v>
      </c>
      <c r="P31" s="100"/>
      <c r="Q31" s="101"/>
      <c r="R31" s="101"/>
      <c r="S31" s="101"/>
      <c r="T31" s="101"/>
    </row>
    <row r="32" spans="1:20" ht="18" customHeight="1">
      <c r="A32" s="102" t="s">
        <v>52</v>
      </c>
      <c r="B32" s="103"/>
      <c r="C32" s="103"/>
      <c r="D32" s="103"/>
      <c r="E32" s="103"/>
      <c r="F32" s="104"/>
      <c r="G32" s="16" t="s">
        <v>39</v>
      </c>
      <c r="H32" s="17" t="s">
        <v>37</v>
      </c>
      <c r="I32" s="18"/>
      <c r="J32" s="18"/>
      <c r="K32" s="18" t="str">
        <f t="shared" si="4"/>
        <v>EEA</v>
      </c>
      <c r="L32" s="19" t="str">
        <f t="shared" si="8"/>
        <v>A</v>
      </c>
      <c r="M32" s="20" t="str">
        <f t="shared" si="6"/>
        <v>Média</v>
      </c>
      <c r="N32" s="21">
        <f t="shared" si="9"/>
        <v>4</v>
      </c>
      <c r="O32" s="22">
        <f>IF(H32="I",N32*Contagem!$U$11,IF(H32="E",N32*Contagem!$U$13,IF(H32="A",N32*Contagem!$U$12,IF(H32="T",N32*Contagem!$U$14,""))))</f>
        <v>4</v>
      </c>
      <c r="P32" s="100"/>
      <c r="Q32" s="101"/>
      <c r="R32" s="101"/>
      <c r="S32" s="101"/>
      <c r="T32" s="101"/>
    </row>
    <row r="33" spans="1:20" ht="18" customHeight="1">
      <c r="A33" s="102" t="s">
        <v>53</v>
      </c>
      <c r="B33" s="103"/>
      <c r="C33" s="103"/>
      <c r="D33" s="103"/>
      <c r="E33" s="103"/>
      <c r="F33" s="104"/>
      <c r="G33" s="16" t="s">
        <v>44</v>
      </c>
      <c r="H33" s="17" t="s">
        <v>37</v>
      </c>
      <c r="I33" s="18"/>
      <c r="J33" s="18"/>
      <c r="K33" s="18" t="str">
        <f t="shared" si="4"/>
        <v>CEA</v>
      </c>
      <c r="L33" s="19" t="str">
        <f t="shared" si="8"/>
        <v>A</v>
      </c>
      <c r="M33" s="20" t="str">
        <f t="shared" si="6"/>
        <v>Média</v>
      </c>
      <c r="N33" s="21">
        <f t="shared" si="9"/>
        <v>4</v>
      </c>
      <c r="O33" s="22">
        <f>IF(H33="I",N33*Contagem!$U$11,IF(H33="E",N33*Contagem!$U$13,IF(H33="A",N33*Contagem!$U$12,IF(H33="T",N33*Contagem!$U$14,""))))</f>
        <v>4</v>
      </c>
      <c r="P33" s="100"/>
      <c r="Q33" s="101"/>
      <c r="R33" s="101"/>
      <c r="S33" s="101"/>
      <c r="T33" s="101"/>
    </row>
    <row r="34" spans="1:20" ht="18" customHeight="1">
      <c r="A34" s="102" t="s">
        <v>61</v>
      </c>
      <c r="B34" s="103"/>
      <c r="C34" s="103"/>
      <c r="D34" s="103"/>
      <c r="E34" s="103"/>
      <c r="F34" s="104"/>
      <c r="G34" s="16" t="s">
        <v>44</v>
      </c>
      <c r="H34" s="17" t="s">
        <v>37</v>
      </c>
      <c r="I34" s="18"/>
      <c r="J34" s="18"/>
      <c r="K34" s="18" t="str">
        <f t="shared" si="4"/>
        <v>CEA</v>
      </c>
      <c r="L34" s="19" t="str">
        <f t="shared" si="8"/>
        <v>A</v>
      </c>
      <c r="M34" s="20" t="str">
        <f t="shared" si="6"/>
        <v>Média</v>
      </c>
      <c r="N34" s="21">
        <f t="shared" si="9"/>
        <v>4</v>
      </c>
      <c r="O34" s="22">
        <f>IF(H34="I",N34*Contagem!$U$11,IF(H34="E",N34*Contagem!$U$13,IF(H34="A",N34*Contagem!$U$12,IF(H34="T",N34*Contagem!$U$14,""))))</f>
        <v>4</v>
      </c>
      <c r="P34" s="100"/>
      <c r="Q34" s="101"/>
      <c r="R34" s="101"/>
      <c r="S34" s="101"/>
      <c r="T34" s="101"/>
    </row>
    <row r="35" spans="1:20" ht="18" customHeight="1">
      <c r="A35" s="102" t="s">
        <v>62</v>
      </c>
      <c r="B35" s="103"/>
      <c r="C35" s="103"/>
      <c r="D35" s="103"/>
      <c r="E35" s="103"/>
      <c r="F35" s="104"/>
      <c r="G35" s="16" t="s">
        <v>39</v>
      </c>
      <c r="H35" s="17" t="s">
        <v>37</v>
      </c>
      <c r="I35" s="18"/>
      <c r="J35" s="18"/>
      <c r="K35" s="18" t="str">
        <f t="shared" si="4"/>
        <v>EEA</v>
      </c>
      <c r="L35" s="19" t="str">
        <f t="shared" si="8"/>
        <v>A</v>
      </c>
      <c r="M35" s="20" t="str">
        <f t="shared" si="6"/>
        <v>Média</v>
      </c>
      <c r="N35" s="21">
        <f t="shared" si="9"/>
        <v>4</v>
      </c>
      <c r="O35" s="22">
        <f>IF(H35="I",N35*Contagem!$U$11,IF(H35="E",N35*Contagem!$U$13,IF(H35="A",N35*Contagem!$U$12,IF(H35="T",N35*Contagem!$U$14,""))))</f>
        <v>4</v>
      </c>
      <c r="P35" s="100"/>
      <c r="Q35" s="101"/>
      <c r="R35" s="101"/>
      <c r="S35" s="101"/>
      <c r="T35" s="101"/>
    </row>
    <row r="36" spans="1:20" ht="18" customHeight="1">
      <c r="A36" s="102" t="s">
        <v>63</v>
      </c>
      <c r="B36" s="103"/>
      <c r="C36" s="103"/>
      <c r="D36" s="103"/>
      <c r="E36" s="103"/>
      <c r="F36" s="104"/>
      <c r="G36" s="16" t="s">
        <v>44</v>
      </c>
      <c r="H36" s="17" t="s">
        <v>37</v>
      </c>
      <c r="I36" s="18"/>
      <c r="J36" s="18"/>
      <c r="K36" s="18" t="str">
        <f t="shared" si="4"/>
        <v>CEA</v>
      </c>
      <c r="L36" s="19" t="str">
        <f t="shared" si="8"/>
        <v>A</v>
      </c>
      <c r="M36" s="20" t="str">
        <f t="shared" si="6"/>
        <v>Média</v>
      </c>
      <c r="N36" s="21">
        <f t="shared" si="9"/>
        <v>4</v>
      </c>
      <c r="O36" s="22">
        <f>IF(H36="I",N36*Contagem!$U$11,IF(H36="E",N36*Contagem!$U$13,IF(H36="A",N36*Contagem!$U$12,IF(H36="T",N36*Contagem!$U$14,""))))</f>
        <v>4</v>
      </c>
      <c r="P36" s="100"/>
      <c r="Q36" s="101"/>
      <c r="R36" s="101"/>
      <c r="S36" s="101"/>
      <c r="T36" s="101"/>
    </row>
    <row r="37" spans="1:20" ht="18" customHeight="1">
      <c r="A37" s="102"/>
      <c r="B37" s="103"/>
      <c r="C37" s="103"/>
      <c r="D37" s="103"/>
      <c r="E37" s="103"/>
      <c r="F37" s="104"/>
      <c r="G37" s="18"/>
      <c r="H37" s="17" t="s">
        <v>37</v>
      </c>
      <c r="I37" s="18"/>
      <c r="J37" s="18"/>
      <c r="K37" s="18" t="str">
        <f t="shared" si="4"/>
        <v/>
      </c>
      <c r="L37" s="19" t="str">
        <f t="shared" si="8"/>
        <v/>
      </c>
      <c r="M37" s="20" t="str">
        <f t="shared" si="6"/>
        <v/>
      </c>
      <c r="N37" s="21" t="str">
        <f t="shared" si="9"/>
        <v/>
      </c>
      <c r="O37" s="22"/>
      <c r="P37" s="100"/>
      <c r="Q37" s="101"/>
      <c r="R37" s="101"/>
      <c r="S37" s="101"/>
      <c r="T37" s="101"/>
    </row>
    <row r="38" spans="1:20" ht="18" customHeight="1">
      <c r="A38" s="102" t="s">
        <v>64</v>
      </c>
      <c r="B38" s="103"/>
      <c r="C38" s="103"/>
      <c r="D38" s="103"/>
      <c r="E38" s="103"/>
      <c r="F38" s="104"/>
      <c r="G38" s="18"/>
      <c r="H38" s="17" t="s">
        <v>37</v>
      </c>
      <c r="I38" s="18"/>
      <c r="J38" s="18"/>
      <c r="K38" s="18" t="str">
        <f t="shared" si="4"/>
        <v/>
      </c>
      <c r="L38" s="19" t="str">
        <f t="shared" si="8"/>
        <v/>
      </c>
      <c r="M38" s="20" t="str">
        <f t="shared" si="6"/>
        <v/>
      </c>
      <c r="N38" s="21" t="str">
        <f t="shared" si="9"/>
        <v/>
      </c>
      <c r="O38" s="22"/>
      <c r="P38" s="100"/>
      <c r="Q38" s="101"/>
      <c r="R38" s="101"/>
      <c r="S38" s="101"/>
      <c r="T38" s="101"/>
    </row>
    <row r="39" spans="1:20" ht="18" customHeight="1">
      <c r="A39" s="102" t="s">
        <v>65</v>
      </c>
      <c r="B39" s="103"/>
      <c r="C39" s="103"/>
      <c r="D39" s="103"/>
      <c r="E39" s="103"/>
      <c r="F39" s="104"/>
      <c r="G39" s="16" t="s">
        <v>36</v>
      </c>
      <c r="H39" s="17" t="s">
        <v>37</v>
      </c>
      <c r="I39" s="18"/>
      <c r="J39" s="18"/>
      <c r="K39" s="18" t="str">
        <f t="shared" si="4"/>
        <v>ALIL</v>
      </c>
      <c r="L39" s="19" t="str">
        <f t="shared" si="8"/>
        <v>L</v>
      </c>
      <c r="M39" s="20" t="str">
        <f t="shared" si="6"/>
        <v>Baixa</v>
      </c>
      <c r="N39" s="21">
        <f t="shared" si="9"/>
        <v>7</v>
      </c>
      <c r="O39" s="22">
        <f>IF(H39="I",N39*Contagem!$U$11,IF(H39="E",N39*Contagem!$U$13,IF(H39="A",N39*Contagem!$U$12,IF(H39="T",N39*Contagem!$U$14,""))))</f>
        <v>7</v>
      </c>
      <c r="P39" s="100"/>
      <c r="Q39" s="101"/>
      <c r="R39" s="101"/>
      <c r="S39" s="101"/>
      <c r="T39" s="101"/>
    </row>
    <row r="40" spans="1:20" ht="18" customHeight="1">
      <c r="A40" s="102" t="s">
        <v>51</v>
      </c>
      <c r="B40" s="103"/>
      <c r="C40" s="103"/>
      <c r="D40" s="103"/>
      <c r="E40" s="103"/>
      <c r="F40" s="104"/>
      <c r="G40" s="16" t="s">
        <v>39</v>
      </c>
      <c r="H40" s="17" t="s">
        <v>37</v>
      </c>
      <c r="I40" s="18"/>
      <c r="J40" s="18"/>
      <c r="K40" s="18" t="str">
        <f t="shared" si="4"/>
        <v>EEA</v>
      </c>
      <c r="L40" s="19" t="str">
        <f t="shared" si="8"/>
        <v>A</v>
      </c>
      <c r="M40" s="20" t="str">
        <f t="shared" si="6"/>
        <v>Média</v>
      </c>
      <c r="N40" s="21">
        <f t="shared" si="9"/>
        <v>4</v>
      </c>
      <c r="O40" s="22">
        <f>IF(H40="I",N40*Contagem!$U$11,IF(H40="E",N40*Contagem!$U$13,IF(H40="A",N40*Contagem!$U$12,IF(H40="T",N40*Contagem!$U$14,""))))</f>
        <v>4</v>
      </c>
      <c r="P40" s="100"/>
      <c r="Q40" s="101"/>
      <c r="R40" s="101"/>
      <c r="S40" s="101"/>
      <c r="T40" s="101"/>
    </row>
    <row r="41" spans="1:20" ht="18" customHeight="1">
      <c r="A41" s="102" t="s">
        <v>52</v>
      </c>
      <c r="B41" s="103"/>
      <c r="C41" s="103"/>
      <c r="D41" s="103"/>
      <c r="E41" s="103"/>
      <c r="F41" s="104"/>
      <c r="G41" s="16" t="s">
        <v>39</v>
      </c>
      <c r="H41" s="17" t="s">
        <v>37</v>
      </c>
      <c r="I41" s="18"/>
      <c r="J41" s="18"/>
      <c r="K41" s="18" t="str">
        <f t="shared" si="4"/>
        <v>EEA</v>
      </c>
      <c r="L41" s="19" t="str">
        <f t="shared" si="8"/>
        <v>A</v>
      </c>
      <c r="M41" s="20" t="str">
        <f t="shared" si="6"/>
        <v>Média</v>
      </c>
      <c r="N41" s="21">
        <f t="shared" si="9"/>
        <v>4</v>
      </c>
      <c r="O41" s="22">
        <f>IF(H41="I",N41*Contagem!$U$11,IF(H41="E",N41*Contagem!$U$13,IF(H41="A",N41*Contagem!$U$12,IF(H41="T",N41*Contagem!$U$14,""))))</f>
        <v>4</v>
      </c>
      <c r="P41" s="100"/>
      <c r="Q41" s="101"/>
      <c r="R41" s="101"/>
      <c r="S41" s="101"/>
      <c r="T41" s="101"/>
    </row>
    <row r="42" spans="1:20" ht="18" customHeight="1">
      <c r="A42" s="102" t="s">
        <v>66</v>
      </c>
      <c r="B42" s="103"/>
      <c r="C42" s="103"/>
      <c r="D42" s="103"/>
      <c r="E42" s="103"/>
      <c r="F42" s="104"/>
      <c r="G42" s="16" t="s">
        <v>44</v>
      </c>
      <c r="H42" s="17" t="s">
        <v>37</v>
      </c>
      <c r="I42" s="18"/>
      <c r="J42" s="18"/>
      <c r="K42" s="18" t="str">
        <f t="shared" si="4"/>
        <v>CEA</v>
      </c>
      <c r="L42" s="19" t="str">
        <f t="shared" si="8"/>
        <v>A</v>
      </c>
      <c r="M42" s="20" t="str">
        <f t="shared" si="6"/>
        <v>Média</v>
      </c>
      <c r="N42" s="21">
        <f t="shared" si="9"/>
        <v>4</v>
      </c>
      <c r="O42" s="22">
        <f>IF(H42="I",N42*Contagem!$U$11,IF(H42="E",N42*Contagem!$U$13,IF(H42="A",N42*Contagem!$U$12,IF(H42="T",N42*Contagem!$U$14,""))))</f>
        <v>4</v>
      </c>
      <c r="P42" s="100"/>
      <c r="Q42" s="101"/>
      <c r="R42" s="101"/>
      <c r="S42" s="101"/>
      <c r="T42" s="101"/>
    </row>
    <row r="43" spans="1:20" ht="18" customHeight="1">
      <c r="A43" s="102" t="s">
        <v>54</v>
      </c>
      <c r="B43" s="103"/>
      <c r="C43" s="103"/>
      <c r="D43" s="103"/>
      <c r="E43" s="103"/>
      <c r="F43" s="104"/>
      <c r="G43" s="16" t="s">
        <v>44</v>
      </c>
      <c r="H43" s="17" t="s">
        <v>37</v>
      </c>
      <c r="I43" s="18"/>
      <c r="J43" s="18"/>
      <c r="K43" s="18" t="str">
        <f t="shared" si="4"/>
        <v>CEA</v>
      </c>
      <c r="L43" s="19" t="str">
        <f t="shared" si="8"/>
        <v>A</v>
      </c>
      <c r="M43" s="20" t="str">
        <f t="shared" si="6"/>
        <v>Média</v>
      </c>
      <c r="N43" s="21">
        <f t="shared" si="9"/>
        <v>4</v>
      </c>
      <c r="O43" s="22">
        <f>IF(H43="I",N43*Contagem!$U$11,IF(H43="E",N43*Contagem!$U$13,IF(H43="A",N43*Contagem!$U$12,IF(H43="T",N43*Contagem!$U$14,""))))</f>
        <v>4</v>
      </c>
      <c r="P43" s="100"/>
      <c r="Q43" s="101"/>
      <c r="R43" s="101"/>
      <c r="S43" s="101"/>
      <c r="T43" s="101"/>
    </row>
    <row r="44" spans="1:20" ht="18" customHeight="1">
      <c r="A44" s="102" t="s">
        <v>62</v>
      </c>
      <c r="B44" s="103"/>
      <c r="C44" s="103"/>
      <c r="D44" s="103"/>
      <c r="E44" s="103"/>
      <c r="F44" s="104"/>
      <c r="G44" s="16" t="s">
        <v>39</v>
      </c>
      <c r="H44" s="17" t="s">
        <v>37</v>
      </c>
      <c r="I44" s="18"/>
      <c r="J44" s="18"/>
      <c r="K44" s="18" t="str">
        <f t="shared" si="4"/>
        <v>EEA</v>
      </c>
      <c r="L44" s="19" t="str">
        <f t="shared" si="8"/>
        <v>A</v>
      </c>
      <c r="M44" s="20" t="str">
        <f t="shared" si="6"/>
        <v>Média</v>
      </c>
      <c r="N44" s="21">
        <f t="shared" si="9"/>
        <v>4</v>
      </c>
      <c r="O44" s="22">
        <f>IF(H44="I",N44*Contagem!$U$11,IF(H44="E",N44*Contagem!$U$13,IF(H44="A",N44*Contagem!$U$12,IF(H44="T",N44*Contagem!$U$14,""))))</f>
        <v>4</v>
      </c>
      <c r="P44" s="100"/>
      <c r="Q44" s="101"/>
      <c r="R44" s="101"/>
      <c r="S44" s="101"/>
      <c r="T44" s="101"/>
    </row>
    <row r="45" spans="1:20" s="72" customFormat="1" ht="18" customHeight="1">
      <c r="A45" s="142"/>
      <c r="B45" s="71"/>
      <c r="C45" s="71"/>
      <c r="D45" s="71"/>
      <c r="E45" s="71"/>
      <c r="F45" s="75"/>
      <c r="G45" s="18"/>
      <c r="H45" s="17"/>
      <c r="I45" s="29"/>
      <c r="J45" s="29"/>
      <c r="K45" s="29"/>
      <c r="L45" s="143"/>
      <c r="M45" s="26"/>
      <c r="N45" s="27"/>
      <c r="O45" s="28"/>
      <c r="P45" s="73"/>
      <c r="Q45" s="74"/>
      <c r="R45" s="74"/>
      <c r="S45" s="74"/>
      <c r="T45" s="74"/>
    </row>
    <row r="46" spans="1:20" ht="18" customHeight="1">
      <c r="A46" s="112" t="s">
        <v>49</v>
      </c>
      <c r="B46" s="77"/>
      <c r="C46" s="77"/>
      <c r="D46" s="77"/>
      <c r="E46" s="77"/>
      <c r="F46" s="113"/>
      <c r="G46" s="18"/>
      <c r="H46" s="17" t="s">
        <v>37</v>
      </c>
      <c r="I46" s="29"/>
      <c r="J46" s="29"/>
      <c r="K46" s="29" t="str">
        <f t="shared" ref="K46:K52" si="10">CONCATENATE(G46,L46)</f>
        <v/>
      </c>
      <c r="L46" s="25" t="str">
        <f t="shared" si="8"/>
        <v/>
      </c>
      <c r="M46" s="26" t="str">
        <f t="shared" ref="M46:M52" si="11">IF(L46="L","Baixa",IF(L46="A","Média",IF(L46="","","Alta")))</f>
        <v/>
      </c>
      <c r="N46" s="27" t="str">
        <f t="shared" si="9"/>
        <v/>
      </c>
      <c r="O46" s="28"/>
      <c r="P46" s="100"/>
      <c r="Q46" s="101"/>
      <c r="R46" s="101"/>
      <c r="S46" s="101"/>
      <c r="T46" s="101"/>
    </row>
    <row r="47" spans="1:20" ht="18" customHeight="1">
      <c r="A47" s="112" t="s">
        <v>50</v>
      </c>
      <c r="B47" s="77"/>
      <c r="C47" s="77"/>
      <c r="D47" s="77"/>
      <c r="E47" s="77"/>
      <c r="F47" s="113"/>
      <c r="G47" s="18" t="s">
        <v>36</v>
      </c>
      <c r="H47" s="17" t="s">
        <v>37</v>
      </c>
      <c r="I47" s="29">
        <v>11</v>
      </c>
      <c r="J47" s="29">
        <v>2</v>
      </c>
      <c r="K47" s="29" t="str">
        <f t="shared" si="10"/>
        <v>ALIL</v>
      </c>
      <c r="L47" s="25" t="str">
        <f t="shared" si="8"/>
        <v>L</v>
      </c>
      <c r="M47" s="26" t="str">
        <f t="shared" si="11"/>
        <v>Baixa</v>
      </c>
      <c r="N47" s="27">
        <f t="shared" si="9"/>
        <v>7</v>
      </c>
      <c r="O47" s="28">
        <f>IF(H47="I",N47*Contagem!$U$11,IF(H47="E",N47*Contagem!$U$13,IF(H47="A",N47*Contagem!$U$12,IF(H47="T",N47*Contagem!$U$14,""))))</f>
        <v>7</v>
      </c>
      <c r="P47" s="100"/>
      <c r="Q47" s="101"/>
      <c r="R47" s="101"/>
      <c r="S47" s="101"/>
      <c r="T47" s="101"/>
    </row>
    <row r="48" spans="1:20" ht="18" customHeight="1">
      <c r="A48" s="112" t="s">
        <v>51</v>
      </c>
      <c r="B48" s="77"/>
      <c r="C48" s="77"/>
      <c r="D48" s="77"/>
      <c r="E48" s="77"/>
      <c r="F48" s="113"/>
      <c r="G48" s="18" t="s">
        <v>39</v>
      </c>
      <c r="H48" s="17" t="s">
        <v>37</v>
      </c>
      <c r="I48" s="29">
        <v>11</v>
      </c>
      <c r="J48" s="29">
        <v>2</v>
      </c>
      <c r="K48" s="29" t="str">
        <f t="shared" si="10"/>
        <v>EEA</v>
      </c>
      <c r="L48" s="25" t="str">
        <f t="shared" si="8"/>
        <v>A</v>
      </c>
      <c r="M48" s="26" t="str">
        <f t="shared" si="11"/>
        <v>Média</v>
      </c>
      <c r="N48" s="27">
        <f t="shared" si="9"/>
        <v>4</v>
      </c>
      <c r="O48" s="28">
        <f>IF(H48="I",N48*Contagem!$U$11,IF(H48="E",N48*Contagem!$U$13,IF(H48="A",N48*Contagem!$U$12,IF(H48="T",N48*Contagem!$U$14,""))))</f>
        <v>4</v>
      </c>
      <c r="P48" s="100"/>
      <c r="Q48" s="101"/>
      <c r="R48" s="101"/>
      <c r="S48" s="101"/>
      <c r="T48" s="101"/>
    </row>
    <row r="49" spans="1:20" ht="18" customHeight="1">
      <c r="A49" s="112" t="s">
        <v>52</v>
      </c>
      <c r="B49" s="77"/>
      <c r="C49" s="77"/>
      <c r="D49" s="77"/>
      <c r="E49" s="77"/>
      <c r="F49" s="113"/>
      <c r="G49" s="18" t="s">
        <v>39</v>
      </c>
      <c r="H49" s="17" t="s">
        <v>37</v>
      </c>
      <c r="I49" s="29">
        <v>11</v>
      </c>
      <c r="J49" s="29">
        <v>2</v>
      </c>
      <c r="K49" s="29" t="str">
        <f t="shared" si="10"/>
        <v>EEA</v>
      </c>
      <c r="L49" s="25" t="str">
        <f t="shared" si="8"/>
        <v>A</v>
      </c>
      <c r="M49" s="26" t="str">
        <f t="shared" si="11"/>
        <v>Média</v>
      </c>
      <c r="N49" s="27">
        <f t="shared" si="9"/>
        <v>4</v>
      </c>
      <c r="O49" s="28">
        <f>IF(H49="I",N49*Contagem!$U$11,IF(H49="E",N49*Contagem!$U$13,IF(H49="A",N49*Contagem!$U$12,IF(H49="T",N49*Contagem!$U$14,""))))</f>
        <v>4</v>
      </c>
      <c r="P49" s="100"/>
      <c r="Q49" s="101"/>
      <c r="R49" s="101"/>
      <c r="S49" s="101"/>
      <c r="T49" s="101"/>
    </row>
    <row r="50" spans="1:20" ht="18" customHeight="1">
      <c r="A50" s="112" t="s">
        <v>53</v>
      </c>
      <c r="B50" s="77"/>
      <c r="C50" s="77"/>
      <c r="D50" s="77"/>
      <c r="E50" s="77"/>
      <c r="F50" s="113"/>
      <c r="G50" s="18" t="s">
        <v>44</v>
      </c>
      <c r="H50" s="17" t="s">
        <v>37</v>
      </c>
      <c r="I50" s="29">
        <v>7</v>
      </c>
      <c r="J50" s="29">
        <v>1</v>
      </c>
      <c r="K50" s="29" t="str">
        <f t="shared" si="10"/>
        <v>CEL</v>
      </c>
      <c r="L50" s="25" t="str">
        <f t="shared" si="8"/>
        <v>L</v>
      </c>
      <c r="M50" s="26" t="str">
        <f t="shared" si="11"/>
        <v>Baixa</v>
      </c>
      <c r="N50" s="27">
        <f t="shared" si="9"/>
        <v>3</v>
      </c>
      <c r="O50" s="28">
        <f>IF(H50="I",N50*Contagem!$U$11,IF(H50="E",N50*Contagem!$U$13,IF(H50="A",N50*Contagem!$U$12,IF(H50="T",N50*Contagem!$U$14,""))))</f>
        <v>3</v>
      </c>
      <c r="P50" s="100"/>
      <c r="Q50" s="101"/>
      <c r="R50" s="101"/>
      <c r="S50" s="101"/>
      <c r="T50" s="101"/>
    </row>
    <row r="51" spans="1:20" ht="18" customHeight="1">
      <c r="A51" s="112" t="s">
        <v>54</v>
      </c>
      <c r="B51" s="77"/>
      <c r="C51" s="77"/>
      <c r="D51" s="77"/>
      <c r="E51" s="77"/>
      <c r="F51" s="113"/>
      <c r="G51" s="18" t="s">
        <v>44</v>
      </c>
      <c r="H51" s="17" t="s">
        <v>37</v>
      </c>
      <c r="I51" s="29">
        <v>11</v>
      </c>
      <c r="J51" s="29">
        <v>2</v>
      </c>
      <c r="K51" s="29" t="str">
        <f t="shared" si="10"/>
        <v>CEA</v>
      </c>
      <c r="L51" s="25" t="str">
        <f t="shared" si="8"/>
        <v>A</v>
      </c>
      <c r="M51" s="26" t="str">
        <f t="shared" si="11"/>
        <v>Média</v>
      </c>
      <c r="N51" s="27">
        <f t="shared" si="9"/>
        <v>4</v>
      </c>
      <c r="O51" s="28">
        <f>IF(H51="I",N51*Contagem!$U$11,IF(H51="E",N51*Contagem!$U$13,IF(H51="A",N51*Contagem!$U$12,IF(H51="T",N51*Contagem!$U$14,""))))</f>
        <v>4</v>
      </c>
      <c r="P51" s="100"/>
      <c r="Q51" s="101"/>
      <c r="R51" s="101"/>
      <c r="S51" s="101"/>
      <c r="T51" s="101"/>
    </row>
    <row r="52" spans="1:20" ht="18" customHeight="1">
      <c r="A52" s="109" t="s">
        <v>55</v>
      </c>
      <c r="B52" s="110"/>
      <c r="C52" s="110"/>
      <c r="D52" s="110"/>
      <c r="E52" s="110"/>
      <c r="F52" s="111"/>
      <c r="G52" s="18" t="s">
        <v>39</v>
      </c>
      <c r="H52" s="17" t="s">
        <v>37</v>
      </c>
      <c r="I52" s="18">
        <v>3</v>
      </c>
      <c r="J52" s="18">
        <v>1</v>
      </c>
      <c r="K52" s="18" t="str">
        <f t="shared" si="10"/>
        <v>EEL</v>
      </c>
      <c r="L52" s="19" t="str">
        <f t="shared" ref="L52" si="12">IF(OR(ISBLANK(I52),ISBLANK(J52)),IF(OR(G52="ALI",G52="AIE"),"L",IF(ISBLANK(G52),"","A")),IF(G52="EE",IF(J52&gt;=3,IF(I52&gt;=5,"H","A"),IF(J52&gt;=2,IF(I52&gt;=16,"H",IF(I52&lt;=4,"L","A")),IF(I52&lt;=15,"L","A"))),IF(OR(G52="SE",G52="CE"),IF(J52&gt;=4,IF(I52&gt;=6,"H","A"),IF(J52&gt;=2,IF(I52&gt;=20,"H",IF(I52&lt;=5,"L","A")),IF(I52&lt;=19,"L","A"))),IF(OR(G52="ALI",G52="AIE"),IF(J52&gt;=6,IF(I52&gt;=20,"H","A"),IF(J52&gt;=2,IF(I52&gt;=51,"H",IF(I52&lt;=19,"L","A")),IF(I52&lt;=50,"L","A")))))))</f>
        <v>L</v>
      </c>
      <c r="M52" s="20" t="str">
        <f t="shared" si="11"/>
        <v>Baixa</v>
      </c>
      <c r="N52" s="21">
        <f t="shared" ref="N52" si="13">IF(ISBLANK(G52),"",IF(G52="ALI",IF(L52="L",7,IF(L52="A",10,15)),IF(G52="AIE",IF(L52="L",5,IF(L52="A",7,10)),IF(G52="SE",IF(L52="L",4,IF(L52="A",5,7)),IF(OR(G52="EE",G52="CE"),IF(L52="L",3,IF(L52="A",4,6)))))))</f>
        <v>3</v>
      </c>
      <c r="O52" s="22">
        <f>IF(H52="I",N52*Contagem!$U$11,IF(H52="E",N52*Contagem!$U$13,IF(H52="A",N52*Contagem!$U$12,IF(H52="T",N52*Contagem!$U$14,""))))</f>
        <v>3</v>
      </c>
      <c r="P52" s="100"/>
      <c r="Q52" s="101"/>
      <c r="R52" s="101"/>
      <c r="S52" s="101"/>
      <c r="T52" s="101"/>
    </row>
    <row r="53" spans="1:20" ht="18" customHeight="1">
      <c r="A53" s="102"/>
      <c r="B53" s="103"/>
      <c r="C53" s="103"/>
      <c r="D53" s="103"/>
      <c r="E53" s="103"/>
      <c r="F53" s="104"/>
      <c r="G53" s="18"/>
      <c r="H53" s="17" t="s">
        <v>37</v>
      </c>
      <c r="I53" s="18"/>
      <c r="J53" s="18"/>
      <c r="K53" s="18" t="str">
        <f t="shared" si="4"/>
        <v/>
      </c>
      <c r="L53" s="19" t="str">
        <f t="shared" si="8"/>
        <v/>
      </c>
      <c r="M53" s="20" t="str">
        <f t="shared" si="6"/>
        <v/>
      </c>
      <c r="N53" s="21" t="str">
        <f t="shared" si="9"/>
        <v/>
      </c>
      <c r="O53" s="22"/>
      <c r="P53" s="100"/>
      <c r="Q53" s="101"/>
      <c r="R53" s="101"/>
      <c r="S53" s="101"/>
      <c r="T53" s="101"/>
    </row>
    <row r="54" spans="1:20" ht="18" customHeight="1">
      <c r="A54" s="102" t="s">
        <v>67</v>
      </c>
      <c r="B54" s="103"/>
      <c r="C54" s="103"/>
      <c r="D54" s="103"/>
      <c r="E54" s="103"/>
      <c r="F54" s="104"/>
      <c r="G54" s="18"/>
      <c r="H54" s="17" t="s">
        <v>37</v>
      </c>
      <c r="I54" s="18"/>
      <c r="J54" s="18"/>
      <c r="K54" s="18" t="str">
        <f t="shared" si="4"/>
        <v/>
      </c>
      <c r="L54" s="19" t="str">
        <f t="shared" si="8"/>
        <v/>
      </c>
      <c r="M54" s="20" t="str">
        <f t="shared" si="6"/>
        <v/>
      </c>
      <c r="N54" s="21" t="str">
        <f t="shared" si="9"/>
        <v/>
      </c>
      <c r="O54" s="22"/>
      <c r="P54" s="100"/>
      <c r="Q54" s="101"/>
      <c r="R54" s="101"/>
      <c r="S54" s="101"/>
      <c r="T54" s="101"/>
    </row>
    <row r="55" spans="1:20" ht="18" customHeight="1">
      <c r="A55" s="102" t="s">
        <v>68</v>
      </c>
      <c r="B55" s="103"/>
      <c r="C55" s="103"/>
      <c r="D55" s="103"/>
      <c r="E55" s="103"/>
      <c r="F55" s="104"/>
      <c r="G55" s="16" t="s">
        <v>36</v>
      </c>
      <c r="H55" s="17" t="s">
        <v>37</v>
      </c>
      <c r="I55" s="16">
        <v>9</v>
      </c>
      <c r="J55" s="16">
        <v>2</v>
      </c>
      <c r="K55" s="18" t="str">
        <f t="shared" si="4"/>
        <v>ALIL</v>
      </c>
      <c r="L55" s="19" t="str">
        <f t="shared" si="8"/>
        <v>L</v>
      </c>
      <c r="M55" s="20" t="str">
        <f t="shared" si="6"/>
        <v>Baixa</v>
      </c>
      <c r="N55" s="21">
        <f t="shared" si="9"/>
        <v>7</v>
      </c>
      <c r="O55" s="22">
        <f>IF(H55="I",N55*Contagem!$U$11,IF(H55="E",N55*Contagem!$U$13,IF(H55="A",N55*Contagem!$U$12,IF(H55="T",N55*Contagem!$U$14,""))))</f>
        <v>7</v>
      </c>
      <c r="P55" s="100"/>
      <c r="Q55" s="101"/>
      <c r="R55" s="101"/>
      <c r="S55" s="101"/>
      <c r="T55" s="101"/>
    </row>
    <row r="56" spans="1:20" ht="18" customHeight="1">
      <c r="A56" s="102" t="s">
        <v>51</v>
      </c>
      <c r="B56" s="103"/>
      <c r="C56" s="103"/>
      <c r="D56" s="103"/>
      <c r="E56" s="103"/>
      <c r="F56" s="104"/>
      <c r="G56" s="16" t="s">
        <v>39</v>
      </c>
      <c r="H56" s="17" t="s">
        <v>37</v>
      </c>
      <c r="I56" s="16">
        <v>9</v>
      </c>
      <c r="J56" s="16">
        <v>2</v>
      </c>
      <c r="K56" s="18" t="str">
        <f t="shared" si="4"/>
        <v>EEA</v>
      </c>
      <c r="L56" s="19" t="str">
        <f t="shared" si="8"/>
        <v>A</v>
      </c>
      <c r="M56" s="20" t="str">
        <f t="shared" si="6"/>
        <v>Média</v>
      </c>
      <c r="N56" s="21">
        <f t="shared" si="9"/>
        <v>4</v>
      </c>
      <c r="O56" s="22">
        <f>IF(H56="I",N56*Contagem!$U$11,IF(H56="E",N56*Contagem!$U$13,IF(H56="A",N56*Contagem!$U$12,IF(H56="T",N56*Contagem!$U$14,""))))</f>
        <v>4</v>
      </c>
      <c r="P56" s="100"/>
      <c r="Q56" s="101"/>
      <c r="R56" s="101"/>
      <c r="S56" s="101"/>
      <c r="T56" s="101"/>
    </row>
    <row r="57" spans="1:20" ht="18" customHeight="1">
      <c r="A57" s="102" t="s">
        <v>52</v>
      </c>
      <c r="B57" s="103"/>
      <c r="C57" s="103"/>
      <c r="D57" s="103"/>
      <c r="E57" s="103"/>
      <c r="F57" s="104"/>
      <c r="G57" s="16" t="s">
        <v>39</v>
      </c>
      <c r="H57" s="17" t="s">
        <v>37</v>
      </c>
      <c r="I57" s="16">
        <v>9</v>
      </c>
      <c r="J57" s="16">
        <v>2</v>
      </c>
      <c r="K57" s="18" t="str">
        <f t="shared" si="4"/>
        <v>EEA</v>
      </c>
      <c r="L57" s="19" t="str">
        <f t="shared" si="8"/>
        <v>A</v>
      </c>
      <c r="M57" s="20" t="str">
        <f t="shared" si="6"/>
        <v>Média</v>
      </c>
      <c r="N57" s="21">
        <f t="shared" si="9"/>
        <v>4</v>
      </c>
      <c r="O57" s="22">
        <f>IF(H57="I",N57*Contagem!$U$11,IF(H57="E",N57*Contagem!$U$13,IF(H57="A",N57*Contagem!$U$12,IF(H57="T",N57*Contagem!$U$14,""))))</f>
        <v>4</v>
      </c>
      <c r="P57" s="100"/>
      <c r="Q57" s="101"/>
      <c r="R57" s="101"/>
      <c r="S57" s="101"/>
      <c r="T57" s="101"/>
    </row>
    <row r="58" spans="1:20" ht="18" customHeight="1">
      <c r="A58" s="102" t="s">
        <v>53</v>
      </c>
      <c r="B58" s="103"/>
      <c r="C58" s="103"/>
      <c r="D58" s="103"/>
      <c r="E58" s="103"/>
      <c r="F58" s="104"/>
      <c r="G58" s="16" t="s">
        <v>44</v>
      </c>
      <c r="H58" s="17" t="s">
        <v>37</v>
      </c>
      <c r="I58" s="16">
        <v>6</v>
      </c>
      <c r="J58" s="16">
        <v>2</v>
      </c>
      <c r="K58" s="18" t="str">
        <f t="shared" si="4"/>
        <v>CEA</v>
      </c>
      <c r="L58" s="19" t="str">
        <f t="shared" si="8"/>
        <v>A</v>
      </c>
      <c r="M58" s="20" t="str">
        <f t="shared" si="6"/>
        <v>Média</v>
      </c>
      <c r="N58" s="21">
        <f t="shared" si="9"/>
        <v>4</v>
      </c>
      <c r="O58" s="22">
        <f>IF(H58="I",N58*Contagem!$U$11,IF(H58="E",N58*Contagem!$U$13,IF(H58="A",N58*Contagem!$U$12,IF(H58="T",N58*Contagem!$U$14,""))))</f>
        <v>4</v>
      </c>
      <c r="P58" s="100"/>
      <c r="Q58" s="101"/>
      <c r="R58" s="101"/>
      <c r="S58" s="101"/>
      <c r="T58" s="101"/>
    </row>
    <row r="59" spans="1:20" ht="18" customHeight="1">
      <c r="A59" s="102" t="s">
        <v>54</v>
      </c>
      <c r="B59" s="103"/>
      <c r="C59" s="103"/>
      <c r="D59" s="103"/>
      <c r="E59" s="103"/>
      <c r="F59" s="104"/>
      <c r="G59" s="16" t="s">
        <v>44</v>
      </c>
      <c r="H59" s="17" t="s">
        <v>37</v>
      </c>
      <c r="I59" s="16">
        <v>8</v>
      </c>
      <c r="J59" s="16">
        <v>2</v>
      </c>
      <c r="K59" s="18" t="str">
        <f t="shared" si="4"/>
        <v>CEA</v>
      </c>
      <c r="L59" s="19" t="str">
        <f t="shared" si="8"/>
        <v>A</v>
      </c>
      <c r="M59" s="20" t="str">
        <f t="shared" si="6"/>
        <v>Média</v>
      </c>
      <c r="N59" s="21">
        <f t="shared" si="9"/>
        <v>4</v>
      </c>
      <c r="O59" s="22">
        <f>IF(H59="I",N59*Contagem!$U$11,IF(H59="E",N59*Contagem!$U$13,IF(H59="A",N59*Contagem!$U$12,IF(H59="T",N59*Contagem!$U$14,""))))</f>
        <v>4</v>
      </c>
      <c r="P59" s="100"/>
      <c r="Q59" s="101"/>
      <c r="R59" s="101"/>
      <c r="S59" s="101"/>
      <c r="T59" s="101"/>
    </row>
    <row r="60" spans="1:20" ht="18" customHeight="1">
      <c r="A60" s="102" t="s">
        <v>55</v>
      </c>
      <c r="B60" s="103"/>
      <c r="C60" s="103"/>
      <c r="D60" s="103"/>
      <c r="E60" s="103"/>
      <c r="F60" s="104"/>
      <c r="G60" s="16" t="s">
        <v>39</v>
      </c>
      <c r="H60" s="17" t="s">
        <v>37</v>
      </c>
      <c r="I60" s="16">
        <v>3</v>
      </c>
      <c r="J60" s="16">
        <v>1</v>
      </c>
      <c r="K60" s="18" t="str">
        <f t="shared" si="4"/>
        <v>EEL</v>
      </c>
      <c r="L60" s="19" t="str">
        <f t="shared" si="8"/>
        <v>L</v>
      </c>
      <c r="M60" s="20" t="str">
        <f t="shared" si="6"/>
        <v>Baixa</v>
      </c>
      <c r="N60" s="21">
        <f t="shared" si="9"/>
        <v>3</v>
      </c>
      <c r="O60" s="22">
        <f>IF(H60="I",N60*Contagem!$U$11,IF(H60="E",N60*Contagem!$U$13,IF(H60="A",N60*Contagem!$U$12,IF(H60="T",N60*Contagem!$U$14,""))))</f>
        <v>3</v>
      </c>
      <c r="P60" s="100"/>
      <c r="Q60" s="101"/>
      <c r="R60" s="101"/>
      <c r="S60" s="101"/>
      <c r="T60" s="101"/>
    </row>
    <row r="61" spans="1:20" ht="18" customHeight="1">
      <c r="A61" s="102" t="s">
        <v>69</v>
      </c>
      <c r="B61" s="103"/>
      <c r="C61" s="103"/>
      <c r="D61" s="103"/>
      <c r="E61" s="103"/>
      <c r="F61" s="104"/>
      <c r="G61" s="16" t="s">
        <v>44</v>
      </c>
      <c r="H61" s="17" t="s">
        <v>37</v>
      </c>
      <c r="I61" s="16">
        <v>5</v>
      </c>
      <c r="J61" s="16">
        <v>1</v>
      </c>
      <c r="K61" s="18" t="str">
        <f t="shared" si="4"/>
        <v>CEL</v>
      </c>
      <c r="L61" s="19" t="str">
        <f t="shared" si="8"/>
        <v>L</v>
      </c>
      <c r="M61" s="20" t="str">
        <f t="shared" si="6"/>
        <v>Baixa</v>
      </c>
      <c r="N61" s="21">
        <f t="shared" si="9"/>
        <v>3</v>
      </c>
      <c r="O61" s="22">
        <f>IF(H61="I",N61*Contagem!$U$11,IF(H61="E",N61*Contagem!$U$13,IF(H61="A",N61*Contagem!$U$12,IF(H61="T",N61*Contagem!$U$14,""))))</f>
        <v>3</v>
      </c>
      <c r="P61" s="100"/>
      <c r="Q61" s="101"/>
      <c r="R61" s="101"/>
      <c r="S61" s="101"/>
      <c r="T61" s="101"/>
    </row>
    <row r="62" spans="1:20" ht="18" customHeight="1">
      <c r="A62" s="102"/>
      <c r="B62" s="103"/>
      <c r="C62" s="103"/>
      <c r="D62" s="103"/>
      <c r="E62" s="103"/>
      <c r="F62" s="104"/>
      <c r="G62" s="18"/>
      <c r="H62" s="17" t="s">
        <v>37</v>
      </c>
      <c r="I62" s="18"/>
      <c r="J62" s="18"/>
      <c r="K62" s="18" t="str">
        <f t="shared" si="4"/>
        <v/>
      </c>
      <c r="L62" s="19" t="str">
        <f t="shared" si="8"/>
        <v/>
      </c>
      <c r="M62" s="20" t="str">
        <f t="shared" si="6"/>
        <v/>
      </c>
      <c r="N62" s="21" t="str">
        <f t="shared" si="9"/>
        <v/>
      </c>
      <c r="O62" s="22"/>
      <c r="P62" s="100"/>
      <c r="Q62" s="101"/>
      <c r="R62" s="101"/>
      <c r="S62" s="101"/>
      <c r="T62" s="101"/>
    </row>
    <row r="63" spans="1:20" ht="18" customHeight="1">
      <c r="A63" s="102" t="s">
        <v>70</v>
      </c>
      <c r="B63" s="103"/>
      <c r="C63" s="103"/>
      <c r="D63" s="103"/>
      <c r="E63" s="103"/>
      <c r="F63" s="104"/>
      <c r="G63" s="18"/>
      <c r="H63" s="17" t="s">
        <v>37</v>
      </c>
      <c r="I63" s="18"/>
      <c r="J63" s="18"/>
      <c r="K63" s="18" t="str">
        <f t="shared" si="4"/>
        <v/>
      </c>
      <c r="L63" s="19" t="str">
        <f t="shared" si="8"/>
        <v/>
      </c>
      <c r="M63" s="20" t="str">
        <f t="shared" si="6"/>
        <v/>
      </c>
      <c r="N63" s="21" t="str">
        <f t="shared" si="9"/>
        <v/>
      </c>
      <c r="O63" s="22"/>
      <c r="P63" s="100"/>
      <c r="Q63" s="101"/>
      <c r="R63" s="101"/>
      <c r="S63" s="101"/>
      <c r="T63" s="101"/>
    </row>
    <row r="64" spans="1:20" ht="18" customHeight="1">
      <c r="A64" s="102" t="s">
        <v>71</v>
      </c>
      <c r="B64" s="103"/>
      <c r="C64" s="103"/>
      <c r="D64" s="103"/>
      <c r="E64" s="103"/>
      <c r="F64" s="104"/>
      <c r="G64" s="16" t="s">
        <v>36</v>
      </c>
      <c r="H64" s="17" t="s">
        <v>37</v>
      </c>
      <c r="I64" s="18"/>
      <c r="J64" s="18"/>
      <c r="K64" s="18" t="str">
        <f t="shared" si="4"/>
        <v>ALIL</v>
      </c>
      <c r="L64" s="19" t="str">
        <f t="shared" si="8"/>
        <v>L</v>
      </c>
      <c r="M64" s="20" t="str">
        <f t="shared" si="6"/>
        <v>Baixa</v>
      </c>
      <c r="N64" s="21">
        <f t="shared" si="9"/>
        <v>7</v>
      </c>
      <c r="O64" s="22">
        <f>IF(H64="I",N64*Contagem!$U$11,IF(H64="E",N64*Contagem!$U$13,IF(H64="A",N64*Contagem!$U$12,IF(H64="T",N64*Contagem!$U$14,""))))</f>
        <v>7</v>
      </c>
      <c r="P64" s="100"/>
      <c r="Q64" s="101"/>
      <c r="R64" s="101"/>
      <c r="S64" s="101"/>
      <c r="T64" s="101"/>
    </row>
    <row r="65" spans="1:20" ht="18" customHeight="1">
      <c r="A65" s="102" t="s">
        <v>72</v>
      </c>
      <c r="B65" s="103"/>
      <c r="C65" s="103"/>
      <c r="D65" s="103"/>
      <c r="E65" s="103"/>
      <c r="F65" s="104"/>
      <c r="G65" s="16" t="s">
        <v>39</v>
      </c>
      <c r="H65" s="17" t="s">
        <v>37</v>
      </c>
      <c r="I65" s="18"/>
      <c r="J65" s="18"/>
      <c r="K65" s="18" t="str">
        <f t="shared" si="4"/>
        <v>EEA</v>
      </c>
      <c r="L65" s="19" t="str">
        <f t="shared" si="8"/>
        <v>A</v>
      </c>
      <c r="M65" s="20" t="str">
        <f t="shared" si="6"/>
        <v>Média</v>
      </c>
      <c r="N65" s="21">
        <f t="shared" si="9"/>
        <v>4</v>
      </c>
      <c r="O65" s="22">
        <f>IF(H65="I",N65*Contagem!$U$11,IF(H65="E",N65*Contagem!$U$13,IF(H65="A",N65*Contagem!$U$12,IF(H65="T",N65*Contagem!$U$14,""))))</f>
        <v>4</v>
      </c>
      <c r="P65" s="100"/>
      <c r="Q65" s="101"/>
      <c r="R65" s="101"/>
      <c r="S65" s="101"/>
      <c r="T65" s="101"/>
    </row>
    <row r="66" spans="1:20" ht="18" customHeight="1">
      <c r="A66" s="102" t="s">
        <v>52</v>
      </c>
      <c r="B66" s="103"/>
      <c r="C66" s="103"/>
      <c r="D66" s="103"/>
      <c r="E66" s="103"/>
      <c r="F66" s="104"/>
      <c r="G66" s="16" t="s">
        <v>39</v>
      </c>
      <c r="H66" s="17" t="s">
        <v>37</v>
      </c>
      <c r="I66" s="18"/>
      <c r="J66" s="18"/>
      <c r="K66" s="18" t="str">
        <f t="shared" si="4"/>
        <v>EEA</v>
      </c>
      <c r="L66" s="19" t="str">
        <f t="shared" si="8"/>
        <v>A</v>
      </c>
      <c r="M66" s="20" t="str">
        <f t="shared" si="6"/>
        <v>Média</v>
      </c>
      <c r="N66" s="21">
        <f t="shared" si="9"/>
        <v>4</v>
      </c>
      <c r="O66" s="22">
        <f>IF(H66="I",N66*Contagem!$U$11,IF(H66="E",N66*Contagem!$U$13,IF(H66="A",N66*Contagem!$U$12,IF(H66="T",N66*Contagem!$U$14,""))))</f>
        <v>4</v>
      </c>
      <c r="P66" s="100"/>
      <c r="Q66" s="101"/>
      <c r="R66" s="101"/>
      <c r="S66" s="101"/>
      <c r="T66" s="101"/>
    </row>
    <row r="67" spans="1:20" ht="18" customHeight="1">
      <c r="A67" s="102" t="s">
        <v>53</v>
      </c>
      <c r="B67" s="103"/>
      <c r="C67" s="103"/>
      <c r="D67" s="103"/>
      <c r="E67" s="103"/>
      <c r="F67" s="104"/>
      <c r="G67" s="16" t="s">
        <v>44</v>
      </c>
      <c r="H67" s="17" t="s">
        <v>37</v>
      </c>
      <c r="I67" s="18"/>
      <c r="J67" s="18"/>
      <c r="K67" s="18" t="str">
        <f t="shared" si="4"/>
        <v>CEA</v>
      </c>
      <c r="L67" s="19" t="str">
        <f t="shared" si="8"/>
        <v>A</v>
      </c>
      <c r="M67" s="20" t="str">
        <f t="shared" si="6"/>
        <v>Média</v>
      </c>
      <c r="N67" s="21">
        <f t="shared" si="9"/>
        <v>4</v>
      </c>
      <c r="O67" s="22">
        <f>IF(H67="I",N67*Contagem!$U$11,IF(H67="E",N67*Contagem!$U$13,IF(H67="A",N67*Contagem!$U$12,IF(H67="T",N67*Contagem!$U$14,""))))</f>
        <v>4</v>
      </c>
      <c r="P67" s="100"/>
      <c r="Q67" s="101"/>
      <c r="R67" s="101"/>
      <c r="S67" s="101"/>
      <c r="T67" s="101"/>
    </row>
    <row r="68" spans="1:20" ht="18" customHeight="1">
      <c r="A68" s="102" t="s">
        <v>54</v>
      </c>
      <c r="B68" s="103"/>
      <c r="C68" s="103"/>
      <c r="D68" s="103"/>
      <c r="E68" s="103"/>
      <c r="F68" s="104"/>
      <c r="G68" s="16" t="s">
        <v>44</v>
      </c>
      <c r="H68" s="17" t="s">
        <v>37</v>
      </c>
      <c r="I68" s="18"/>
      <c r="J68" s="18"/>
      <c r="K68" s="18" t="str">
        <f t="shared" si="4"/>
        <v>CEA</v>
      </c>
      <c r="L68" s="19" t="str">
        <f t="shared" si="8"/>
        <v>A</v>
      </c>
      <c r="M68" s="20" t="str">
        <f t="shared" si="6"/>
        <v>Média</v>
      </c>
      <c r="N68" s="21">
        <f t="shared" si="9"/>
        <v>4</v>
      </c>
      <c r="O68" s="22">
        <f>IF(H68="I",N68*Contagem!$U$11,IF(H68="E",N68*Contagem!$U$13,IF(H68="A",N68*Contagem!$U$12,IF(H68="T",N68*Contagem!$U$14,""))))</f>
        <v>4</v>
      </c>
      <c r="P68" s="100"/>
      <c r="Q68" s="101"/>
      <c r="R68" s="101"/>
      <c r="S68" s="101"/>
      <c r="T68" s="101"/>
    </row>
    <row r="69" spans="1:20" ht="18" customHeight="1">
      <c r="A69" s="102" t="s">
        <v>55</v>
      </c>
      <c r="B69" s="103"/>
      <c r="C69" s="103"/>
      <c r="D69" s="103"/>
      <c r="E69" s="103"/>
      <c r="F69" s="104"/>
      <c r="G69" s="16" t="s">
        <v>39</v>
      </c>
      <c r="H69" s="17" t="s">
        <v>37</v>
      </c>
      <c r="I69" s="18"/>
      <c r="J69" s="18"/>
      <c r="K69" s="18" t="str">
        <f t="shared" si="4"/>
        <v>EEA</v>
      </c>
      <c r="L69" s="19" t="str">
        <f t="shared" si="8"/>
        <v>A</v>
      </c>
      <c r="M69" s="20" t="str">
        <f t="shared" si="6"/>
        <v>Média</v>
      </c>
      <c r="N69" s="21">
        <f t="shared" si="9"/>
        <v>4</v>
      </c>
      <c r="O69" s="22">
        <f>IF(H69="I",N69*Contagem!$U$11,IF(H69="E",N69*Contagem!$U$13,IF(H69="A",N69*Contagem!$U$12,IF(H69="T",N69*Contagem!$U$14,""))))</f>
        <v>4</v>
      </c>
      <c r="P69" s="100"/>
      <c r="Q69" s="101"/>
      <c r="R69" s="101"/>
      <c r="S69" s="101"/>
      <c r="T69" s="101"/>
    </row>
    <row r="70" spans="1:20" ht="18" customHeight="1">
      <c r="A70" s="102"/>
      <c r="B70" s="103"/>
      <c r="C70" s="103"/>
      <c r="D70" s="103"/>
      <c r="E70" s="103"/>
      <c r="F70" s="104"/>
      <c r="G70" s="18"/>
      <c r="H70" s="17" t="s">
        <v>37</v>
      </c>
      <c r="I70" s="18"/>
      <c r="J70" s="18"/>
      <c r="K70" s="18" t="str">
        <f t="shared" si="4"/>
        <v/>
      </c>
      <c r="L70" s="19" t="str">
        <f t="shared" si="8"/>
        <v/>
      </c>
      <c r="M70" s="20" t="str">
        <f t="shared" si="6"/>
        <v/>
      </c>
      <c r="N70" s="21" t="str">
        <f t="shared" si="9"/>
        <v/>
      </c>
      <c r="O70" s="22"/>
      <c r="P70" s="100"/>
      <c r="Q70" s="101"/>
      <c r="R70" s="101"/>
      <c r="S70" s="101"/>
      <c r="T70" s="101"/>
    </row>
    <row r="71" spans="1:20" ht="18" customHeight="1">
      <c r="A71" s="102" t="s">
        <v>73</v>
      </c>
      <c r="B71" s="103"/>
      <c r="C71" s="103"/>
      <c r="D71" s="103"/>
      <c r="E71" s="103"/>
      <c r="F71" s="104"/>
      <c r="G71" s="18"/>
      <c r="H71" s="17" t="s">
        <v>37</v>
      </c>
      <c r="I71" s="18"/>
      <c r="J71" s="18"/>
      <c r="K71" s="18" t="str">
        <f t="shared" si="4"/>
        <v/>
      </c>
      <c r="L71" s="19" t="str">
        <f t="shared" si="8"/>
        <v/>
      </c>
      <c r="M71" s="20" t="str">
        <f t="shared" si="6"/>
        <v/>
      </c>
      <c r="N71" s="21" t="str">
        <f t="shared" si="9"/>
        <v/>
      </c>
      <c r="O71" s="22"/>
      <c r="P71" s="100"/>
      <c r="Q71" s="101"/>
      <c r="R71" s="101"/>
      <c r="S71" s="101"/>
      <c r="T71" s="101"/>
    </row>
    <row r="72" spans="1:20" ht="18" customHeight="1">
      <c r="A72" s="102" t="s">
        <v>74</v>
      </c>
      <c r="B72" s="103"/>
      <c r="C72" s="103"/>
      <c r="D72" s="103"/>
      <c r="E72" s="103"/>
      <c r="F72" s="104"/>
      <c r="G72" s="16" t="s">
        <v>36</v>
      </c>
      <c r="H72" s="17" t="s">
        <v>37</v>
      </c>
      <c r="I72" s="18"/>
      <c r="J72" s="18"/>
      <c r="K72" s="18" t="str">
        <f t="shared" si="4"/>
        <v>ALIL</v>
      </c>
      <c r="L72" s="19" t="str">
        <f t="shared" si="8"/>
        <v>L</v>
      </c>
      <c r="M72" s="20" t="str">
        <f t="shared" si="6"/>
        <v>Baixa</v>
      </c>
      <c r="N72" s="21">
        <f t="shared" si="9"/>
        <v>7</v>
      </c>
      <c r="O72" s="22">
        <f>IF(H72="I",N72*Contagem!$U$11,IF(H72="E",N72*Contagem!$U$13,IF(H72="A",N72*Contagem!$U$12,IF(H72="T",N72*Contagem!$U$14,""))))</f>
        <v>7</v>
      </c>
      <c r="P72" s="100"/>
      <c r="Q72" s="101"/>
      <c r="R72" s="101"/>
      <c r="S72" s="101"/>
      <c r="T72" s="101"/>
    </row>
    <row r="73" spans="1:20" ht="18" customHeight="1">
      <c r="A73" s="102" t="s">
        <v>51</v>
      </c>
      <c r="B73" s="103"/>
      <c r="C73" s="103"/>
      <c r="D73" s="103"/>
      <c r="E73" s="103"/>
      <c r="F73" s="104"/>
      <c r="G73" s="16" t="s">
        <v>39</v>
      </c>
      <c r="H73" s="17" t="s">
        <v>37</v>
      </c>
      <c r="I73" s="18"/>
      <c r="J73" s="18"/>
      <c r="K73" s="18" t="str">
        <f t="shared" si="4"/>
        <v>EEA</v>
      </c>
      <c r="L73" s="19" t="str">
        <f t="shared" si="8"/>
        <v>A</v>
      </c>
      <c r="M73" s="20" t="str">
        <f t="shared" si="6"/>
        <v>Média</v>
      </c>
      <c r="N73" s="21">
        <f t="shared" si="9"/>
        <v>4</v>
      </c>
      <c r="O73" s="22">
        <f>IF(H73="I",N73*Contagem!$U$11,IF(H73="E",N73*Contagem!$U$13,IF(H73="A",N73*Contagem!$U$12,IF(H73="T",N73*Contagem!$U$14,""))))</f>
        <v>4</v>
      </c>
      <c r="P73" s="100"/>
      <c r="Q73" s="101"/>
      <c r="R73" s="101"/>
      <c r="S73" s="101"/>
      <c r="T73" s="101"/>
    </row>
    <row r="74" spans="1:20" ht="18" customHeight="1">
      <c r="A74" s="102" t="s">
        <v>52</v>
      </c>
      <c r="B74" s="103"/>
      <c r="C74" s="103"/>
      <c r="D74" s="103"/>
      <c r="E74" s="103"/>
      <c r="F74" s="104"/>
      <c r="G74" s="16" t="s">
        <v>39</v>
      </c>
      <c r="H74" s="17" t="s">
        <v>37</v>
      </c>
      <c r="I74" s="18"/>
      <c r="J74" s="18"/>
      <c r="K74" s="18" t="str">
        <f t="shared" si="4"/>
        <v>EEA</v>
      </c>
      <c r="L74" s="19" t="str">
        <f t="shared" si="8"/>
        <v>A</v>
      </c>
      <c r="M74" s="20" t="str">
        <f t="shared" si="6"/>
        <v>Média</v>
      </c>
      <c r="N74" s="21">
        <f t="shared" si="9"/>
        <v>4</v>
      </c>
      <c r="O74" s="22">
        <f>IF(H74="I",N74*Contagem!$U$11,IF(H74="E",N74*Contagem!$U$13,IF(H74="A",N74*Contagem!$U$12,IF(H74="T",N74*Contagem!$U$14,""))))</f>
        <v>4</v>
      </c>
      <c r="P74" s="100"/>
      <c r="Q74" s="101"/>
      <c r="R74" s="101"/>
      <c r="S74" s="101"/>
      <c r="T74" s="101"/>
    </row>
    <row r="75" spans="1:20" ht="18" customHeight="1">
      <c r="A75" s="102" t="s">
        <v>53</v>
      </c>
      <c r="B75" s="103"/>
      <c r="C75" s="103"/>
      <c r="D75" s="103"/>
      <c r="E75" s="103"/>
      <c r="F75" s="104"/>
      <c r="G75" s="16" t="s">
        <v>44</v>
      </c>
      <c r="H75" s="17" t="s">
        <v>37</v>
      </c>
      <c r="I75" s="18"/>
      <c r="J75" s="18"/>
      <c r="K75" s="18" t="str">
        <f t="shared" si="4"/>
        <v>CEA</v>
      </c>
      <c r="L75" s="19" t="str">
        <f t="shared" si="8"/>
        <v>A</v>
      </c>
      <c r="M75" s="20" t="str">
        <f t="shared" si="6"/>
        <v>Média</v>
      </c>
      <c r="N75" s="21">
        <f t="shared" si="9"/>
        <v>4</v>
      </c>
      <c r="O75" s="22">
        <f>IF(H75="I",N75*Contagem!$U$11,IF(H75="E",N75*Contagem!$U$13,IF(H75="A",N75*Contagem!$U$12,IF(H75="T",N75*Contagem!$U$14,""))))</f>
        <v>4</v>
      </c>
      <c r="P75" s="100"/>
      <c r="Q75" s="101"/>
      <c r="R75" s="101"/>
      <c r="S75" s="101"/>
      <c r="T75" s="101"/>
    </row>
    <row r="76" spans="1:20" ht="18" customHeight="1">
      <c r="A76" s="102" t="s">
        <v>54</v>
      </c>
      <c r="B76" s="103"/>
      <c r="C76" s="103"/>
      <c r="D76" s="103"/>
      <c r="E76" s="103"/>
      <c r="F76" s="104"/>
      <c r="G76" s="16" t="s">
        <v>44</v>
      </c>
      <c r="H76" s="17" t="s">
        <v>37</v>
      </c>
      <c r="I76" s="18"/>
      <c r="J76" s="18"/>
      <c r="K76" s="18" t="str">
        <f t="shared" si="4"/>
        <v>CEA</v>
      </c>
      <c r="L76" s="19" t="str">
        <f t="shared" si="8"/>
        <v>A</v>
      </c>
      <c r="M76" s="20" t="str">
        <f t="shared" si="6"/>
        <v>Média</v>
      </c>
      <c r="N76" s="21">
        <f t="shared" si="9"/>
        <v>4</v>
      </c>
      <c r="O76" s="22">
        <f>IF(H76="I",N76*Contagem!$U$11,IF(H76="E",N76*Contagem!$U$13,IF(H76="A",N76*Contagem!$U$12,IF(H76="T",N76*Contagem!$U$14,""))))</f>
        <v>4</v>
      </c>
      <c r="P76" s="100"/>
      <c r="Q76" s="101"/>
      <c r="R76" s="101"/>
      <c r="S76" s="101"/>
      <c r="T76" s="101"/>
    </row>
    <row r="77" spans="1:20" ht="18" customHeight="1">
      <c r="A77" s="102" t="s">
        <v>55</v>
      </c>
      <c r="B77" s="103"/>
      <c r="C77" s="103"/>
      <c r="D77" s="103"/>
      <c r="E77" s="103"/>
      <c r="F77" s="104"/>
      <c r="G77" s="16" t="s">
        <v>39</v>
      </c>
      <c r="H77" s="17" t="s">
        <v>37</v>
      </c>
      <c r="I77" s="18"/>
      <c r="J77" s="18"/>
      <c r="K77" s="18" t="str">
        <f t="shared" si="4"/>
        <v>EEA</v>
      </c>
      <c r="L77" s="19" t="str">
        <f t="shared" si="8"/>
        <v>A</v>
      </c>
      <c r="M77" s="20" t="str">
        <f t="shared" si="6"/>
        <v>Média</v>
      </c>
      <c r="N77" s="21">
        <f t="shared" si="9"/>
        <v>4</v>
      </c>
      <c r="O77" s="22">
        <f>IF(H77="I",N77*Contagem!$U$11,IF(H77="E",N77*Contagem!$U$13,IF(H77="A",N77*Contagem!$U$12,IF(H77="T",N77*Contagem!$U$14,""))))</f>
        <v>4</v>
      </c>
      <c r="P77" s="100"/>
      <c r="Q77" s="101"/>
      <c r="R77" s="101"/>
      <c r="S77" s="101"/>
      <c r="T77" s="101"/>
    </row>
    <row r="78" spans="1:20" ht="18" customHeight="1">
      <c r="A78" s="102"/>
      <c r="B78" s="103"/>
      <c r="C78" s="103"/>
      <c r="D78" s="103"/>
      <c r="E78" s="103"/>
      <c r="F78" s="104"/>
      <c r="G78" s="18"/>
      <c r="H78" s="17" t="s">
        <v>37</v>
      </c>
      <c r="I78" s="18"/>
      <c r="J78" s="18"/>
      <c r="K78" s="18" t="str">
        <f t="shared" si="4"/>
        <v/>
      </c>
      <c r="L78" s="19" t="str">
        <f t="shared" si="8"/>
        <v/>
      </c>
      <c r="M78" s="20" t="str">
        <f t="shared" si="6"/>
        <v/>
      </c>
      <c r="N78" s="21" t="str">
        <f t="shared" si="9"/>
        <v/>
      </c>
      <c r="O78" s="22"/>
      <c r="P78" s="100"/>
      <c r="Q78" s="101"/>
      <c r="R78" s="101"/>
      <c r="S78" s="101"/>
      <c r="T78" s="101"/>
    </row>
    <row r="79" spans="1:20" ht="18" customHeight="1">
      <c r="A79" s="102" t="s">
        <v>75</v>
      </c>
      <c r="B79" s="103"/>
      <c r="C79" s="103"/>
      <c r="D79" s="103"/>
      <c r="E79" s="103"/>
      <c r="F79" s="104"/>
      <c r="G79" s="18"/>
      <c r="H79" s="17" t="s">
        <v>37</v>
      </c>
      <c r="I79" s="18"/>
      <c r="J79" s="18"/>
      <c r="K79" s="18" t="str">
        <f t="shared" si="4"/>
        <v/>
      </c>
      <c r="L79" s="19" t="str">
        <f t="shared" si="8"/>
        <v/>
      </c>
      <c r="M79" s="20" t="str">
        <f t="shared" si="6"/>
        <v/>
      </c>
      <c r="N79" s="21" t="str">
        <f t="shared" si="9"/>
        <v/>
      </c>
      <c r="O79" s="22"/>
      <c r="P79" s="100"/>
      <c r="Q79" s="101"/>
      <c r="R79" s="101"/>
      <c r="S79" s="101"/>
      <c r="T79" s="101"/>
    </row>
    <row r="80" spans="1:20" ht="18" customHeight="1">
      <c r="A80" s="102" t="s">
        <v>76</v>
      </c>
      <c r="B80" s="103"/>
      <c r="C80" s="103"/>
      <c r="D80" s="103"/>
      <c r="E80" s="103"/>
      <c r="F80" s="104"/>
      <c r="G80" s="16" t="s">
        <v>36</v>
      </c>
      <c r="H80" s="17" t="s">
        <v>37</v>
      </c>
      <c r="I80" s="18"/>
      <c r="J80" s="18"/>
      <c r="K80" s="18" t="str">
        <f t="shared" si="4"/>
        <v>ALIL</v>
      </c>
      <c r="L80" s="19" t="str">
        <f t="shared" si="8"/>
        <v>L</v>
      </c>
      <c r="M80" s="20" t="str">
        <f t="shared" si="6"/>
        <v>Baixa</v>
      </c>
      <c r="N80" s="21">
        <f t="shared" si="9"/>
        <v>7</v>
      </c>
      <c r="O80" s="22">
        <f>IF(H80="I",N80*Contagem!$U$11,IF(H80="E",N80*Contagem!$U$13,IF(H80="A",N80*Contagem!$U$12,IF(H80="T",N80*Contagem!$U$14,""))))</f>
        <v>7</v>
      </c>
      <c r="P80" s="100"/>
      <c r="Q80" s="101"/>
      <c r="R80" s="101"/>
      <c r="S80" s="101"/>
      <c r="T80" s="101"/>
    </row>
    <row r="81" spans="1:20" ht="18" customHeight="1">
      <c r="A81" s="102" t="s">
        <v>77</v>
      </c>
      <c r="B81" s="103"/>
      <c r="C81" s="103"/>
      <c r="D81" s="103"/>
      <c r="E81" s="103"/>
      <c r="F81" s="104"/>
      <c r="G81" s="16" t="s">
        <v>39</v>
      </c>
      <c r="H81" s="17" t="s">
        <v>37</v>
      </c>
      <c r="I81" s="18"/>
      <c r="J81" s="18"/>
      <c r="K81" s="18" t="str">
        <f t="shared" si="4"/>
        <v>EEA</v>
      </c>
      <c r="L81" s="19" t="str">
        <f t="shared" si="8"/>
        <v>A</v>
      </c>
      <c r="M81" s="20" t="str">
        <f t="shared" si="6"/>
        <v>Média</v>
      </c>
      <c r="N81" s="21">
        <f t="shared" si="9"/>
        <v>4</v>
      </c>
      <c r="O81" s="22">
        <f>IF(H81="I",N81*Contagem!$U$11,IF(H81="E",N81*Contagem!$U$13,IF(H81="A",N81*Contagem!$U$12,IF(H81="T",N81*Contagem!$U$14,""))))</f>
        <v>4</v>
      </c>
      <c r="P81" s="100"/>
      <c r="Q81" s="101"/>
      <c r="R81" s="101"/>
      <c r="S81" s="101"/>
      <c r="T81" s="101"/>
    </row>
    <row r="82" spans="1:20" ht="18" customHeight="1">
      <c r="A82" s="102" t="s">
        <v>78</v>
      </c>
      <c r="B82" s="103"/>
      <c r="C82" s="103"/>
      <c r="D82" s="103"/>
      <c r="E82" s="103"/>
      <c r="F82" s="104"/>
      <c r="G82" s="16" t="s">
        <v>39</v>
      </c>
      <c r="H82" s="17" t="s">
        <v>37</v>
      </c>
      <c r="I82" s="18"/>
      <c r="J82" s="18"/>
      <c r="K82" s="18" t="str">
        <f t="shared" si="4"/>
        <v>EEA</v>
      </c>
      <c r="L82" s="19" t="str">
        <f t="shared" si="8"/>
        <v>A</v>
      </c>
      <c r="M82" s="20" t="str">
        <f t="shared" si="6"/>
        <v>Média</v>
      </c>
      <c r="N82" s="21">
        <f t="shared" si="9"/>
        <v>4</v>
      </c>
      <c r="O82" s="22">
        <f>IF(H82="I",N82*Contagem!$U$11,IF(H82="E",N82*Contagem!$U$13,IF(H82="A",N82*Contagem!$U$12,IF(H82="T",N82*Contagem!$U$14,""))))</f>
        <v>4</v>
      </c>
      <c r="P82" s="100"/>
      <c r="Q82" s="101"/>
      <c r="R82" s="101"/>
      <c r="S82" s="101"/>
      <c r="T82" s="101"/>
    </row>
    <row r="83" spans="1:20" ht="18" customHeight="1">
      <c r="A83" s="102" t="s">
        <v>79</v>
      </c>
      <c r="B83" s="103"/>
      <c r="C83" s="103"/>
      <c r="D83" s="103"/>
      <c r="E83" s="103"/>
      <c r="F83" s="104"/>
      <c r="G83" s="16" t="s">
        <v>44</v>
      </c>
      <c r="H83" s="17" t="s">
        <v>37</v>
      </c>
      <c r="I83" s="18"/>
      <c r="J83" s="18"/>
      <c r="K83" s="18" t="str">
        <f t="shared" si="4"/>
        <v>CEA</v>
      </c>
      <c r="L83" s="19" t="str">
        <f t="shared" si="8"/>
        <v>A</v>
      </c>
      <c r="M83" s="20" t="str">
        <f t="shared" si="6"/>
        <v>Média</v>
      </c>
      <c r="N83" s="21">
        <f t="shared" si="9"/>
        <v>4</v>
      </c>
      <c r="O83" s="22">
        <f>IF(H83="I",N83*Contagem!$U$11,IF(H83="E",N83*Contagem!$U$13,IF(H83="A",N83*Contagem!$U$12,IF(H83="T",N83*Contagem!$U$14,""))))</f>
        <v>4</v>
      </c>
      <c r="P83" s="100"/>
      <c r="Q83" s="101"/>
      <c r="R83" s="101"/>
      <c r="S83" s="101"/>
      <c r="T83" s="101"/>
    </row>
    <row r="84" spans="1:20" ht="18" customHeight="1">
      <c r="A84" s="102" t="s">
        <v>80</v>
      </c>
      <c r="B84" s="103"/>
      <c r="C84" s="103"/>
      <c r="D84" s="103"/>
      <c r="E84" s="103"/>
      <c r="F84" s="104"/>
      <c r="G84" s="16" t="s">
        <v>44</v>
      </c>
      <c r="H84" s="17" t="s">
        <v>37</v>
      </c>
      <c r="I84" s="18"/>
      <c r="J84" s="18"/>
      <c r="K84" s="18" t="str">
        <f t="shared" si="4"/>
        <v>CEA</v>
      </c>
      <c r="L84" s="19" t="str">
        <f t="shared" si="8"/>
        <v>A</v>
      </c>
      <c r="M84" s="20" t="str">
        <f t="shared" si="6"/>
        <v>Média</v>
      </c>
      <c r="N84" s="21">
        <f t="shared" si="9"/>
        <v>4</v>
      </c>
      <c r="O84" s="22">
        <f>IF(H84="I",N84*Contagem!$U$11,IF(H84="E",N84*Contagem!$U$13,IF(H84="A",N84*Contagem!$U$12,IF(H84="T",N84*Contagem!$U$14,""))))</f>
        <v>4</v>
      </c>
      <c r="P84" s="100"/>
      <c r="Q84" s="101"/>
      <c r="R84" s="101"/>
      <c r="S84" s="101"/>
      <c r="T84" s="101"/>
    </row>
    <row r="85" spans="1:20" ht="18" customHeight="1">
      <c r="A85" s="102" t="s">
        <v>81</v>
      </c>
      <c r="B85" s="103"/>
      <c r="C85" s="103"/>
      <c r="D85" s="103"/>
      <c r="E85" s="103"/>
      <c r="F85" s="104"/>
      <c r="G85" s="16" t="s">
        <v>39</v>
      </c>
      <c r="H85" s="17" t="s">
        <v>37</v>
      </c>
      <c r="I85" s="18"/>
      <c r="J85" s="18"/>
      <c r="K85" s="18" t="str">
        <f t="shared" si="4"/>
        <v>EEA</v>
      </c>
      <c r="L85" s="19" t="str">
        <f t="shared" si="8"/>
        <v>A</v>
      </c>
      <c r="M85" s="20" t="str">
        <f t="shared" si="6"/>
        <v>Média</v>
      </c>
      <c r="N85" s="21">
        <f t="shared" si="9"/>
        <v>4</v>
      </c>
      <c r="O85" s="22">
        <f>IF(H85="I",N85*Contagem!$U$11,IF(H85="E",N85*Contagem!$U$13,IF(H85="A",N85*Contagem!$U$12,IF(H85="T",N85*Contagem!$U$14,""))))</f>
        <v>4</v>
      </c>
      <c r="P85" s="100"/>
      <c r="Q85" s="101"/>
      <c r="R85" s="101"/>
      <c r="S85" s="101"/>
      <c r="T85" s="101"/>
    </row>
    <row r="86" spans="1:20" ht="18" customHeight="1">
      <c r="A86" s="102"/>
      <c r="B86" s="103"/>
      <c r="C86" s="103"/>
      <c r="D86" s="103"/>
      <c r="E86" s="103"/>
      <c r="F86" s="104"/>
      <c r="G86" s="18"/>
      <c r="H86" s="17" t="s">
        <v>37</v>
      </c>
      <c r="I86" s="18"/>
      <c r="J86" s="18"/>
      <c r="K86" s="18" t="str">
        <f t="shared" si="4"/>
        <v/>
      </c>
      <c r="L86" s="19" t="str">
        <f t="shared" si="8"/>
        <v/>
      </c>
      <c r="M86" s="20" t="str">
        <f t="shared" si="6"/>
        <v/>
      </c>
      <c r="N86" s="21" t="str">
        <f t="shared" si="9"/>
        <v/>
      </c>
      <c r="O86" s="22"/>
      <c r="P86" s="100"/>
      <c r="Q86" s="101"/>
      <c r="R86" s="101"/>
      <c r="S86" s="101"/>
      <c r="T86" s="101"/>
    </row>
    <row r="87" spans="1:20" ht="18" customHeight="1">
      <c r="A87" s="102" t="s">
        <v>82</v>
      </c>
      <c r="B87" s="103"/>
      <c r="C87" s="103"/>
      <c r="D87" s="103"/>
      <c r="E87" s="103"/>
      <c r="F87" s="104"/>
      <c r="G87" s="18"/>
      <c r="H87" s="17" t="s">
        <v>37</v>
      </c>
      <c r="I87" s="18"/>
      <c r="J87" s="18"/>
      <c r="K87" s="18" t="str">
        <f t="shared" si="4"/>
        <v/>
      </c>
      <c r="L87" s="19" t="str">
        <f t="shared" si="8"/>
        <v/>
      </c>
      <c r="M87" s="20" t="str">
        <f t="shared" si="6"/>
        <v/>
      </c>
      <c r="N87" s="21" t="str">
        <f t="shared" si="9"/>
        <v/>
      </c>
      <c r="O87" s="22"/>
      <c r="P87" s="100"/>
      <c r="Q87" s="101"/>
      <c r="R87" s="101"/>
      <c r="S87" s="101"/>
      <c r="T87" s="101"/>
    </row>
    <row r="88" spans="1:20" ht="18" customHeight="1">
      <c r="A88" s="102" t="s">
        <v>83</v>
      </c>
      <c r="B88" s="103"/>
      <c r="C88" s="103"/>
      <c r="D88" s="103"/>
      <c r="E88" s="103"/>
      <c r="F88" s="104"/>
      <c r="G88" s="16" t="s">
        <v>36</v>
      </c>
      <c r="H88" s="17" t="s">
        <v>37</v>
      </c>
      <c r="I88" s="18"/>
      <c r="J88" s="18"/>
      <c r="K88" s="18" t="str">
        <f t="shared" si="4"/>
        <v>ALIL</v>
      </c>
      <c r="L88" s="19" t="str">
        <f t="shared" si="8"/>
        <v>L</v>
      </c>
      <c r="M88" s="20" t="str">
        <f t="shared" si="6"/>
        <v>Baixa</v>
      </c>
      <c r="N88" s="21">
        <f t="shared" si="9"/>
        <v>7</v>
      </c>
      <c r="O88" s="22">
        <f>IF(H88="I",N88*Contagem!$U$11,IF(H88="E",N88*Contagem!$U$13,IF(H88="A",N88*Contagem!$U$12,IF(H88="T",N88*Contagem!$U$14,""))))</f>
        <v>7</v>
      </c>
      <c r="P88" s="100"/>
      <c r="Q88" s="101"/>
      <c r="R88" s="101"/>
      <c r="S88" s="101"/>
      <c r="T88" s="101"/>
    </row>
    <row r="89" spans="1:20" ht="18" customHeight="1">
      <c r="A89" s="102" t="s">
        <v>51</v>
      </c>
      <c r="B89" s="103"/>
      <c r="C89" s="103"/>
      <c r="D89" s="103"/>
      <c r="E89" s="103"/>
      <c r="F89" s="104"/>
      <c r="G89" s="16" t="s">
        <v>39</v>
      </c>
      <c r="H89" s="17" t="s">
        <v>37</v>
      </c>
      <c r="I89" s="18"/>
      <c r="J89" s="18"/>
      <c r="K89" s="18" t="str">
        <f t="shared" si="4"/>
        <v>EEA</v>
      </c>
      <c r="L89" s="19" t="str">
        <f t="shared" si="8"/>
        <v>A</v>
      </c>
      <c r="M89" s="20" t="str">
        <f t="shared" si="6"/>
        <v>Média</v>
      </c>
      <c r="N89" s="21">
        <f t="shared" si="9"/>
        <v>4</v>
      </c>
      <c r="O89" s="22">
        <f>IF(H89="I",N89*Contagem!$U$11,IF(H89="E",N89*Contagem!$U$13,IF(H89="A",N89*Contagem!$U$12,IF(H89="T",N89*Contagem!$U$14,""))))</f>
        <v>4</v>
      </c>
      <c r="P89" s="100"/>
      <c r="Q89" s="101"/>
      <c r="R89" s="101"/>
      <c r="S89" s="101"/>
      <c r="T89" s="101"/>
    </row>
    <row r="90" spans="1:20" ht="18" customHeight="1">
      <c r="A90" s="102" t="s">
        <v>52</v>
      </c>
      <c r="B90" s="103"/>
      <c r="C90" s="103"/>
      <c r="D90" s="103"/>
      <c r="E90" s="103"/>
      <c r="F90" s="104"/>
      <c r="G90" s="16" t="s">
        <v>39</v>
      </c>
      <c r="H90" s="17" t="s">
        <v>37</v>
      </c>
      <c r="I90" s="18"/>
      <c r="J90" s="18"/>
      <c r="K90" s="18" t="str">
        <f t="shared" si="4"/>
        <v>EEA</v>
      </c>
      <c r="L90" s="19" t="str">
        <f t="shared" si="8"/>
        <v>A</v>
      </c>
      <c r="M90" s="20" t="str">
        <f t="shared" si="6"/>
        <v>Média</v>
      </c>
      <c r="N90" s="21">
        <f t="shared" si="9"/>
        <v>4</v>
      </c>
      <c r="O90" s="22">
        <f>IF(H90="I",N90*Contagem!$U$11,IF(H90="E",N90*Contagem!$U$13,IF(H90="A",N90*Contagem!$U$12,IF(H90="T",N90*Contagem!$U$14,""))))</f>
        <v>4</v>
      </c>
      <c r="P90" s="100"/>
      <c r="Q90" s="101"/>
      <c r="R90" s="101"/>
      <c r="S90" s="101"/>
      <c r="T90" s="101"/>
    </row>
    <row r="91" spans="1:20" ht="18" customHeight="1">
      <c r="A91" s="102" t="s">
        <v>53</v>
      </c>
      <c r="B91" s="103"/>
      <c r="C91" s="103"/>
      <c r="D91" s="103"/>
      <c r="E91" s="103"/>
      <c r="F91" s="104"/>
      <c r="G91" s="16" t="s">
        <v>44</v>
      </c>
      <c r="H91" s="17" t="s">
        <v>37</v>
      </c>
      <c r="I91" s="18"/>
      <c r="J91" s="18"/>
      <c r="K91" s="18" t="str">
        <f t="shared" si="4"/>
        <v>CEA</v>
      </c>
      <c r="L91" s="19" t="str">
        <f t="shared" si="8"/>
        <v>A</v>
      </c>
      <c r="M91" s="20" t="str">
        <f t="shared" si="6"/>
        <v>Média</v>
      </c>
      <c r="N91" s="21">
        <f t="shared" si="9"/>
        <v>4</v>
      </c>
      <c r="O91" s="22">
        <f>IF(H91="I",N91*Contagem!$U$11,IF(H91="E",N91*Contagem!$U$13,IF(H91="A",N91*Contagem!$U$12,IF(H91="T",N91*Contagem!$U$14,""))))</f>
        <v>4</v>
      </c>
      <c r="P91" s="100"/>
      <c r="Q91" s="101"/>
      <c r="R91" s="101"/>
      <c r="S91" s="101"/>
      <c r="T91" s="101"/>
    </row>
    <row r="92" spans="1:20" ht="18" customHeight="1">
      <c r="A92" s="102" t="s">
        <v>54</v>
      </c>
      <c r="B92" s="103"/>
      <c r="C92" s="103"/>
      <c r="D92" s="103"/>
      <c r="E92" s="103"/>
      <c r="F92" s="104"/>
      <c r="G92" s="16" t="s">
        <v>44</v>
      </c>
      <c r="H92" s="17" t="s">
        <v>37</v>
      </c>
      <c r="I92" s="18"/>
      <c r="J92" s="18"/>
      <c r="K92" s="18" t="str">
        <f t="shared" si="4"/>
        <v>CEA</v>
      </c>
      <c r="L92" s="19" t="str">
        <f t="shared" si="8"/>
        <v>A</v>
      </c>
      <c r="M92" s="20" t="str">
        <f t="shared" si="6"/>
        <v>Média</v>
      </c>
      <c r="N92" s="21">
        <f t="shared" si="9"/>
        <v>4</v>
      </c>
      <c r="O92" s="22">
        <f>IF(H92="I",N92*Contagem!$U$11,IF(H92="E",N92*Contagem!$U$13,IF(H92="A",N92*Contagem!$U$12,IF(H92="T",N92*Contagem!$U$14,""))))</f>
        <v>4</v>
      </c>
      <c r="P92" s="100"/>
      <c r="Q92" s="101"/>
      <c r="R92" s="101"/>
      <c r="S92" s="101"/>
      <c r="T92" s="101"/>
    </row>
    <row r="93" spans="1:20" ht="18" customHeight="1">
      <c r="A93" s="102" t="s">
        <v>62</v>
      </c>
      <c r="B93" s="103"/>
      <c r="C93" s="103"/>
      <c r="D93" s="103"/>
      <c r="E93" s="103"/>
      <c r="F93" s="104"/>
      <c r="G93" s="16" t="s">
        <v>39</v>
      </c>
      <c r="H93" s="17" t="s">
        <v>37</v>
      </c>
      <c r="I93" s="18"/>
      <c r="J93" s="18"/>
      <c r="K93" s="18" t="str">
        <f t="shared" si="4"/>
        <v>EEA</v>
      </c>
      <c r="L93" s="19" t="str">
        <f t="shared" si="8"/>
        <v>A</v>
      </c>
      <c r="M93" s="20" t="str">
        <f t="shared" si="6"/>
        <v>Média</v>
      </c>
      <c r="N93" s="21">
        <f t="shared" si="9"/>
        <v>4</v>
      </c>
      <c r="O93" s="22">
        <f>IF(H93="I",N93*Contagem!$U$11,IF(H93="E",N93*Contagem!$U$13,IF(H93="A",N93*Contagem!$U$12,IF(H93="T",N93*Contagem!$U$14,""))))</f>
        <v>4</v>
      </c>
      <c r="P93" s="100"/>
      <c r="Q93" s="101"/>
      <c r="R93" s="101"/>
      <c r="S93" s="101"/>
      <c r="T93" s="101"/>
    </row>
    <row r="94" spans="1:20" ht="18" customHeight="1">
      <c r="A94" s="102" t="s">
        <v>84</v>
      </c>
      <c r="B94" s="103"/>
      <c r="C94" s="103"/>
      <c r="D94" s="103"/>
      <c r="E94" s="103"/>
      <c r="F94" s="104"/>
      <c r="G94" s="16" t="s">
        <v>44</v>
      </c>
      <c r="H94" s="17" t="s">
        <v>37</v>
      </c>
      <c r="I94" s="18"/>
      <c r="J94" s="18"/>
      <c r="K94" s="18" t="str">
        <f t="shared" si="4"/>
        <v>CEA</v>
      </c>
      <c r="L94" s="19" t="str">
        <f t="shared" si="8"/>
        <v>A</v>
      </c>
      <c r="M94" s="20" t="str">
        <f t="shared" si="6"/>
        <v>Média</v>
      </c>
      <c r="N94" s="21">
        <f t="shared" si="9"/>
        <v>4</v>
      </c>
      <c r="O94" s="22">
        <f>IF(H94="I",N94*Contagem!$U$11,IF(H94="E",N94*Contagem!$U$13,IF(H94="A",N94*Contagem!$U$12,IF(H94="T",N94*Contagem!$U$14,""))))</f>
        <v>4</v>
      </c>
      <c r="P94" s="100"/>
      <c r="Q94" s="101"/>
      <c r="R94" s="101"/>
      <c r="S94" s="101"/>
      <c r="T94" s="101"/>
    </row>
    <row r="95" spans="1:20" ht="18" customHeight="1">
      <c r="A95" s="102" t="s">
        <v>85</v>
      </c>
      <c r="B95" s="103"/>
      <c r="C95" s="103"/>
      <c r="D95" s="103"/>
      <c r="E95" s="103"/>
      <c r="F95" s="104"/>
      <c r="G95" s="16" t="s">
        <v>44</v>
      </c>
      <c r="H95" s="17" t="s">
        <v>37</v>
      </c>
      <c r="I95" s="18"/>
      <c r="J95" s="18"/>
      <c r="K95" s="18" t="str">
        <f t="shared" si="4"/>
        <v>CEA</v>
      </c>
      <c r="L95" s="19" t="str">
        <f t="shared" si="8"/>
        <v>A</v>
      </c>
      <c r="M95" s="20" t="str">
        <f t="shared" si="6"/>
        <v>Média</v>
      </c>
      <c r="N95" s="21">
        <f t="shared" si="9"/>
        <v>4</v>
      </c>
      <c r="O95" s="22">
        <f>IF(H95="I",N95*Contagem!$U$11,IF(H95="E",N95*Contagem!$U$13,IF(H95="A",N95*Contagem!$U$12,IF(H95="T",N95*Contagem!$U$14,""))))</f>
        <v>4</v>
      </c>
      <c r="P95" s="100"/>
      <c r="Q95" s="101"/>
      <c r="R95" s="101"/>
      <c r="S95" s="101"/>
      <c r="T95" s="101"/>
    </row>
    <row r="96" spans="1:20" ht="18" customHeight="1">
      <c r="A96" s="102" t="s">
        <v>86</v>
      </c>
      <c r="B96" s="103"/>
      <c r="C96" s="103"/>
      <c r="D96" s="103"/>
      <c r="E96" s="103"/>
      <c r="F96" s="104"/>
      <c r="G96" s="16" t="s">
        <v>39</v>
      </c>
      <c r="H96" s="17" t="s">
        <v>37</v>
      </c>
      <c r="I96" s="18"/>
      <c r="J96" s="18"/>
      <c r="K96" s="18" t="str">
        <f t="shared" si="4"/>
        <v>EEA</v>
      </c>
      <c r="L96" s="19" t="str">
        <f t="shared" si="8"/>
        <v>A</v>
      </c>
      <c r="M96" s="20" t="str">
        <f t="shared" si="6"/>
        <v>Média</v>
      </c>
      <c r="N96" s="21">
        <f t="shared" si="9"/>
        <v>4</v>
      </c>
      <c r="O96" s="22">
        <f>IF(H96="I",N96*Contagem!$U$11,IF(H96="E",N96*Contagem!$U$13,IF(H96="A",N96*Contagem!$U$12,IF(H96="T",N96*Contagem!$U$14,""))))</f>
        <v>4</v>
      </c>
      <c r="P96" s="23"/>
      <c r="Q96" s="23"/>
      <c r="R96" s="23"/>
      <c r="S96" s="23"/>
      <c r="T96" s="23"/>
    </row>
    <row r="97" spans="1:20" ht="18" customHeight="1">
      <c r="A97" s="102" t="s">
        <v>87</v>
      </c>
      <c r="B97" s="103"/>
      <c r="C97" s="103"/>
      <c r="D97" s="103"/>
      <c r="E97" s="103"/>
      <c r="F97" s="104"/>
      <c r="G97" s="16" t="s">
        <v>44</v>
      </c>
      <c r="H97" s="17" t="s">
        <v>37</v>
      </c>
      <c r="I97" s="18"/>
      <c r="J97" s="18"/>
      <c r="K97" s="18" t="str">
        <f t="shared" si="4"/>
        <v>CEA</v>
      </c>
      <c r="L97" s="19" t="str">
        <f t="shared" si="8"/>
        <v>A</v>
      </c>
      <c r="M97" s="20" t="str">
        <f t="shared" si="6"/>
        <v>Média</v>
      </c>
      <c r="N97" s="21">
        <f t="shared" si="9"/>
        <v>4</v>
      </c>
      <c r="O97" s="22">
        <f>IF(H97="I",N97*Contagem!$U$11,IF(H97="E",N97*Contagem!$U$13,IF(H97="A",N97*Contagem!$U$12,IF(H97="T",N97*Contagem!$U$14,""))))</f>
        <v>4</v>
      </c>
      <c r="P97" s="23"/>
      <c r="Q97" s="23"/>
      <c r="R97" s="23"/>
      <c r="S97" s="23"/>
      <c r="T97" s="23"/>
    </row>
    <row r="98" spans="1:20" ht="18" customHeight="1">
      <c r="A98" s="102" t="s">
        <v>88</v>
      </c>
      <c r="B98" s="103"/>
      <c r="C98" s="103"/>
      <c r="D98" s="103"/>
      <c r="E98" s="103"/>
      <c r="F98" s="104"/>
      <c r="G98" s="16" t="s">
        <v>48</v>
      </c>
      <c r="H98" s="17" t="s">
        <v>37</v>
      </c>
      <c r="I98" s="18"/>
      <c r="J98" s="18"/>
      <c r="K98" s="18" t="str">
        <f t="shared" si="4"/>
        <v>SEA</v>
      </c>
      <c r="L98" s="19" t="str">
        <f t="shared" si="8"/>
        <v>A</v>
      </c>
      <c r="M98" s="20" t="str">
        <f t="shared" si="6"/>
        <v>Média</v>
      </c>
      <c r="N98" s="21">
        <f t="shared" si="9"/>
        <v>5</v>
      </c>
      <c r="O98" s="22">
        <f>IF(H98="I",N98*Contagem!$U$11,IF(H98="E",N98*Contagem!$U$13,IF(H98="A",N98*Contagem!$U$12,IF(H98="T",N98*Contagem!$U$14,""))))</f>
        <v>5</v>
      </c>
      <c r="P98" s="23"/>
      <c r="Q98" s="23"/>
      <c r="R98" s="23"/>
      <c r="S98" s="23"/>
      <c r="T98" s="23"/>
    </row>
    <row r="99" spans="1:20" ht="18" customHeight="1">
      <c r="A99" s="102" t="s">
        <v>89</v>
      </c>
      <c r="B99" s="103"/>
      <c r="C99" s="103"/>
      <c r="D99" s="103"/>
      <c r="E99" s="103"/>
      <c r="F99" s="104"/>
      <c r="G99" s="16" t="s">
        <v>39</v>
      </c>
      <c r="H99" s="17" t="s">
        <v>37</v>
      </c>
      <c r="I99" s="18"/>
      <c r="J99" s="18"/>
      <c r="K99" s="18" t="str">
        <f t="shared" si="4"/>
        <v>EEA</v>
      </c>
      <c r="L99" s="19" t="str">
        <f t="shared" si="8"/>
        <v>A</v>
      </c>
      <c r="M99" s="20" t="str">
        <f t="shared" si="6"/>
        <v>Média</v>
      </c>
      <c r="N99" s="21">
        <f t="shared" si="9"/>
        <v>4</v>
      </c>
      <c r="O99" s="22">
        <f>IF(H99="I",N99*Contagem!$U$11,IF(H99="E",N99*Contagem!$U$13,IF(H99="A",N99*Contagem!$U$12,IF(H99="T",N99*Contagem!$U$14,""))))</f>
        <v>4</v>
      </c>
      <c r="P99" s="23"/>
      <c r="Q99" s="23"/>
      <c r="R99" s="23"/>
      <c r="S99" s="23"/>
      <c r="T99" s="23"/>
    </row>
    <row r="100" spans="1:20" ht="18" customHeight="1">
      <c r="A100" s="102" t="s">
        <v>90</v>
      </c>
      <c r="B100" s="103"/>
      <c r="C100" s="103"/>
      <c r="D100" s="103"/>
      <c r="E100" s="103"/>
      <c r="F100" s="104"/>
      <c r="G100" s="16" t="s">
        <v>39</v>
      </c>
      <c r="H100" s="17" t="s">
        <v>37</v>
      </c>
      <c r="I100" s="18"/>
      <c r="J100" s="18"/>
      <c r="K100" s="18" t="str">
        <f t="shared" si="4"/>
        <v>EEA</v>
      </c>
      <c r="L100" s="19" t="str">
        <f t="shared" si="8"/>
        <v>A</v>
      </c>
      <c r="M100" s="20" t="str">
        <f t="shared" si="6"/>
        <v>Média</v>
      </c>
      <c r="N100" s="21">
        <f t="shared" si="9"/>
        <v>4</v>
      </c>
      <c r="O100" s="22">
        <f>IF(H100="I",N100*Contagem!$U$11,IF(H100="E",N100*Contagem!$U$13,IF(H100="A",N100*Contagem!$U$12,IF(H100="T",N100*Contagem!$U$14,""))))</f>
        <v>4</v>
      </c>
      <c r="P100" s="100"/>
      <c r="Q100" s="101"/>
      <c r="R100" s="101"/>
      <c r="S100" s="101"/>
      <c r="T100" s="101"/>
    </row>
    <row r="101" spans="1:20" ht="18" customHeight="1">
      <c r="A101" s="102"/>
      <c r="B101" s="103"/>
      <c r="C101" s="103"/>
      <c r="D101" s="103"/>
      <c r="E101" s="103"/>
      <c r="F101" s="104"/>
      <c r="G101" s="16"/>
      <c r="H101" s="17" t="s">
        <v>37</v>
      </c>
      <c r="I101" s="18"/>
      <c r="J101" s="18"/>
      <c r="K101" s="18" t="str">
        <f t="shared" si="4"/>
        <v/>
      </c>
      <c r="L101" s="19" t="str">
        <f t="shared" si="8"/>
        <v/>
      </c>
      <c r="M101" s="20" t="str">
        <f t="shared" si="6"/>
        <v/>
      </c>
      <c r="N101" s="21" t="str">
        <f t="shared" si="9"/>
        <v/>
      </c>
      <c r="O101" s="22"/>
      <c r="P101" s="100"/>
      <c r="Q101" s="101"/>
      <c r="R101" s="101"/>
      <c r="S101" s="101"/>
      <c r="T101" s="101"/>
    </row>
    <row r="102" spans="1:20" ht="18" customHeight="1">
      <c r="A102" s="102" t="s">
        <v>91</v>
      </c>
      <c r="B102" s="103"/>
      <c r="C102" s="103"/>
      <c r="D102" s="103"/>
      <c r="E102" s="103"/>
      <c r="F102" s="104"/>
      <c r="G102" s="16" t="s">
        <v>39</v>
      </c>
      <c r="H102" s="17" t="s">
        <v>37</v>
      </c>
      <c r="I102" s="18"/>
      <c r="J102" s="18"/>
      <c r="K102" s="18" t="str">
        <f t="shared" si="4"/>
        <v>EEA</v>
      </c>
      <c r="L102" s="19" t="str">
        <f t="shared" si="8"/>
        <v>A</v>
      </c>
      <c r="M102" s="20" t="str">
        <f t="shared" si="6"/>
        <v>Média</v>
      </c>
      <c r="N102" s="21">
        <f t="shared" si="9"/>
        <v>4</v>
      </c>
      <c r="O102" s="22">
        <f>IF(H102="I",N102*Contagem!$U$11,IF(H102="E",N102*Contagem!$U$13,IF(H102="A",N102*Contagem!$U$12,IF(H102="T",N102*Contagem!$U$14,""))))</f>
        <v>4</v>
      </c>
      <c r="P102" s="100"/>
      <c r="Q102" s="101"/>
      <c r="R102" s="101"/>
      <c r="S102" s="101"/>
      <c r="T102" s="101"/>
    </row>
    <row r="103" spans="1:20" ht="18" customHeight="1">
      <c r="A103" s="102" t="s">
        <v>92</v>
      </c>
      <c r="B103" s="103"/>
      <c r="C103" s="103"/>
      <c r="D103" s="103"/>
      <c r="E103" s="103"/>
      <c r="F103" s="104"/>
      <c r="G103" s="16" t="s">
        <v>39</v>
      </c>
      <c r="H103" s="17" t="s">
        <v>37</v>
      </c>
      <c r="I103" s="18"/>
      <c r="J103" s="18"/>
      <c r="K103" s="18" t="str">
        <f t="shared" si="4"/>
        <v>EEA</v>
      </c>
      <c r="L103" s="19" t="str">
        <f t="shared" si="8"/>
        <v>A</v>
      </c>
      <c r="M103" s="20" t="str">
        <f t="shared" si="6"/>
        <v>Média</v>
      </c>
      <c r="N103" s="21">
        <f t="shared" si="9"/>
        <v>4</v>
      </c>
      <c r="O103" s="22">
        <f>IF(H103="I",N103*Contagem!$U$11,IF(H103="E",N103*Contagem!$U$13,IF(H103="A",N103*Contagem!$U$12,IF(H103="T",N103*Contagem!$U$14,""))))</f>
        <v>4</v>
      </c>
      <c r="P103" s="100"/>
      <c r="Q103" s="101"/>
      <c r="R103" s="101"/>
      <c r="S103" s="101"/>
      <c r="T103" s="101"/>
    </row>
    <row r="104" spans="1:20" ht="18" customHeight="1">
      <c r="A104" s="102"/>
      <c r="B104" s="103"/>
      <c r="C104" s="103"/>
      <c r="D104" s="103"/>
      <c r="E104" s="103"/>
      <c r="F104" s="104"/>
      <c r="G104" s="18"/>
      <c r="H104" s="17" t="s">
        <v>37</v>
      </c>
      <c r="I104" s="18"/>
      <c r="J104" s="18"/>
      <c r="K104" s="18" t="str">
        <f t="shared" si="4"/>
        <v/>
      </c>
      <c r="L104" s="19" t="str">
        <f t="shared" si="8"/>
        <v/>
      </c>
      <c r="M104" s="20" t="str">
        <f t="shared" si="6"/>
        <v/>
      </c>
      <c r="N104" s="21" t="str">
        <f t="shared" si="9"/>
        <v/>
      </c>
      <c r="O104" s="22"/>
      <c r="P104" s="100"/>
      <c r="Q104" s="101"/>
      <c r="R104" s="101"/>
      <c r="S104" s="101"/>
      <c r="T104" s="101"/>
    </row>
    <row r="105" spans="1:20" ht="18" customHeight="1">
      <c r="A105" s="102"/>
      <c r="B105" s="103"/>
      <c r="C105" s="103"/>
      <c r="D105" s="103"/>
      <c r="E105" s="103"/>
      <c r="F105" s="104"/>
      <c r="G105" s="18"/>
      <c r="H105" s="17" t="s">
        <v>37</v>
      </c>
      <c r="I105" s="18"/>
      <c r="J105" s="18"/>
      <c r="K105" s="18" t="str">
        <f t="shared" si="4"/>
        <v/>
      </c>
      <c r="L105" s="19" t="str">
        <f t="shared" si="8"/>
        <v/>
      </c>
      <c r="M105" s="20" t="str">
        <f t="shared" si="6"/>
        <v/>
      </c>
      <c r="N105" s="21" t="str">
        <f t="shared" si="9"/>
        <v/>
      </c>
      <c r="O105" s="22"/>
      <c r="P105" s="100"/>
      <c r="Q105" s="101"/>
      <c r="R105" s="101"/>
      <c r="S105" s="101"/>
      <c r="T105" s="101"/>
    </row>
    <row r="106" spans="1:20" ht="18" customHeight="1">
      <c r="A106" s="102"/>
      <c r="B106" s="103"/>
      <c r="C106" s="103"/>
      <c r="D106" s="103"/>
      <c r="E106" s="103"/>
      <c r="F106" s="104"/>
      <c r="G106" s="18"/>
      <c r="H106" s="17" t="s">
        <v>37</v>
      </c>
      <c r="I106" s="18"/>
      <c r="J106" s="18"/>
      <c r="K106" s="18" t="str">
        <f t="shared" si="4"/>
        <v/>
      </c>
      <c r="L106" s="19" t="str">
        <f t="shared" si="8"/>
        <v/>
      </c>
      <c r="M106" s="20" t="str">
        <f t="shared" si="6"/>
        <v/>
      </c>
      <c r="N106" s="21" t="str">
        <f t="shared" si="9"/>
        <v/>
      </c>
      <c r="O106" s="22"/>
      <c r="P106" s="100"/>
      <c r="Q106" s="101"/>
      <c r="R106" s="101"/>
      <c r="S106" s="101"/>
      <c r="T106" s="101"/>
    </row>
    <row r="107" spans="1:20" ht="18" customHeight="1">
      <c r="A107" s="102" t="s">
        <v>93</v>
      </c>
      <c r="B107" s="103"/>
      <c r="C107" s="103"/>
      <c r="D107" s="103"/>
      <c r="E107" s="103"/>
      <c r="F107" s="104"/>
      <c r="G107" s="18"/>
      <c r="H107" s="17" t="s">
        <v>37</v>
      </c>
      <c r="I107" s="18"/>
      <c r="J107" s="18"/>
      <c r="K107" s="18" t="str">
        <f t="shared" si="4"/>
        <v/>
      </c>
      <c r="L107" s="19" t="str">
        <f t="shared" si="8"/>
        <v/>
      </c>
      <c r="M107" s="20" t="str">
        <f t="shared" si="6"/>
        <v/>
      </c>
      <c r="N107" s="21" t="str">
        <f t="shared" si="9"/>
        <v/>
      </c>
      <c r="O107" s="22"/>
      <c r="P107" s="100"/>
      <c r="Q107" s="101"/>
      <c r="R107" s="101"/>
      <c r="S107" s="101"/>
      <c r="T107" s="101"/>
    </row>
    <row r="108" spans="1:20" ht="18" customHeight="1">
      <c r="A108" s="102" t="s">
        <v>94</v>
      </c>
      <c r="B108" s="103"/>
      <c r="C108" s="103"/>
      <c r="D108" s="103"/>
      <c r="E108" s="103"/>
      <c r="F108" s="104"/>
      <c r="G108" s="16" t="s">
        <v>36</v>
      </c>
      <c r="H108" s="17" t="s">
        <v>37</v>
      </c>
      <c r="I108" s="18"/>
      <c r="J108" s="18"/>
      <c r="K108" s="18" t="str">
        <f t="shared" si="4"/>
        <v>ALIL</v>
      </c>
      <c r="L108" s="19" t="str">
        <f t="shared" si="8"/>
        <v>L</v>
      </c>
      <c r="M108" s="20" t="str">
        <f t="shared" si="6"/>
        <v>Baixa</v>
      </c>
      <c r="N108" s="21">
        <f t="shared" si="9"/>
        <v>7</v>
      </c>
      <c r="O108" s="22">
        <f>IF(H108="I",N108*Contagem!$U$11,IF(H108="E",N108*Contagem!$U$13,IF(H108="A",N108*Contagem!$U$12,IF(H108="T",N108*Contagem!$U$14,""))))</f>
        <v>7</v>
      </c>
      <c r="P108" s="100"/>
      <c r="Q108" s="101"/>
      <c r="R108" s="101"/>
      <c r="S108" s="101"/>
      <c r="T108" s="101"/>
    </row>
    <row r="109" spans="1:20" ht="18" customHeight="1">
      <c r="A109" s="102" t="s">
        <v>95</v>
      </c>
      <c r="B109" s="103"/>
      <c r="C109" s="103"/>
      <c r="D109" s="103"/>
      <c r="E109" s="103"/>
      <c r="F109" s="104"/>
      <c r="G109" s="16" t="s">
        <v>39</v>
      </c>
      <c r="H109" s="17" t="s">
        <v>37</v>
      </c>
      <c r="I109" s="18"/>
      <c r="J109" s="18"/>
      <c r="K109" s="18" t="str">
        <f t="shared" si="4"/>
        <v>EEA</v>
      </c>
      <c r="L109" s="19" t="str">
        <f t="shared" si="8"/>
        <v>A</v>
      </c>
      <c r="M109" s="20" t="str">
        <f t="shared" si="6"/>
        <v>Média</v>
      </c>
      <c r="N109" s="21">
        <f t="shared" si="9"/>
        <v>4</v>
      </c>
      <c r="O109" s="22">
        <f>IF(H109="I",N109*Contagem!$U$11,IF(H109="E",N109*Contagem!$U$13,IF(H109="A",N109*Contagem!$U$12,IF(H109="T",N109*Contagem!$U$14,""))))</f>
        <v>4</v>
      </c>
      <c r="P109" s="100"/>
      <c r="Q109" s="101"/>
      <c r="R109" s="101"/>
      <c r="S109" s="101"/>
      <c r="T109" s="101"/>
    </row>
    <row r="110" spans="1:20" ht="18" customHeight="1">
      <c r="A110" s="102" t="s">
        <v>53</v>
      </c>
      <c r="B110" s="103"/>
      <c r="C110" s="103"/>
      <c r="D110" s="103"/>
      <c r="E110" s="103"/>
      <c r="F110" s="104"/>
      <c r="G110" s="16" t="s">
        <v>44</v>
      </c>
      <c r="H110" s="17" t="s">
        <v>37</v>
      </c>
      <c r="I110" s="18"/>
      <c r="J110" s="18"/>
      <c r="K110" s="18" t="str">
        <f t="shared" si="4"/>
        <v>CEA</v>
      </c>
      <c r="L110" s="19" t="str">
        <f t="shared" si="8"/>
        <v>A</v>
      </c>
      <c r="M110" s="20" t="str">
        <f t="shared" si="6"/>
        <v>Média</v>
      </c>
      <c r="N110" s="21">
        <f t="shared" si="9"/>
        <v>4</v>
      </c>
      <c r="O110" s="22">
        <f>IF(H110="I",N110*Contagem!$U$11,IF(H110="E",N110*Contagem!$U$13,IF(H110="A",N110*Contagem!$U$12,IF(H110="T",N110*Contagem!$U$14,""))))</f>
        <v>4</v>
      </c>
      <c r="P110" s="100"/>
      <c r="Q110" s="101"/>
      <c r="R110" s="101"/>
      <c r="S110" s="101"/>
      <c r="T110" s="101"/>
    </row>
    <row r="111" spans="1:20" ht="18" customHeight="1">
      <c r="A111" s="102" t="s">
        <v>54</v>
      </c>
      <c r="B111" s="103"/>
      <c r="C111" s="103"/>
      <c r="D111" s="103"/>
      <c r="E111" s="103"/>
      <c r="F111" s="104"/>
      <c r="G111" s="16" t="s">
        <v>44</v>
      </c>
      <c r="H111" s="17" t="s">
        <v>37</v>
      </c>
      <c r="I111" s="18"/>
      <c r="J111" s="18"/>
      <c r="K111" s="18" t="str">
        <f t="shared" si="4"/>
        <v>CEA</v>
      </c>
      <c r="L111" s="19" t="str">
        <f t="shared" si="8"/>
        <v>A</v>
      </c>
      <c r="M111" s="20" t="str">
        <f t="shared" si="6"/>
        <v>Média</v>
      </c>
      <c r="N111" s="21">
        <f t="shared" si="9"/>
        <v>4</v>
      </c>
      <c r="O111" s="22">
        <f>IF(H111="I",N111*Contagem!$U$11,IF(H111="E",N111*Contagem!$U$13,IF(H111="A",N111*Contagem!$U$12,IF(H111="T",N111*Contagem!$U$14,""))))</f>
        <v>4</v>
      </c>
      <c r="P111" s="100"/>
      <c r="Q111" s="101"/>
      <c r="R111" s="101"/>
      <c r="S111" s="101"/>
      <c r="T111" s="101"/>
    </row>
    <row r="112" spans="1:20" ht="18" customHeight="1">
      <c r="A112" s="102" t="s">
        <v>96</v>
      </c>
      <c r="B112" s="103"/>
      <c r="C112" s="103"/>
      <c r="D112" s="103"/>
      <c r="E112" s="103"/>
      <c r="F112" s="104"/>
      <c r="G112" s="16" t="s">
        <v>39</v>
      </c>
      <c r="H112" s="17" t="s">
        <v>37</v>
      </c>
      <c r="I112" s="18"/>
      <c r="J112" s="18"/>
      <c r="K112" s="18" t="str">
        <f t="shared" si="4"/>
        <v>EEA</v>
      </c>
      <c r="L112" s="19" t="str">
        <f t="shared" si="8"/>
        <v>A</v>
      </c>
      <c r="M112" s="20" t="str">
        <f t="shared" si="6"/>
        <v>Média</v>
      </c>
      <c r="N112" s="21">
        <f t="shared" si="9"/>
        <v>4</v>
      </c>
      <c r="O112" s="22">
        <f>IF(H112="I",N112*Contagem!$U$11,IF(H112="E",N112*Contagem!$U$13,IF(H112="A",N112*Contagem!$U$12,IF(H112="T",N112*Contagem!$U$14,""))))</f>
        <v>4</v>
      </c>
      <c r="P112" s="100"/>
      <c r="Q112" s="101"/>
      <c r="R112" s="101"/>
      <c r="S112" s="101"/>
      <c r="T112" s="101"/>
    </row>
    <row r="113" spans="1:20" ht="18" customHeight="1">
      <c r="A113" s="102" t="s">
        <v>97</v>
      </c>
      <c r="B113" s="103"/>
      <c r="C113" s="103"/>
      <c r="D113" s="103"/>
      <c r="E113" s="103"/>
      <c r="F113" s="104"/>
      <c r="G113" s="16" t="s">
        <v>44</v>
      </c>
      <c r="H113" s="17" t="s">
        <v>37</v>
      </c>
      <c r="I113" s="18"/>
      <c r="J113" s="18"/>
      <c r="K113" s="18" t="str">
        <f t="shared" si="4"/>
        <v>CEA</v>
      </c>
      <c r="L113" s="19" t="str">
        <f t="shared" si="8"/>
        <v>A</v>
      </c>
      <c r="M113" s="20" t="str">
        <f t="shared" si="6"/>
        <v>Média</v>
      </c>
      <c r="N113" s="21">
        <f t="shared" si="9"/>
        <v>4</v>
      </c>
      <c r="O113" s="22">
        <f>IF(H113="I",N113*Contagem!$U$11,IF(H113="E",N113*Contagem!$U$13,IF(H113="A",N113*Contagem!$U$12,IF(H113="T",N113*Contagem!$U$14,""))))</f>
        <v>4</v>
      </c>
      <c r="P113" s="100"/>
      <c r="Q113" s="101"/>
      <c r="R113" s="101"/>
      <c r="S113" s="101"/>
      <c r="T113" s="101"/>
    </row>
    <row r="114" spans="1:20" ht="18" customHeight="1">
      <c r="A114" s="102" t="s">
        <v>98</v>
      </c>
      <c r="B114" s="103"/>
      <c r="C114" s="103"/>
      <c r="D114" s="103"/>
      <c r="E114" s="103"/>
      <c r="F114" s="104"/>
      <c r="G114" s="16" t="s">
        <v>39</v>
      </c>
      <c r="H114" s="17" t="s">
        <v>37</v>
      </c>
      <c r="I114" s="18"/>
      <c r="J114" s="18"/>
      <c r="K114" s="18" t="str">
        <f t="shared" si="4"/>
        <v>EEA</v>
      </c>
      <c r="L114" s="19" t="str">
        <f t="shared" si="8"/>
        <v>A</v>
      </c>
      <c r="M114" s="20" t="str">
        <f t="shared" si="6"/>
        <v>Média</v>
      </c>
      <c r="N114" s="21">
        <f t="shared" si="9"/>
        <v>4</v>
      </c>
      <c r="O114" s="22">
        <f>IF(H114="I",N114*Contagem!$U$11,IF(H114="E",N114*Contagem!$U$13,IF(H114="A",N114*Contagem!$U$12,IF(H114="T",N114*Contagem!$U$14,""))))</f>
        <v>4</v>
      </c>
      <c r="P114" s="100"/>
      <c r="Q114" s="101"/>
      <c r="R114" s="101"/>
      <c r="S114" s="101"/>
      <c r="T114" s="101"/>
    </row>
    <row r="115" spans="1:20" ht="18" customHeight="1">
      <c r="A115" s="102" t="s">
        <v>99</v>
      </c>
      <c r="B115" s="103"/>
      <c r="C115" s="103"/>
      <c r="D115" s="103"/>
      <c r="E115" s="103"/>
      <c r="F115" s="104"/>
      <c r="G115" s="16" t="s">
        <v>39</v>
      </c>
      <c r="H115" s="17" t="s">
        <v>37</v>
      </c>
      <c r="I115" s="18"/>
      <c r="J115" s="18"/>
      <c r="K115" s="18" t="str">
        <f t="shared" si="4"/>
        <v>EEA</v>
      </c>
      <c r="L115" s="19" t="str">
        <f t="shared" si="8"/>
        <v>A</v>
      </c>
      <c r="M115" s="20" t="str">
        <f t="shared" si="6"/>
        <v>Média</v>
      </c>
      <c r="N115" s="21">
        <f t="shared" si="9"/>
        <v>4</v>
      </c>
      <c r="O115" s="22">
        <f>IF(H115="I",N115*Contagem!$U$11,IF(H115="E",N115*Contagem!$U$13,IF(H115="A",N115*Contagem!$U$12,IF(H115="T",N115*Contagem!$U$14,""))))</f>
        <v>4</v>
      </c>
      <c r="P115" s="100"/>
      <c r="Q115" s="101"/>
      <c r="R115" s="101"/>
      <c r="S115" s="101"/>
      <c r="T115" s="101"/>
    </row>
    <row r="116" spans="1:20" ht="18" customHeight="1">
      <c r="A116" s="102" t="s">
        <v>100</v>
      </c>
      <c r="B116" s="103"/>
      <c r="C116" s="103"/>
      <c r="D116" s="103"/>
      <c r="E116" s="103"/>
      <c r="F116" s="104"/>
      <c r="G116" s="16" t="s">
        <v>39</v>
      </c>
      <c r="H116" s="17" t="s">
        <v>37</v>
      </c>
      <c r="I116" s="18"/>
      <c r="J116" s="18"/>
      <c r="K116" s="18" t="str">
        <f t="shared" si="4"/>
        <v>EEA</v>
      </c>
      <c r="L116" s="19" t="str">
        <f t="shared" si="8"/>
        <v>A</v>
      </c>
      <c r="M116" s="20" t="str">
        <f t="shared" si="6"/>
        <v>Média</v>
      </c>
      <c r="N116" s="21">
        <f t="shared" si="9"/>
        <v>4</v>
      </c>
      <c r="O116" s="22">
        <f>IF(H116="I",N116*Contagem!$U$11,IF(H116="E",N116*Contagem!$U$13,IF(H116="A",N116*Contagem!$U$12,IF(H116="T",N116*Contagem!$U$14,""))))</f>
        <v>4</v>
      </c>
      <c r="P116" s="100"/>
      <c r="Q116" s="101"/>
      <c r="R116" s="101"/>
      <c r="S116" s="101"/>
      <c r="T116" s="101"/>
    </row>
    <row r="117" spans="1:20" ht="18" customHeight="1">
      <c r="A117" s="102" t="s">
        <v>101</v>
      </c>
      <c r="B117" s="103"/>
      <c r="C117" s="103"/>
      <c r="D117" s="103"/>
      <c r="E117" s="103"/>
      <c r="F117" s="104"/>
      <c r="G117" s="16" t="s">
        <v>44</v>
      </c>
      <c r="H117" s="17" t="s">
        <v>37</v>
      </c>
      <c r="I117" s="18"/>
      <c r="J117" s="18"/>
      <c r="K117" s="18" t="str">
        <f t="shared" si="4"/>
        <v>CEA</v>
      </c>
      <c r="L117" s="19" t="str">
        <f t="shared" si="8"/>
        <v>A</v>
      </c>
      <c r="M117" s="20" t="str">
        <f t="shared" si="6"/>
        <v>Média</v>
      </c>
      <c r="N117" s="21">
        <f t="shared" si="9"/>
        <v>4</v>
      </c>
      <c r="O117" s="22">
        <f>IF(H117="I",N117*Contagem!$U$11,IF(H117="E",N117*Contagem!$U$13,IF(H117="A",N117*Contagem!$U$12,IF(H117="T",N117*Contagem!$U$14,""))))</f>
        <v>4</v>
      </c>
      <c r="P117" s="100"/>
      <c r="Q117" s="101"/>
      <c r="R117" s="101"/>
      <c r="S117" s="101"/>
      <c r="T117" s="101"/>
    </row>
    <row r="118" spans="1:20" ht="18" customHeight="1">
      <c r="A118" s="102" t="s">
        <v>102</v>
      </c>
      <c r="B118" s="103"/>
      <c r="C118" s="103"/>
      <c r="D118" s="103"/>
      <c r="E118" s="103"/>
      <c r="F118" s="104"/>
      <c r="G118" s="16" t="s">
        <v>44</v>
      </c>
      <c r="H118" s="17" t="s">
        <v>37</v>
      </c>
      <c r="I118" s="18"/>
      <c r="J118" s="18"/>
      <c r="K118" s="18" t="str">
        <f t="shared" si="4"/>
        <v>CEA</v>
      </c>
      <c r="L118" s="19" t="str">
        <f t="shared" si="8"/>
        <v>A</v>
      </c>
      <c r="M118" s="20" t="str">
        <f t="shared" si="6"/>
        <v>Média</v>
      </c>
      <c r="N118" s="21">
        <f t="shared" si="9"/>
        <v>4</v>
      </c>
      <c r="O118" s="22">
        <f>IF(H118="I",N118*Contagem!$U$11,IF(H118="E",N118*Contagem!$U$13,IF(H118="A",N118*Contagem!$U$12,IF(H118="T",N118*Contagem!$U$14,""))))</f>
        <v>4</v>
      </c>
      <c r="P118" s="100"/>
      <c r="Q118" s="101"/>
      <c r="R118" s="101"/>
      <c r="S118" s="101"/>
      <c r="T118" s="101"/>
    </row>
    <row r="119" spans="1:20" ht="18" customHeight="1">
      <c r="A119" s="102"/>
      <c r="B119" s="103"/>
      <c r="C119" s="103"/>
      <c r="D119" s="103"/>
      <c r="E119" s="103"/>
      <c r="F119" s="104"/>
      <c r="G119" s="18"/>
      <c r="H119" s="17" t="s">
        <v>37</v>
      </c>
      <c r="I119" s="18"/>
      <c r="J119" s="18"/>
      <c r="K119" s="18" t="str">
        <f t="shared" si="4"/>
        <v/>
      </c>
      <c r="L119" s="19" t="str">
        <f t="shared" si="8"/>
        <v/>
      </c>
      <c r="M119" s="20" t="str">
        <f t="shared" si="6"/>
        <v/>
      </c>
      <c r="N119" s="21" t="str">
        <f t="shared" si="9"/>
        <v/>
      </c>
      <c r="O119" s="22"/>
      <c r="P119" s="100"/>
      <c r="Q119" s="101"/>
      <c r="R119" s="101"/>
      <c r="S119" s="101"/>
      <c r="T119" s="101"/>
    </row>
    <row r="120" spans="1:20" ht="18" customHeight="1">
      <c r="A120" s="102" t="s">
        <v>103</v>
      </c>
      <c r="B120" s="103"/>
      <c r="C120" s="103"/>
      <c r="D120" s="103"/>
      <c r="E120" s="103"/>
      <c r="F120" s="104"/>
      <c r="G120" s="16" t="s">
        <v>39</v>
      </c>
      <c r="H120" s="17" t="s">
        <v>37</v>
      </c>
      <c r="I120" s="18"/>
      <c r="J120" s="18"/>
      <c r="K120" s="18" t="str">
        <f t="shared" si="4"/>
        <v>EEA</v>
      </c>
      <c r="L120" s="19" t="str">
        <f t="shared" si="8"/>
        <v>A</v>
      </c>
      <c r="M120" s="20" t="str">
        <f t="shared" si="6"/>
        <v>Média</v>
      </c>
      <c r="N120" s="21">
        <f t="shared" si="9"/>
        <v>4</v>
      </c>
      <c r="O120" s="22">
        <f>IF(H120="I",N120*Contagem!$U$11,IF(H120="E",N120*Contagem!$U$13,IF(H120="A",N120*Contagem!$U$12,IF(H120="T",N120*Contagem!$U$14,""))))</f>
        <v>4</v>
      </c>
      <c r="P120" s="100"/>
      <c r="Q120" s="101"/>
      <c r="R120" s="101"/>
      <c r="S120" s="101"/>
      <c r="T120" s="101"/>
    </row>
    <row r="121" spans="1:20" ht="18" customHeight="1">
      <c r="A121" s="102" t="s">
        <v>104</v>
      </c>
      <c r="B121" s="103"/>
      <c r="C121" s="103"/>
      <c r="D121" s="103"/>
      <c r="E121" s="103"/>
      <c r="F121" s="104"/>
      <c r="G121" s="16" t="s">
        <v>39</v>
      </c>
      <c r="H121" s="17" t="s">
        <v>37</v>
      </c>
      <c r="I121" s="18"/>
      <c r="J121" s="18"/>
      <c r="K121" s="18" t="str">
        <f t="shared" si="4"/>
        <v>EEA</v>
      </c>
      <c r="L121" s="19" t="str">
        <f t="shared" si="8"/>
        <v>A</v>
      </c>
      <c r="M121" s="20" t="str">
        <f t="shared" si="6"/>
        <v>Média</v>
      </c>
      <c r="N121" s="21">
        <f t="shared" si="9"/>
        <v>4</v>
      </c>
      <c r="O121" s="22">
        <f>IF(H121="I",N121*Contagem!$U$11,IF(H121="E",N121*Contagem!$U$13,IF(H121="A",N121*Contagem!$U$12,IF(H121="T",N121*Contagem!$U$14,""))))</f>
        <v>4</v>
      </c>
      <c r="P121" s="100"/>
      <c r="Q121" s="101"/>
      <c r="R121" s="101"/>
      <c r="S121" s="101"/>
      <c r="T121" s="101"/>
    </row>
    <row r="122" spans="1:20" ht="18" customHeight="1">
      <c r="A122" s="102"/>
      <c r="B122" s="103"/>
      <c r="C122" s="103"/>
      <c r="D122" s="103"/>
      <c r="E122" s="103"/>
      <c r="F122" s="104"/>
      <c r="G122" s="18"/>
      <c r="H122" s="17" t="s">
        <v>37</v>
      </c>
      <c r="I122" s="18"/>
      <c r="J122" s="18"/>
      <c r="K122" s="18" t="str">
        <f t="shared" si="4"/>
        <v/>
      </c>
      <c r="L122" s="19" t="str">
        <f t="shared" si="8"/>
        <v/>
      </c>
      <c r="M122" s="20" t="str">
        <f t="shared" si="6"/>
        <v/>
      </c>
      <c r="N122" s="21" t="str">
        <f t="shared" si="9"/>
        <v/>
      </c>
      <c r="O122" s="22"/>
      <c r="P122" s="100"/>
      <c r="Q122" s="101"/>
      <c r="R122" s="101"/>
      <c r="S122" s="101"/>
      <c r="T122" s="101"/>
    </row>
    <row r="123" spans="1:20" ht="18" customHeight="1">
      <c r="A123" s="102" t="s">
        <v>105</v>
      </c>
      <c r="B123" s="103"/>
      <c r="C123" s="103"/>
      <c r="D123" s="103"/>
      <c r="E123" s="103"/>
      <c r="F123" s="104"/>
      <c r="G123" s="16" t="s">
        <v>39</v>
      </c>
      <c r="H123" s="17" t="s">
        <v>37</v>
      </c>
      <c r="I123" s="18"/>
      <c r="J123" s="18"/>
      <c r="K123" s="18" t="str">
        <f t="shared" si="4"/>
        <v>EEA</v>
      </c>
      <c r="L123" s="19" t="str">
        <f t="shared" si="8"/>
        <v>A</v>
      </c>
      <c r="M123" s="20" t="str">
        <f t="shared" si="6"/>
        <v>Média</v>
      </c>
      <c r="N123" s="21">
        <f t="shared" si="9"/>
        <v>4</v>
      </c>
      <c r="O123" s="22">
        <f>IF(H123="I",N123*Contagem!$U$11,IF(H123="E",N123*Contagem!$U$13,IF(H123="A",N123*Contagem!$U$12,IF(H123="T",N123*Contagem!$U$14,""))))</f>
        <v>4</v>
      </c>
      <c r="P123" s="100"/>
      <c r="Q123" s="101"/>
      <c r="R123" s="101"/>
      <c r="S123" s="101"/>
      <c r="T123" s="101"/>
    </row>
    <row r="124" spans="1:20" ht="18" customHeight="1">
      <c r="A124" s="102" t="s">
        <v>106</v>
      </c>
      <c r="B124" s="103"/>
      <c r="C124" s="103"/>
      <c r="D124" s="103"/>
      <c r="E124" s="103"/>
      <c r="F124" s="104"/>
      <c r="G124" s="16" t="s">
        <v>39</v>
      </c>
      <c r="H124" s="17" t="s">
        <v>37</v>
      </c>
      <c r="I124" s="18"/>
      <c r="J124" s="18"/>
      <c r="K124" s="18" t="str">
        <f t="shared" si="4"/>
        <v>EEA</v>
      </c>
      <c r="L124" s="19" t="str">
        <f t="shared" si="8"/>
        <v>A</v>
      </c>
      <c r="M124" s="20" t="str">
        <f t="shared" si="6"/>
        <v>Média</v>
      </c>
      <c r="N124" s="21">
        <f t="shared" si="9"/>
        <v>4</v>
      </c>
      <c r="O124" s="22">
        <f>IF(H124="I",N124*Contagem!$U$11,IF(H124="E",N124*Contagem!$U$13,IF(H124="A",N124*Contagem!$U$12,IF(H124="T",N124*Contagem!$U$14,""))))</f>
        <v>4</v>
      </c>
      <c r="P124" s="100"/>
      <c r="Q124" s="101"/>
      <c r="R124" s="101"/>
      <c r="S124" s="101"/>
      <c r="T124" s="101"/>
    </row>
    <row r="125" spans="1:20" ht="18" customHeight="1">
      <c r="A125" s="102"/>
      <c r="B125" s="103"/>
      <c r="C125" s="103"/>
      <c r="D125" s="103"/>
      <c r="E125" s="103"/>
      <c r="F125" s="104"/>
      <c r="G125" s="18"/>
      <c r="H125" s="17" t="s">
        <v>37</v>
      </c>
      <c r="I125" s="18"/>
      <c r="J125" s="18"/>
      <c r="K125" s="18" t="str">
        <f t="shared" si="4"/>
        <v/>
      </c>
      <c r="L125" s="19" t="str">
        <f t="shared" si="8"/>
        <v/>
      </c>
      <c r="M125" s="20" t="str">
        <f t="shared" si="6"/>
        <v/>
      </c>
      <c r="N125" s="21" t="str">
        <f t="shared" si="9"/>
        <v/>
      </c>
      <c r="O125" s="22"/>
      <c r="P125" s="100"/>
      <c r="Q125" s="101"/>
      <c r="R125" s="101"/>
      <c r="S125" s="101"/>
      <c r="T125" s="101"/>
    </row>
    <row r="126" spans="1:20" ht="18" customHeight="1">
      <c r="A126" s="102" t="s">
        <v>107</v>
      </c>
      <c r="B126" s="103"/>
      <c r="C126" s="103"/>
      <c r="D126" s="103"/>
      <c r="E126" s="103"/>
      <c r="F126" s="104"/>
      <c r="G126" s="16" t="s">
        <v>36</v>
      </c>
      <c r="H126" s="17" t="s">
        <v>37</v>
      </c>
      <c r="I126" s="18"/>
      <c r="J126" s="18"/>
      <c r="K126" s="18" t="str">
        <f t="shared" si="4"/>
        <v>ALIL</v>
      </c>
      <c r="L126" s="19" t="str">
        <f t="shared" si="8"/>
        <v>L</v>
      </c>
      <c r="M126" s="20" t="str">
        <f t="shared" si="6"/>
        <v>Baixa</v>
      </c>
      <c r="N126" s="21">
        <f t="shared" si="9"/>
        <v>7</v>
      </c>
      <c r="O126" s="22">
        <f>IF(H126="I",N126*Contagem!$U$11,IF(H126="E",N126*Contagem!$U$13,IF(H126="A",N126*Contagem!$U$12,IF(H126="T",N126*Contagem!$U$14,""))))</f>
        <v>7</v>
      </c>
      <c r="P126" s="100"/>
      <c r="Q126" s="101"/>
      <c r="R126" s="101"/>
      <c r="S126" s="101"/>
      <c r="T126" s="101"/>
    </row>
    <row r="127" spans="1:20" ht="18" customHeight="1">
      <c r="A127" s="102" t="s">
        <v>108</v>
      </c>
      <c r="B127" s="103"/>
      <c r="C127" s="103"/>
      <c r="D127" s="103"/>
      <c r="E127" s="103"/>
      <c r="F127" s="104"/>
      <c r="G127" s="16" t="s">
        <v>39</v>
      </c>
      <c r="H127" s="17" t="s">
        <v>37</v>
      </c>
      <c r="I127" s="18"/>
      <c r="J127" s="18"/>
      <c r="K127" s="18" t="str">
        <f t="shared" si="4"/>
        <v>EEA</v>
      </c>
      <c r="L127" s="19" t="str">
        <f t="shared" si="8"/>
        <v>A</v>
      </c>
      <c r="M127" s="20" t="str">
        <f t="shared" si="6"/>
        <v>Média</v>
      </c>
      <c r="N127" s="21">
        <f t="shared" si="9"/>
        <v>4</v>
      </c>
      <c r="O127" s="22">
        <f>IF(H127="I",N127*Contagem!$U$11,IF(H127="E",N127*Contagem!$U$13,IF(H127="A",N127*Contagem!$U$12,IF(H127="T",N127*Contagem!$U$14,""))))</f>
        <v>4</v>
      </c>
      <c r="P127" s="100"/>
      <c r="Q127" s="101"/>
      <c r="R127" s="101"/>
      <c r="S127" s="101"/>
      <c r="T127" s="101"/>
    </row>
    <row r="128" spans="1:20" ht="18" customHeight="1">
      <c r="A128" s="102" t="s">
        <v>109</v>
      </c>
      <c r="B128" s="103"/>
      <c r="C128" s="103"/>
      <c r="D128" s="103"/>
      <c r="E128" s="103"/>
      <c r="F128" s="104"/>
      <c r="G128" s="16" t="s">
        <v>39</v>
      </c>
      <c r="H128" s="17" t="s">
        <v>37</v>
      </c>
      <c r="I128" s="18"/>
      <c r="J128" s="18"/>
      <c r="K128" s="18" t="str">
        <f t="shared" si="4"/>
        <v>EEA</v>
      </c>
      <c r="L128" s="19" t="str">
        <f t="shared" si="8"/>
        <v>A</v>
      </c>
      <c r="M128" s="20" t="str">
        <f t="shared" si="6"/>
        <v>Média</v>
      </c>
      <c r="N128" s="21">
        <f t="shared" si="9"/>
        <v>4</v>
      </c>
      <c r="O128" s="22">
        <f>IF(H128="I",N128*Contagem!$U$11,IF(H128="E",N128*Contagem!$U$13,IF(H128="A",N128*Contagem!$U$12,IF(H128="T",N128*Contagem!$U$14,""))))</f>
        <v>4</v>
      </c>
      <c r="P128" s="100"/>
      <c r="Q128" s="101"/>
      <c r="R128" s="101"/>
      <c r="S128" s="101"/>
      <c r="T128" s="101"/>
    </row>
    <row r="129" spans="1:20" ht="18" customHeight="1">
      <c r="A129" s="105" t="s">
        <v>110</v>
      </c>
      <c r="B129" s="84"/>
      <c r="C129" s="84"/>
      <c r="D129" s="84"/>
      <c r="E129" s="84"/>
      <c r="F129" s="106"/>
      <c r="G129" s="16" t="s">
        <v>39</v>
      </c>
      <c r="H129" s="17" t="s">
        <v>37</v>
      </c>
      <c r="I129" s="18"/>
      <c r="J129" s="18"/>
      <c r="K129" s="18" t="str">
        <f t="shared" si="4"/>
        <v>EEA</v>
      </c>
      <c r="L129" s="19" t="str">
        <f t="shared" si="8"/>
        <v>A</v>
      </c>
      <c r="M129" s="20" t="str">
        <f t="shared" si="6"/>
        <v>Média</v>
      </c>
      <c r="N129" s="21">
        <f t="shared" si="9"/>
        <v>4</v>
      </c>
      <c r="O129" s="22">
        <f>IF(H129="I",N129*Contagem!$U$11,IF(H129="E",N129*Contagem!$U$13,IF(H129="A",N129*Contagem!$U$12,IF(H129="T",N129*Contagem!$U$14,""))))</f>
        <v>4</v>
      </c>
      <c r="P129" s="100"/>
      <c r="Q129" s="101"/>
      <c r="R129" s="101"/>
      <c r="S129" s="101"/>
      <c r="T129" s="101"/>
    </row>
    <row r="130" spans="1:20" ht="18" customHeight="1">
      <c r="A130" s="105"/>
      <c r="B130" s="84"/>
      <c r="C130" s="84"/>
      <c r="D130" s="84"/>
      <c r="E130" s="84"/>
      <c r="F130" s="106"/>
      <c r="G130" s="16"/>
      <c r="H130" s="17" t="s">
        <v>37</v>
      </c>
      <c r="I130" s="18"/>
      <c r="J130" s="18"/>
      <c r="K130" s="18" t="str">
        <f t="shared" si="4"/>
        <v/>
      </c>
      <c r="L130" s="19" t="str">
        <f t="shared" si="8"/>
        <v/>
      </c>
      <c r="M130" s="20" t="str">
        <f t="shared" si="6"/>
        <v/>
      </c>
      <c r="N130" s="21" t="str">
        <f t="shared" si="9"/>
        <v/>
      </c>
      <c r="O130" s="22"/>
      <c r="P130" s="100"/>
      <c r="Q130" s="101"/>
      <c r="R130" s="101"/>
      <c r="S130" s="101"/>
      <c r="T130" s="101"/>
    </row>
    <row r="131" spans="1:20" ht="18" customHeight="1">
      <c r="A131" s="30" t="s">
        <v>111</v>
      </c>
      <c r="B131" s="31"/>
      <c r="C131" s="31"/>
      <c r="D131" s="31"/>
      <c r="E131" s="31"/>
      <c r="F131" s="32"/>
      <c r="G131" s="33"/>
      <c r="H131" s="17" t="s">
        <v>37</v>
      </c>
      <c r="I131" s="18"/>
      <c r="J131" s="18"/>
      <c r="K131" s="18" t="str">
        <f t="shared" si="4"/>
        <v/>
      </c>
      <c r="L131" s="19" t="str">
        <f t="shared" si="8"/>
        <v/>
      </c>
      <c r="M131" s="20" t="str">
        <f t="shared" si="6"/>
        <v/>
      </c>
      <c r="N131" s="21" t="str">
        <f t="shared" si="9"/>
        <v/>
      </c>
      <c r="O131" s="22"/>
      <c r="P131" s="100"/>
      <c r="Q131" s="101"/>
      <c r="R131" s="101"/>
      <c r="S131" s="101"/>
      <c r="T131" s="101"/>
    </row>
    <row r="132" spans="1:20" ht="18" customHeight="1">
      <c r="A132" s="34" t="s">
        <v>112</v>
      </c>
      <c r="B132" s="35"/>
      <c r="C132" s="35"/>
      <c r="D132" s="35"/>
      <c r="E132" s="35"/>
      <c r="F132" s="36"/>
      <c r="G132" s="37" t="s">
        <v>48</v>
      </c>
      <c r="H132" s="17" t="s">
        <v>37</v>
      </c>
      <c r="I132" s="18"/>
      <c r="J132" s="18"/>
      <c r="K132" s="18" t="str">
        <f t="shared" si="4"/>
        <v>SEA</v>
      </c>
      <c r="L132" s="19" t="str">
        <f t="shared" si="8"/>
        <v>A</v>
      </c>
      <c r="M132" s="20" t="str">
        <f t="shared" si="6"/>
        <v>Média</v>
      </c>
      <c r="N132" s="21">
        <f t="shared" si="9"/>
        <v>5</v>
      </c>
      <c r="O132" s="22">
        <f>IF(H132="I",N132*Contagem!$U$11,IF(H132="E",N132*Contagem!$U$13,IF(H132="A",N132*Contagem!$U$12,IF(H132="T",N132*Contagem!$U$14,""))))</f>
        <v>5</v>
      </c>
      <c r="P132" s="100"/>
      <c r="Q132" s="101"/>
      <c r="R132" s="101"/>
      <c r="S132" s="101"/>
      <c r="T132" s="101"/>
    </row>
    <row r="133" spans="1:20" ht="18" customHeight="1">
      <c r="A133" s="34" t="s">
        <v>113</v>
      </c>
      <c r="B133" s="35"/>
      <c r="C133" s="35"/>
      <c r="D133" s="35"/>
      <c r="E133" s="35"/>
      <c r="F133" s="36"/>
      <c r="G133" s="37" t="s">
        <v>48</v>
      </c>
      <c r="H133" s="17" t="s">
        <v>37</v>
      </c>
      <c r="I133" s="18"/>
      <c r="J133" s="18"/>
      <c r="K133" s="18" t="str">
        <f t="shared" si="4"/>
        <v>SEA</v>
      </c>
      <c r="L133" s="19" t="str">
        <f t="shared" si="8"/>
        <v>A</v>
      </c>
      <c r="M133" s="20" t="str">
        <f t="shared" si="6"/>
        <v>Média</v>
      </c>
      <c r="N133" s="21">
        <f t="shared" si="9"/>
        <v>5</v>
      </c>
      <c r="O133" s="22">
        <f>IF(H133="I",N133*Contagem!$U$11,IF(H133="E",N133*Contagem!$U$13,IF(H133="A",N133*Contagem!$U$12,IF(H133="T",N133*Contagem!$U$14,""))))</f>
        <v>5</v>
      </c>
      <c r="P133" s="100"/>
      <c r="Q133" s="101"/>
      <c r="R133" s="101"/>
      <c r="S133" s="101"/>
      <c r="T133" s="101"/>
    </row>
    <row r="134" spans="1:20" ht="18" customHeight="1">
      <c r="A134" s="34" t="s">
        <v>114</v>
      </c>
      <c r="B134" s="35"/>
      <c r="C134" s="35"/>
      <c r="D134" s="35"/>
      <c r="E134" s="35"/>
      <c r="F134" s="36"/>
      <c r="G134" s="37" t="s">
        <v>48</v>
      </c>
      <c r="H134" s="17" t="s">
        <v>37</v>
      </c>
      <c r="I134" s="18"/>
      <c r="J134" s="18"/>
      <c r="K134" s="18" t="str">
        <f t="shared" si="4"/>
        <v>SEA</v>
      </c>
      <c r="L134" s="19" t="str">
        <f t="shared" si="8"/>
        <v>A</v>
      </c>
      <c r="M134" s="20" t="str">
        <f t="shared" si="6"/>
        <v>Média</v>
      </c>
      <c r="N134" s="21">
        <f t="shared" si="9"/>
        <v>5</v>
      </c>
      <c r="O134" s="22">
        <f>IF(H134="I",N134*Contagem!$U$11,IF(H134="E",N134*Contagem!$U$13,IF(H134="A",N134*Contagem!$U$12,IF(H134="T",N134*Contagem!$U$14,""))))</f>
        <v>5</v>
      </c>
      <c r="P134" s="100"/>
      <c r="Q134" s="101"/>
      <c r="R134" s="101"/>
      <c r="S134" s="101"/>
      <c r="T134" s="101"/>
    </row>
    <row r="135" spans="1:20" ht="18" customHeight="1">
      <c r="A135" s="34" t="s">
        <v>115</v>
      </c>
      <c r="B135" s="35"/>
      <c r="C135" s="35"/>
      <c r="D135" s="35"/>
      <c r="E135" s="35"/>
      <c r="F135" s="36"/>
      <c r="G135" s="37" t="s">
        <v>48</v>
      </c>
      <c r="H135" s="17" t="s">
        <v>37</v>
      </c>
      <c r="I135" s="18"/>
      <c r="J135" s="18"/>
      <c r="K135" s="18" t="str">
        <f t="shared" si="4"/>
        <v>SEA</v>
      </c>
      <c r="L135" s="19" t="str">
        <f t="shared" si="8"/>
        <v>A</v>
      </c>
      <c r="M135" s="20" t="str">
        <f t="shared" si="6"/>
        <v>Média</v>
      </c>
      <c r="N135" s="21">
        <f t="shared" si="9"/>
        <v>5</v>
      </c>
      <c r="O135" s="22">
        <f>IF(H135="I",N135*Contagem!$U$11,IF(H135="E",N135*Contagem!$U$13,IF(H135="A",N135*Contagem!$U$12,IF(H135="T",N135*Contagem!$U$14,""))))</f>
        <v>5</v>
      </c>
      <c r="P135" s="100"/>
      <c r="Q135" s="101"/>
      <c r="R135" s="101"/>
      <c r="S135" s="101"/>
      <c r="T135" s="101"/>
    </row>
    <row r="136" spans="1:20" ht="18" customHeight="1">
      <c r="A136" s="34" t="s">
        <v>116</v>
      </c>
      <c r="B136" s="35"/>
      <c r="C136" s="35"/>
      <c r="D136" s="35"/>
      <c r="E136" s="35"/>
      <c r="F136" s="36"/>
      <c r="G136" s="37" t="s">
        <v>48</v>
      </c>
      <c r="H136" s="17" t="s">
        <v>37</v>
      </c>
      <c r="I136" s="18"/>
      <c r="J136" s="18"/>
      <c r="K136" s="18" t="str">
        <f t="shared" si="4"/>
        <v>SEA</v>
      </c>
      <c r="L136" s="19" t="str">
        <f t="shared" si="8"/>
        <v>A</v>
      </c>
      <c r="M136" s="20" t="str">
        <f t="shared" si="6"/>
        <v>Média</v>
      </c>
      <c r="N136" s="21">
        <f t="shared" si="9"/>
        <v>5</v>
      </c>
      <c r="O136" s="22">
        <f>IF(H136="I",N136*Contagem!$U$11,IF(H136="E",N136*Contagem!$U$13,IF(H136="A",N136*Contagem!$U$12,IF(H136="T",N136*Contagem!$U$14,""))))</f>
        <v>5</v>
      </c>
      <c r="P136" s="100"/>
      <c r="Q136" s="101"/>
      <c r="R136" s="101"/>
      <c r="S136" s="101"/>
      <c r="T136" s="101"/>
    </row>
    <row r="137" spans="1:20" ht="18" customHeight="1">
      <c r="A137" s="34" t="s">
        <v>117</v>
      </c>
      <c r="B137" s="35"/>
      <c r="C137" s="35"/>
      <c r="D137" s="35"/>
      <c r="E137" s="35"/>
      <c r="F137" s="36"/>
      <c r="G137" s="37" t="s">
        <v>48</v>
      </c>
      <c r="H137" s="17" t="s">
        <v>37</v>
      </c>
      <c r="I137" s="18"/>
      <c r="J137" s="18"/>
      <c r="K137" s="18" t="str">
        <f t="shared" si="4"/>
        <v>SEA</v>
      </c>
      <c r="L137" s="19" t="str">
        <f t="shared" si="8"/>
        <v>A</v>
      </c>
      <c r="M137" s="20" t="str">
        <f t="shared" si="6"/>
        <v>Média</v>
      </c>
      <c r="N137" s="21">
        <f t="shared" si="9"/>
        <v>5</v>
      </c>
      <c r="O137" s="22">
        <f>IF(H137="I",N137*Contagem!$U$11,IF(H137="E",N137*Contagem!$U$13,IF(H137="A",N137*Contagem!$U$12,IF(H137="T",N137*Contagem!$U$14,""))))</f>
        <v>5</v>
      </c>
      <c r="P137" s="100"/>
      <c r="Q137" s="101"/>
      <c r="R137" s="101"/>
      <c r="S137" s="101"/>
      <c r="T137" s="101"/>
    </row>
    <row r="138" spans="1:20" ht="18" customHeight="1">
      <c r="A138" s="34" t="s">
        <v>118</v>
      </c>
      <c r="B138" s="35"/>
      <c r="C138" s="35"/>
      <c r="D138" s="35"/>
      <c r="E138" s="35"/>
      <c r="F138" s="36"/>
      <c r="G138" s="37" t="s">
        <v>48</v>
      </c>
      <c r="H138" s="17" t="s">
        <v>37</v>
      </c>
      <c r="I138" s="18"/>
      <c r="J138" s="18"/>
      <c r="K138" s="18" t="str">
        <f t="shared" si="4"/>
        <v>SEA</v>
      </c>
      <c r="L138" s="19" t="str">
        <f t="shared" si="8"/>
        <v>A</v>
      </c>
      <c r="M138" s="20" t="str">
        <f t="shared" si="6"/>
        <v>Média</v>
      </c>
      <c r="N138" s="21">
        <f t="shared" si="9"/>
        <v>5</v>
      </c>
      <c r="O138" s="22">
        <f>IF(H138="I",N138*Contagem!$U$11,IF(H138="E",N138*Contagem!$U$13,IF(H138="A",N138*Contagem!$U$12,IF(H138="T",N138*Contagem!$U$14,""))))</f>
        <v>5</v>
      </c>
      <c r="P138" s="100"/>
      <c r="Q138" s="101"/>
      <c r="R138" s="101"/>
      <c r="S138" s="101"/>
      <c r="T138" s="101"/>
    </row>
    <row r="139" spans="1:20" ht="18" customHeight="1">
      <c r="A139" s="105"/>
      <c r="B139" s="84"/>
      <c r="C139" s="84"/>
      <c r="D139" s="84"/>
      <c r="E139" s="84"/>
      <c r="F139" s="106"/>
      <c r="G139" s="16"/>
      <c r="H139" s="17" t="s">
        <v>37</v>
      </c>
      <c r="I139" s="18"/>
      <c r="J139" s="18"/>
      <c r="K139" s="18" t="str">
        <f t="shared" si="4"/>
        <v/>
      </c>
      <c r="L139" s="19" t="str">
        <f t="shared" si="8"/>
        <v/>
      </c>
      <c r="M139" s="20" t="str">
        <f t="shared" si="6"/>
        <v/>
      </c>
      <c r="N139" s="21" t="str">
        <f t="shared" si="9"/>
        <v/>
      </c>
      <c r="O139" s="22"/>
      <c r="P139" s="100"/>
      <c r="Q139" s="101"/>
      <c r="R139" s="101"/>
      <c r="S139" s="101"/>
      <c r="T139" s="101"/>
    </row>
    <row r="140" spans="1:20" ht="18" customHeight="1">
      <c r="A140" s="105" t="s">
        <v>119</v>
      </c>
      <c r="B140" s="84"/>
      <c r="C140" s="84"/>
      <c r="D140" s="84"/>
      <c r="E140" s="84"/>
      <c r="F140" s="106"/>
      <c r="G140" s="16"/>
      <c r="H140" s="17" t="s">
        <v>37</v>
      </c>
      <c r="I140" s="18"/>
      <c r="J140" s="18"/>
      <c r="K140" s="18" t="str">
        <f t="shared" si="4"/>
        <v/>
      </c>
      <c r="L140" s="19" t="str">
        <f t="shared" si="8"/>
        <v/>
      </c>
      <c r="M140" s="20" t="str">
        <f t="shared" si="6"/>
        <v/>
      </c>
      <c r="N140" s="21" t="str">
        <f t="shared" si="9"/>
        <v/>
      </c>
      <c r="O140" s="22"/>
      <c r="P140" s="100"/>
      <c r="Q140" s="101"/>
      <c r="R140" s="101"/>
      <c r="S140" s="101"/>
      <c r="T140" s="101"/>
    </row>
    <row r="141" spans="1:20" ht="18" customHeight="1">
      <c r="A141" s="105" t="s">
        <v>120</v>
      </c>
      <c r="B141" s="84"/>
      <c r="C141" s="84"/>
      <c r="D141" s="84"/>
      <c r="E141" s="84"/>
      <c r="F141" s="106"/>
      <c r="G141" s="16" t="s">
        <v>36</v>
      </c>
      <c r="H141" s="17" t="s">
        <v>37</v>
      </c>
      <c r="I141" s="18"/>
      <c r="J141" s="18"/>
      <c r="K141" s="18" t="str">
        <f t="shared" si="4"/>
        <v>ALIL</v>
      </c>
      <c r="L141" s="19" t="str">
        <f t="shared" si="8"/>
        <v>L</v>
      </c>
      <c r="M141" s="20" t="str">
        <f t="shared" si="6"/>
        <v>Baixa</v>
      </c>
      <c r="N141" s="21">
        <f t="shared" si="9"/>
        <v>7</v>
      </c>
      <c r="O141" s="22">
        <f>IF(H141="I",N141*Contagem!$U$11,IF(H141="E",N141*Contagem!$U$13,IF(H141="A",N141*Contagem!$U$12,IF(H141="T",N141*Contagem!$U$14,""))))</f>
        <v>7</v>
      </c>
      <c r="P141" s="100"/>
      <c r="Q141" s="101"/>
      <c r="R141" s="101"/>
      <c r="S141" s="101"/>
      <c r="T141" s="101"/>
    </row>
    <row r="142" spans="1:20" ht="18" customHeight="1">
      <c r="A142" s="105" t="s">
        <v>121</v>
      </c>
      <c r="B142" s="84"/>
      <c r="C142" s="84"/>
      <c r="D142" s="84"/>
      <c r="E142" s="84"/>
      <c r="F142" s="106"/>
      <c r="G142" s="16" t="s">
        <v>39</v>
      </c>
      <c r="H142" s="17" t="s">
        <v>37</v>
      </c>
      <c r="I142" s="18"/>
      <c r="J142" s="18"/>
      <c r="K142" s="18" t="str">
        <f t="shared" si="4"/>
        <v>EEA</v>
      </c>
      <c r="L142" s="19" t="str">
        <f t="shared" si="8"/>
        <v>A</v>
      </c>
      <c r="M142" s="20" t="str">
        <f t="shared" si="6"/>
        <v>Média</v>
      </c>
      <c r="N142" s="21">
        <f t="shared" si="9"/>
        <v>4</v>
      </c>
      <c r="O142" s="22">
        <f>IF(H142="I",N142*Contagem!$U$11,IF(H142="E",N142*Contagem!$U$13,IF(H142="A",N142*Contagem!$U$12,IF(H142="T",N142*Contagem!$U$14,""))))</f>
        <v>4</v>
      </c>
      <c r="P142" s="100"/>
      <c r="Q142" s="101"/>
      <c r="R142" s="101"/>
      <c r="S142" s="101"/>
      <c r="T142" s="101"/>
    </row>
    <row r="143" spans="1:20" ht="18" customHeight="1">
      <c r="A143" s="105"/>
      <c r="B143" s="84"/>
      <c r="C143" s="84"/>
      <c r="D143" s="84"/>
      <c r="E143" s="84"/>
      <c r="F143" s="106"/>
      <c r="G143" s="16"/>
      <c r="H143" s="17" t="s">
        <v>37</v>
      </c>
      <c r="I143" s="18"/>
      <c r="J143" s="18"/>
      <c r="K143" s="18" t="str">
        <f t="shared" si="4"/>
        <v/>
      </c>
      <c r="L143" s="19" t="str">
        <f t="shared" si="8"/>
        <v/>
      </c>
      <c r="M143" s="20" t="str">
        <f t="shared" si="6"/>
        <v/>
      </c>
      <c r="N143" s="21" t="str">
        <f t="shared" si="9"/>
        <v/>
      </c>
      <c r="O143" s="22"/>
      <c r="P143" s="100"/>
      <c r="Q143" s="101"/>
      <c r="R143" s="101"/>
      <c r="S143" s="101"/>
      <c r="T143" s="101"/>
    </row>
    <row r="144" spans="1:20" ht="18" customHeight="1">
      <c r="A144" s="102" t="s">
        <v>122</v>
      </c>
      <c r="B144" s="103"/>
      <c r="C144" s="103"/>
      <c r="D144" s="103"/>
      <c r="E144" s="103"/>
      <c r="F144" s="104"/>
      <c r="G144" s="18"/>
      <c r="H144" s="17" t="s">
        <v>37</v>
      </c>
      <c r="I144" s="18"/>
      <c r="J144" s="18"/>
      <c r="K144" s="18" t="str">
        <f t="shared" si="4"/>
        <v/>
      </c>
      <c r="L144" s="19" t="str">
        <f t="shared" si="8"/>
        <v/>
      </c>
      <c r="M144" s="20" t="str">
        <f t="shared" si="6"/>
        <v/>
      </c>
      <c r="N144" s="21" t="str">
        <f t="shared" si="9"/>
        <v/>
      </c>
      <c r="O144" s="22"/>
      <c r="P144" s="100"/>
      <c r="Q144" s="101"/>
      <c r="R144" s="101"/>
      <c r="S144" s="101"/>
      <c r="T144" s="101"/>
    </row>
    <row r="145" spans="1:20" ht="18" customHeight="1">
      <c r="A145" s="102" t="s">
        <v>123</v>
      </c>
      <c r="B145" s="103"/>
      <c r="C145" s="103"/>
      <c r="D145" s="103"/>
      <c r="E145" s="103"/>
      <c r="F145" s="104"/>
      <c r="G145" s="16" t="s">
        <v>36</v>
      </c>
      <c r="H145" s="17" t="s">
        <v>37</v>
      </c>
      <c r="I145" s="18"/>
      <c r="J145" s="18"/>
      <c r="K145" s="18" t="str">
        <f t="shared" si="4"/>
        <v>ALIL</v>
      </c>
      <c r="L145" s="19" t="str">
        <f t="shared" si="8"/>
        <v>L</v>
      </c>
      <c r="M145" s="20" t="str">
        <f t="shared" si="6"/>
        <v>Baixa</v>
      </c>
      <c r="N145" s="21">
        <f t="shared" si="9"/>
        <v>7</v>
      </c>
      <c r="O145" s="22">
        <f>IF(H145="I",N145*Contagem!$U$11,IF(H145="E",N145*Contagem!$U$13,IF(H145="A",N145*Contagem!$U$12,IF(H145="T",N145*Contagem!$U$14,""))))</f>
        <v>7</v>
      </c>
      <c r="P145" s="100"/>
      <c r="Q145" s="101"/>
      <c r="R145" s="101"/>
      <c r="S145" s="101"/>
      <c r="T145" s="101"/>
    </row>
    <row r="146" spans="1:20" ht="18" customHeight="1">
      <c r="A146" s="102" t="s">
        <v>51</v>
      </c>
      <c r="B146" s="103"/>
      <c r="C146" s="103"/>
      <c r="D146" s="103"/>
      <c r="E146" s="103"/>
      <c r="F146" s="104"/>
      <c r="G146" s="16" t="s">
        <v>39</v>
      </c>
      <c r="H146" s="17" t="s">
        <v>37</v>
      </c>
      <c r="I146" s="18"/>
      <c r="J146" s="18"/>
      <c r="K146" s="18" t="str">
        <f t="shared" si="4"/>
        <v>EEA</v>
      </c>
      <c r="L146" s="19" t="str">
        <f t="shared" si="8"/>
        <v>A</v>
      </c>
      <c r="M146" s="20" t="str">
        <f t="shared" si="6"/>
        <v>Média</v>
      </c>
      <c r="N146" s="21">
        <f t="shared" si="9"/>
        <v>4</v>
      </c>
      <c r="O146" s="22">
        <f>IF(H146="I",N146*Contagem!$U$11,IF(H146="E",N146*Contagem!$U$13,IF(H146="A",N146*Contagem!$U$12,IF(H146="T",N146*Contagem!$U$14,""))))</f>
        <v>4</v>
      </c>
      <c r="P146" s="100"/>
      <c r="Q146" s="101"/>
      <c r="R146" s="101"/>
      <c r="S146" s="101"/>
      <c r="T146" s="101"/>
    </row>
    <row r="147" spans="1:20" ht="18" customHeight="1">
      <c r="A147" s="102" t="s">
        <v>52</v>
      </c>
      <c r="B147" s="103"/>
      <c r="C147" s="103"/>
      <c r="D147" s="103"/>
      <c r="E147" s="103"/>
      <c r="F147" s="104"/>
      <c r="G147" s="16" t="s">
        <v>39</v>
      </c>
      <c r="H147" s="17" t="s">
        <v>37</v>
      </c>
      <c r="I147" s="18"/>
      <c r="J147" s="18"/>
      <c r="K147" s="18" t="str">
        <f t="shared" si="4"/>
        <v>EEA</v>
      </c>
      <c r="L147" s="19" t="str">
        <f t="shared" si="8"/>
        <v>A</v>
      </c>
      <c r="M147" s="20" t="str">
        <f t="shared" si="6"/>
        <v>Média</v>
      </c>
      <c r="N147" s="21">
        <f t="shared" si="9"/>
        <v>4</v>
      </c>
      <c r="O147" s="22">
        <f>IF(H147="I",N147*Contagem!$U$11,IF(H147="E",N147*Contagem!$U$13,IF(H147="A",N147*Contagem!$U$12,IF(H147="T",N147*Contagem!$U$14,""))))</f>
        <v>4</v>
      </c>
      <c r="P147" s="100"/>
      <c r="Q147" s="101"/>
      <c r="R147" s="101"/>
      <c r="S147" s="101"/>
      <c r="T147" s="101"/>
    </row>
    <row r="148" spans="1:20" ht="18" customHeight="1">
      <c r="A148" s="102" t="s">
        <v>53</v>
      </c>
      <c r="B148" s="103"/>
      <c r="C148" s="103"/>
      <c r="D148" s="103"/>
      <c r="E148" s="103"/>
      <c r="F148" s="104"/>
      <c r="G148" s="16" t="s">
        <v>44</v>
      </c>
      <c r="H148" s="17" t="s">
        <v>37</v>
      </c>
      <c r="I148" s="18"/>
      <c r="J148" s="18"/>
      <c r="K148" s="18" t="str">
        <f t="shared" si="4"/>
        <v>CEA</v>
      </c>
      <c r="L148" s="19" t="str">
        <f t="shared" si="8"/>
        <v>A</v>
      </c>
      <c r="M148" s="20" t="str">
        <f t="shared" si="6"/>
        <v>Média</v>
      </c>
      <c r="N148" s="21">
        <f t="shared" si="9"/>
        <v>4</v>
      </c>
      <c r="O148" s="22">
        <f>IF(H148="I",N148*Contagem!$U$11,IF(H148="E",N148*Contagem!$U$13,IF(H148="A",N148*Contagem!$U$12,IF(H148="T",N148*Contagem!$U$14,""))))</f>
        <v>4</v>
      </c>
      <c r="P148" s="100"/>
      <c r="Q148" s="101"/>
      <c r="R148" s="101"/>
      <c r="S148" s="101"/>
      <c r="T148" s="101"/>
    </row>
    <row r="149" spans="1:20" ht="18" customHeight="1">
      <c r="A149" s="102" t="s">
        <v>54</v>
      </c>
      <c r="B149" s="103"/>
      <c r="C149" s="103"/>
      <c r="D149" s="103"/>
      <c r="E149" s="103"/>
      <c r="F149" s="104"/>
      <c r="G149" s="16" t="s">
        <v>44</v>
      </c>
      <c r="H149" s="17" t="s">
        <v>37</v>
      </c>
      <c r="I149" s="18"/>
      <c r="J149" s="18"/>
      <c r="K149" s="18" t="str">
        <f t="shared" si="4"/>
        <v>CEA</v>
      </c>
      <c r="L149" s="19" t="str">
        <f t="shared" si="8"/>
        <v>A</v>
      </c>
      <c r="M149" s="20" t="str">
        <f t="shared" si="6"/>
        <v>Média</v>
      </c>
      <c r="N149" s="21">
        <f t="shared" si="9"/>
        <v>4</v>
      </c>
      <c r="O149" s="22">
        <f>IF(H149="I",N149*Contagem!$U$11,IF(H149="E",N149*Contagem!$U$13,IF(H149="A",N149*Contagem!$U$12,IF(H149="T",N149*Contagem!$U$14,""))))</f>
        <v>4</v>
      </c>
      <c r="P149" s="100"/>
      <c r="Q149" s="101"/>
      <c r="R149" s="101"/>
      <c r="S149" s="101"/>
      <c r="T149" s="101"/>
    </row>
    <row r="150" spans="1:20" ht="18" customHeight="1">
      <c r="A150" s="102" t="s">
        <v>55</v>
      </c>
      <c r="B150" s="103"/>
      <c r="C150" s="103"/>
      <c r="D150" s="103"/>
      <c r="E150" s="103"/>
      <c r="F150" s="104"/>
      <c r="G150" s="16" t="s">
        <v>39</v>
      </c>
      <c r="H150" s="17" t="s">
        <v>37</v>
      </c>
      <c r="I150" s="18"/>
      <c r="J150" s="18"/>
      <c r="K150" s="18" t="str">
        <f t="shared" si="4"/>
        <v>EEA</v>
      </c>
      <c r="L150" s="19" t="str">
        <f t="shared" si="8"/>
        <v>A</v>
      </c>
      <c r="M150" s="20" t="str">
        <f t="shared" si="6"/>
        <v>Média</v>
      </c>
      <c r="N150" s="21">
        <f t="shared" si="9"/>
        <v>4</v>
      </c>
      <c r="O150" s="22">
        <f>IF(H150="I",N150*Contagem!$U$11,IF(H150="E",N150*Contagem!$U$13,IF(H150="A",N150*Contagem!$U$12,IF(H150="T",N150*Contagem!$U$14,""))))</f>
        <v>4</v>
      </c>
      <c r="P150" s="100"/>
      <c r="Q150" s="101"/>
      <c r="R150" s="101"/>
      <c r="S150" s="101"/>
      <c r="T150" s="101"/>
    </row>
    <row r="151" spans="1:20" ht="18" customHeight="1">
      <c r="A151" s="105"/>
      <c r="B151" s="84"/>
      <c r="C151" s="84"/>
      <c r="D151" s="84"/>
      <c r="E151" s="84"/>
      <c r="F151" s="106"/>
      <c r="G151" s="16"/>
      <c r="H151" s="17" t="s">
        <v>37</v>
      </c>
      <c r="I151" s="18"/>
      <c r="J151" s="18"/>
      <c r="K151" s="18" t="str">
        <f t="shared" si="4"/>
        <v/>
      </c>
      <c r="L151" s="19" t="str">
        <f t="shared" si="8"/>
        <v/>
      </c>
      <c r="M151" s="20" t="str">
        <f t="shared" si="6"/>
        <v/>
      </c>
      <c r="N151" s="21" t="str">
        <f t="shared" si="9"/>
        <v/>
      </c>
      <c r="O151" s="22"/>
      <c r="P151" s="100"/>
      <c r="Q151" s="101"/>
      <c r="R151" s="101"/>
      <c r="S151" s="101"/>
      <c r="T151" s="101"/>
    </row>
    <row r="152" spans="1:20" ht="18" customHeight="1">
      <c r="A152" s="102" t="s">
        <v>124</v>
      </c>
      <c r="B152" s="103"/>
      <c r="C152" s="103"/>
      <c r="D152" s="103"/>
      <c r="E152" s="103"/>
      <c r="F152" s="104"/>
      <c r="G152" s="18"/>
      <c r="H152" s="17" t="s">
        <v>37</v>
      </c>
      <c r="I152" s="18"/>
      <c r="J152" s="18"/>
      <c r="K152" s="18" t="str">
        <f t="shared" si="4"/>
        <v/>
      </c>
      <c r="L152" s="19" t="str">
        <f t="shared" si="8"/>
        <v/>
      </c>
      <c r="M152" s="20" t="str">
        <f t="shared" si="6"/>
        <v/>
      </c>
      <c r="N152" s="21" t="str">
        <f t="shared" si="9"/>
        <v/>
      </c>
      <c r="O152" s="22"/>
      <c r="P152" s="100"/>
      <c r="Q152" s="101"/>
      <c r="R152" s="101"/>
      <c r="S152" s="101"/>
      <c r="T152" s="101"/>
    </row>
    <row r="153" spans="1:20" ht="18" customHeight="1">
      <c r="A153" s="102" t="s">
        <v>125</v>
      </c>
      <c r="B153" s="103"/>
      <c r="C153" s="103"/>
      <c r="D153" s="103"/>
      <c r="E153" s="103"/>
      <c r="F153" s="104"/>
      <c r="G153" s="16" t="s">
        <v>36</v>
      </c>
      <c r="H153" s="17" t="s">
        <v>37</v>
      </c>
      <c r="I153" s="18"/>
      <c r="J153" s="18"/>
      <c r="K153" s="18" t="str">
        <f t="shared" si="4"/>
        <v>ALIL</v>
      </c>
      <c r="L153" s="19" t="str">
        <f t="shared" si="8"/>
        <v>L</v>
      </c>
      <c r="M153" s="20" t="str">
        <f t="shared" si="6"/>
        <v>Baixa</v>
      </c>
      <c r="N153" s="21">
        <f t="shared" si="9"/>
        <v>7</v>
      </c>
      <c r="O153" s="22">
        <f>IF(H153="I",N153*Contagem!$U$11,IF(H153="E",N153*Contagem!$U$13,IF(H153="A",N153*Contagem!$U$12,IF(H153="T",N153*Contagem!$U$14,""))))</f>
        <v>7</v>
      </c>
      <c r="P153" s="100"/>
      <c r="Q153" s="101"/>
      <c r="R153" s="101"/>
      <c r="S153" s="101"/>
      <c r="T153" s="101"/>
    </row>
    <row r="154" spans="1:20" ht="18" customHeight="1">
      <c r="A154" s="102" t="s">
        <v>51</v>
      </c>
      <c r="B154" s="103"/>
      <c r="C154" s="103"/>
      <c r="D154" s="103"/>
      <c r="E154" s="103"/>
      <c r="F154" s="104"/>
      <c r="G154" s="16" t="s">
        <v>39</v>
      </c>
      <c r="H154" s="17" t="s">
        <v>37</v>
      </c>
      <c r="I154" s="18"/>
      <c r="J154" s="18"/>
      <c r="K154" s="18" t="str">
        <f t="shared" si="4"/>
        <v>EEA</v>
      </c>
      <c r="L154" s="19" t="str">
        <f t="shared" si="8"/>
        <v>A</v>
      </c>
      <c r="M154" s="20" t="str">
        <f t="shared" si="6"/>
        <v>Média</v>
      </c>
      <c r="N154" s="21">
        <f t="shared" si="9"/>
        <v>4</v>
      </c>
      <c r="O154" s="22">
        <f>IF(H154="I",N154*Contagem!$U$11,IF(H154="E",N154*Contagem!$U$13,IF(H154="A",N154*Contagem!$U$12,IF(H154="T",N154*Contagem!$U$14,""))))</f>
        <v>4</v>
      </c>
      <c r="P154" s="100"/>
      <c r="Q154" s="101"/>
      <c r="R154" s="101"/>
      <c r="S154" s="101"/>
      <c r="T154" s="101"/>
    </row>
    <row r="155" spans="1:20" ht="18" customHeight="1">
      <c r="A155" s="102" t="s">
        <v>52</v>
      </c>
      <c r="B155" s="103"/>
      <c r="C155" s="103"/>
      <c r="D155" s="103"/>
      <c r="E155" s="103"/>
      <c r="F155" s="104"/>
      <c r="G155" s="16" t="s">
        <v>39</v>
      </c>
      <c r="H155" s="17" t="s">
        <v>37</v>
      </c>
      <c r="I155" s="18"/>
      <c r="J155" s="18"/>
      <c r="K155" s="18" t="str">
        <f t="shared" si="4"/>
        <v>EEA</v>
      </c>
      <c r="L155" s="19" t="str">
        <f t="shared" si="8"/>
        <v>A</v>
      </c>
      <c r="M155" s="20" t="str">
        <f t="shared" si="6"/>
        <v>Média</v>
      </c>
      <c r="N155" s="21">
        <f t="shared" si="9"/>
        <v>4</v>
      </c>
      <c r="O155" s="22">
        <f>IF(H155="I",N155*Contagem!$U$11,IF(H155="E",N155*Contagem!$U$13,IF(H155="A",N155*Contagem!$U$12,IF(H155="T",N155*Contagem!$U$14,""))))</f>
        <v>4</v>
      </c>
      <c r="P155" s="100"/>
      <c r="Q155" s="101"/>
      <c r="R155" s="101"/>
      <c r="S155" s="101"/>
      <c r="T155" s="101"/>
    </row>
    <row r="156" spans="1:20" ht="18" customHeight="1">
      <c r="A156" s="102" t="s">
        <v>53</v>
      </c>
      <c r="B156" s="103"/>
      <c r="C156" s="103"/>
      <c r="D156" s="103"/>
      <c r="E156" s="103"/>
      <c r="F156" s="104"/>
      <c r="G156" s="16" t="s">
        <v>44</v>
      </c>
      <c r="H156" s="17" t="s">
        <v>37</v>
      </c>
      <c r="I156" s="18"/>
      <c r="J156" s="18"/>
      <c r="K156" s="18" t="str">
        <f t="shared" si="4"/>
        <v>CEA</v>
      </c>
      <c r="L156" s="19" t="str">
        <f t="shared" si="8"/>
        <v>A</v>
      </c>
      <c r="M156" s="20" t="str">
        <f t="shared" si="6"/>
        <v>Média</v>
      </c>
      <c r="N156" s="21">
        <f t="shared" si="9"/>
        <v>4</v>
      </c>
      <c r="O156" s="22">
        <f>IF(H156="I",N156*Contagem!$U$11,IF(H156="E",N156*Contagem!$U$13,IF(H156="A",N156*Contagem!$U$12,IF(H156="T",N156*Contagem!$U$14,""))))</f>
        <v>4</v>
      </c>
      <c r="P156" s="100"/>
      <c r="Q156" s="101"/>
      <c r="R156" s="101"/>
      <c r="S156" s="101"/>
      <c r="T156" s="101"/>
    </row>
    <row r="157" spans="1:20" ht="18" customHeight="1">
      <c r="A157" s="102" t="s">
        <v>54</v>
      </c>
      <c r="B157" s="103"/>
      <c r="C157" s="103"/>
      <c r="D157" s="103"/>
      <c r="E157" s="103"/>
      <c r="F157" s="104"/>
      <c r="G157" s="16" t="s">
        <v>44</v>
      </c>
      <c r="H157" s="17" t="s">
        <v>37</v>
      </c>
      <c r="I157" s="18"/>
      <c r="J157" s="18"/>
      <c r="K157" s="18" t="str">
        <f t="shared" si="4"/>
        <v>CEA</v>
      </c>
      <c r="L157" s="19" t="str">
        <f t="shared" si="8"/>
        <v>A</v>
      </c>
      <c r="M157" s="20" t="str">
        <f t="shared" si="6"/>
        <v>Média</v>
      </c>
      <c r="N157" s="21">
        <f t="shared" si="9"/>
        <v>4</v>
      </c>
      <c r="O157" s="22">
        <f>IF(H157="I",N157*Contagem!$U$11,IF(H157="E",N157*Contagem!$U$13,IF(H157="A",N157*Contagem!$U$12,IF(H157="T",N157*Contagem!$U$14,""))))</f>
        <v>4</v>
      </c>
      <c r="P157" s="100"/>
      <c r="Q157" s="101"/>
      <c r="R157" s="101"/>
      <c r="S157" s="101"/>
      <c r="T157" s="101"/>
    </row>
    <row r="158" spans="1:20" ht="18" customHeight="1">
      <c r="A158" s="102" t="s">
        <v>55</v>
      </c>
      <c r="B158" s="103"/>
      <c r="C158" s="103"/>
      <c r="D158" s="103"/>
      <c r="E158" s="103"/>
      <c r="F158" s="104"/>
      <c r="G158" s="16" t="s">
        <v>39</v>
      </c>
      <c r="H158" s="17" t="s">
        <v>37</v>
      </c>
      <c r="I158" s="18"/>
      <c r="J158" s="18"/>
      <c r="K158" s="18" t="str">
        <f t="shared" si="4"/>
        <v>EEA</v>
      </c>
      <c r="L158" s="19" t="str">
        <f t="shared" si="8"/>
        <v>A</v>
      </c>
      <c r="M158" s="20" t="str">
        <f t="shared" si="6"/>
        <v>Média</v>
      </c>
      <c r="N158" s="21">
        <f t="shared" si="9"/>
        <v>4</v>
      </c>
      <c r="O158" s="22">
        <f>IF(H158="I",N158*Contagem!$U$11,IF(H158="E",N158*Contagem!$U$13,IF(H158="A",N158*Contagem!$U$12,IF(H158="T",N158*Contagem!$U$14,""))))</f>
        <v>4</v>
      </c>
      <c r="P158" s="100"/>
      <c r="Q158" s="101"/>
      <c r="R158" s="101"/>
      <c r="S158" s="101"/>
      <c r="T158" s="101"/>
    </row>
    <row r="159" spans="1:20" ht="18" customHeight="1">
      <c r="A159" s="107"/>
      <c r="B159" s="86"/>
      <c r="C159" s="86"/>
      <c r="D159" s="86"/>
      <c r="E159" s="86"/>
      <c r="F159" s="108"/>
      <c r="G159" s="16"/>
      <c r="H159" s="17" t="s">
        <v>37</v>
      </c>
      <c r="I159" s="18"/>
      <c r="J159" s="18"/>
      <c r="K159" s="18" t="str">
        <f t="shared" si="4"/>
        <v/>
      </c>
      <c r="L159" s="19" t="str">
        <f t="shared" si="8"/>
        <v/>
      </c>
      <c r="M159" s="20" t="str">
        <f t="shared" si="6"/>
        <v/>
      </c>
      <c r="N159" s="21" t="str">
        <f t="shared" si="9"/>
        <v/>
      </c>
      <c r="O159" s="22"/>
      <c r="P159" s="100"/>
      <c r="Q159" s="101"/>
      <c r="R159" s="101"/>
      <c r="S159" s="101"/>
      <c r="T159" s="101"/>
    </row>
    <row r="160" spans="1:20" ht="18" customHeight="1">
      <c r="A160" s="102" t="s">
        <v>126</v>
      </c>
      <c r="B160" s="103"/>
      <c r="C160" s="103"/>
      <c r="D160" s="103"/>
      <c r="E160" s="103"/>
      <c r="F160" s="104"/>
      <c r="G160" s="18"/>
      <c r="H160" s="17" t="s">
        <v>37</v>
      </c>
      <c r="I160" s="18"/>
      <c r="J160" s="18"/>
      <c r="K160" s="18" t="str">
        <f t="shared" si="4"/>
        <v/>
      </c>
      <c r="L160" s="19" t="str">
        <f t="shared" si="8"/>
        <v/>
      </c>
      <c r="M160" s="20" t="str">
        <f t="shared" si="6"/>
        <v/>
      </c>
      <c r="N160" s="21" t="str">
        <f t="shared" si="9"/>
        <v/>
      </c>
      <c r="O160" s="22"/>
      <c r="P160" s="100"/>
      <c r="Q160" s="101"/>
      <c r="R160" s="101"/>
      <c r="S160" s="101"/>
      <c r="T160" s="101"/>
    </row>
    <row r="161" spans="1:20" ht="18" customHeight="1">
      <c r="A161" s="102" t="s">
        <v>127</v>
      </c>
      <c r="B161" s="103"/>
      <c r="C161" s="103"/>
      <c r="D161" s="103"/>
      <c r="E161" s="103"/>
      <c r="F161" s="104"/>
      <c r="G161" s="16" t="s">
        <v>36</v>
      </c>
      <c r="H161" s="17" t="s">
        <v>37</v>
      </c>
      <c r="I161" s="18"/>
      <c r="J161" s="18"/>
      <c r="K161" s="18" t="str">
        <f t="shared" si="4"/>
        <v>ALIL</v>
      </c>
      <c r="L161" s="19" t="str">
        <f t="shared" si="8"/>
        <v>L</v>
      </c>
      <c r="M161" s="20" t="str">
        <f t="shared" si="6"/>
        <v>Baixa</v>
      </c>
      <c r="N161" s="21">
        <f t="shared" si="9"/>
        <v>7</v>
      </c>
      <c r="O161" s="22">
        <f>IF(H161="I",N161*Contagem!$U$11,IF(H161="E",N161*Contagem!$U$13,IF(H161="A",N161*Contagem!$U$12,IF(H161="T",N161*Contagem!$U$14,""))))</f>
        <v>7</v>
      </c>
      <c r="P161" s="100"/>
      <c r="Q161" s="101"/>
      <c r="R161" s="101"/>
      <c r="S161" s="101"/>
      <c r="T161" s="101"/>
    </row>
    <row r="162" spans="1:20" ht="18" customHeight="1">
      <c r="A162" s="102" t="s">
        <v>51</v>
      </c>
      <c r="B162" s="103"/>
      <c r="C162" s="103"/>
      <c r="D162" s="103"/>
      <c r="E162" s="103"/>
      <c r="F162" s="104"/>
      <c r="G162" s="16" t="s">
        <v>39</v>
      </c>
      <c r="H162" s="17" t="s">
        <v>37</v>
      </c>
      <c r="I162" s="18"/>
      <c r="J162" s="18"/>
      <c r="K162" s="18" t="str">
        <f t="shared" si="4"/>
        <v>EEA</v>
      </c>
      <c r="L162" s="19" t="str">
        <f t="shared" si="8"/>
        <v>A</v>
      </c>
      <c r="M162" s="20" t="str">
        <f t="shared" si="6"/>
        <v>Média</v>
      </c>
      <c r="N162" s="21">
        <f t="shared" si="9"/>
        <v>4</v>
      </c>
      <c r="O162" s="22">
        <f>IF(H162="I",N162*Contagem!$U$11,IF(H162="E",N162*Contagem!$U$13,IF(H162="A",N162*Contagem!$U$12,IF(H162="T",N162*Contagem!$U$14,""))))</f>
        <v>4</v>
      </c>
      <c r="P162" s="100"/>
      <c r="Q162" s="101"/>
      <c r="R162" s="101"/>
      <c r="S162" s="101"/>
      <c r="T162" s="101"/>
    </row>
    <row r="163" spans="1:20" ht="18" customHeight="1">
      <c r="A163" s="102" t="s">
        <v>52</v>
      </c>
      <c r="B163" s="103"/>
      <c r="C163" s="103"/>
      <c r="D163" s="103"/>
      <c r="E163" s="103"/>
      <c r="F163" s="104"/>
      <c r="G163" s="16" t="s">
        <v>39</v>
      </c>
      <c r="H163" s="17" t="s">
        <v>37</v>
      </c>
      <c r="I163" s="18"/>
      <c r="J163" s="18"/>
      <c r="K163" s="18" t="str">
        <f t="shared" si="4"/>
        <v>EEA</v>
      </c>
      <c r="L163" s="19" t="str">
        <f t="shared" si="8"/>
        <v>A</v>
      </c>
      <c r="M163" s="20" t="str">
        <f t="shared" si="6"/>
        <v>Média</v>
      </c>
      <c r="N163" s="21">
        <f t="shared" si="9"/>
        <v>4</v>
      </c>
      <c r="O163" s="22">
        <f>IF(H163="I",N163*Contagem!$U$11,IF(H163="E",N163*Contagem!$U$13,IF(H163="A",N163*Contagem!$U$12,IF(H163="T",N163*Contagem!$U$14,""))))</f>
        <v>4</v>
      </c>
      <c r="P163" s="100"/>
      <c r="Q163" s="101"/>
      <c r="R163" s="101"/>
      <c r="S163" s="101"/>
      <c r="T163" s="101"/>
    </row>
    <row r="164" spans="1:20" ht="18" customHeight="1">
      <c r="A164" s="102" t="s">
        <v>53</v>
      </c>
      <c r="B164" s="103"/>
      <c r="C164" s="103"/>
      <c r="D164" s="103"/>
      <c r="E164" s="103"/>
      <c r="F164" s="104"/>
      <c r="G164" s="16" t="s">
        <v>44</v>
      </c>
      <c r="H164" s="17" t="s">
        <v>37</v>
      </c>
      <c r="I164" s="18"/>
      <c r="J164" s="18"/>
      <c r="K164" s="18" t="str">
        <f t="shared" si="4"/>
        <v>CEA</v>
      </c>
      <c r="L164" s="19" t="str">
        <f t="shared" si="8"/>
        <v>A</v>
      </c>
      <c r="M164" s="20" t="str">
        <f t="shared" si="6"/>
        <v>Média</v>
      </c>
      <c r="N164" s="21">
        <f t="shared" si="9"/>
        <v>4</v>
      </c>
      <c r="O164" s="22">
        <f>IF(H164="I",N164*Contagem!$U$11,IF(H164="E",N164*Contagem!$U$13,IF(H164="A",N164*Contagem!$U$12,IF(H164="T",N164*Contagem!$U$14,""))))</f>
        <v>4</v>
      </c>
      <c r="P164" s="100"/>
      <c r="Q164" s="101"/>
      <c r="R164" s="101"/>
      <c r="S164" s="101"/>
      <c r="T164" s="101"/>
    </row>
    <row r="165" spans="1:20" ht="18" customHeight="1">
      <c r="A165" s="102" t="s">
        <v>54</v>
      </c>
      <c r="B165" s="103"/>
      <c r="C165" s="103"/>
      <c r="D165" s="103"/>
      <c r="E165" s="103"/>
      <c r="F165" s="104"/>
      <c r="G165" s="16" t="s">
        <v>44</v>
      </c>
      <c r="H165" s="17" t="s">
        <v>37</v>
      </c>
      <c r="I165" s="18"/>
      <c r="J165" s="18"/>
      <c r="K165" s="18" t="str">
        <f t="shared" si="4"/>
        <v>CEA</v>
      </c>
      <c r="L165" s="19" t="str">
        <f t="shared" si="8"/>
        <v>A</v>
      </c>
      <c r="M165" s="20" t="str">
        <f t="shared" si="6"/>
        <v>Média</v>
      </c>
      <c r="N165" s="21">
        <f t="shared" si="9"/>
        <v>4</v>
      </c>
      <c r="O165" s="22">
        <f>IF(H165="I",N165*Contagem!$U$11,IF(H165="E",N165*Contagem!$U$13,IF(H165="A",N165*Contagem!$U$12,IF(H165="T",N165*Contagem!$U$14,""))))</f>
        <v>4</v>
      </c>
      <c r="P165" s="100"/>
      <c r="Q165" s="101"/>
      <c r="R165" s="101"/>
      <c r="S165" s="101"/>
      <c r="T165" s="101"/>
    </row>
    <row r="166" spans="1:20" ht="18" customHeight="1">
      <c r="A166" s="102" t="s">
        <v>55</v>
      </c>
      <c r="B166" s="103"/>
      <c r="C166" s="103"/>
      <c r="D166" s="103"/>
      <c r="E166" s="103"/>
      <c r="F166" s="104"/>
      <c r="G166" s="16" t="s">
        <v>39</v>
      </c>
      <c r="H166" s="17" t="s">
        <v>37</v>
      </c>
      <c r="I166" s="18"/>
      <c r="J166" s="18"/>
      <c r="K166" s="18" t="str">
        <f t="shared" si="4"/>
        <v>EEA</v>
      </c>
      <c r="L166" s="19" t="str">
        <f t="shared" si="8"/>
        <v>A</v>
      </c>
      <c r="M166" s="20" t="str">
        <f t="shared" si="6"/>
        <v>Média</v>
      </c>
      <c r="N166" s="21">
        <f t="shared" si="9"/>
        <v>4</v>
      </c>
      <c r="O166" s="22">
        <f>IF(H166="I",N166*Contagem!$U$11,IF(H166="E",N166*Contagem!$U$13,IF(H166="A",N166*Contagem!$U$12,IF(H166="T",N166*Contagem!$U$14,""))))</f>
        <v>4</v>
      </c>
      <c r="P166" s="100"/>
      <c r="Q166" s="101"/>
      <c r="R166" s="101"/>
      <c r="S166" s="101"/>
      <c r="T166" s="101"/>
    </row>
    <row r="167" spans="1:20" ht="18" customHeight="1">
      <c r="A167" s="107"/>
      <c r="B167" s="86"/>
      <c r="C167" s="86"/>
      <c r="D167" s="86"/>
      <c r="E167" s="86"/>
      <c r="F167" s="108"/>
      <c r="G167" s="16"/>
      <c r="H167" s="17" t="s">
        <v>37</v>
      </c>
      <c r="I167" s="18"/>
      <c r="J167" s="18"/>
      <c r="K167" s="18" t="str">
        <f t="shared" si="4"/>
        <v/>
      </c>
      <c r="L167" s="19" t="str">
        <f t="shared" si="8"/>
        <v/>
      </c>
      <c r="M167" s="20" t="str">
        <f t="shared" si="6"/>
        <v/>
      </c>
      <c r="N167" s="21" t="str">
        <f t="shared" si="9"/>
        <v/>
      </c>
      <c r="O167" s="22"/>
      <c r="P167" s="100"/>
      <c r="Q167" s="101"/>
      <c r="R167" s="101"/>
      <c r="S167" s="101"/>
      <c r="T167" s="101"/>
    </row>
    <row r="168" spans="1:20" ht="18" customHeight="1">
      <c r="A168" s="102" t="s">
        <v>128</v>
      </c>
      <c r="B168" s="103"/>
      <c r="C168" s="103"/>
      <c r="D168" s="103"/>
      <c r="E168" s="103"/>
      <c r="F168" s="104"/>
      <c r="G168" s="18"/>
      <c r="H168" s="17" t="s">
        <v>37</v>
      </c>
      <c r="I168" s="18"/>
      <c r="J168" s="18"/>
      <c r="K168" s="18" t="str">
        <f t="shared" si="4"/>
        <v/>
      </c>
      <c r="L168" s="19" t="str">
        <f t="shared" si="8"/>
        <v/>
      </c>
      <c r="M168" s="20" t="str">
        <f t="shared" si="6"/>
        <v/>
      </c>
      <c r="N168" s="21" t="str">
        <f t="shared" si="9"/>
        <v/>
      </c>
      <c r="O168" s="22"/>
      <c r="P168" s="100"/>
      <c r="Q168" s="101"/>
      <c r="R168" s="101"/>
      <c r="S168" s="101"/>
      <c r="T168" s="101"/>
    </row>
    <row r="169" spans="1:20" ht="18" customHeight="1">
      <c r="A169" s="102" t="s">
        <v>129</v>
      </c>
      <c r="B169" s="103"/>
      <c r="C169" s="103"/>
      <c r="D169" s="103"/>
      <c r="E169" s="103"/>
      <c r="F169" s="104"/>
      <c r="G169" s="16" t="s">
        <v>36</v>
      </c>
      <c r="H169" s="17" t="s">
        <v>37</v>
      </c>
      <c r="I169" s="18"/>
      <c r="J169" s="18"/>
      <c r="K169" s="18" t="str">
        <f t="shared" si="4"/>
        <v>ALIL</v>
      </c>
      <c r="L169" s="19" t="str">
        <f t="shared" si="8"/>
        <v>L</v>
      </c>
      <c r="M169" s="20" t="str">
        <f t="shared" si="6"/>
        <v>Baixa</v>
      </c>
      <c r="N169" s="21">
        <f t="shared" si="9"/>
        <v>7</v>
      </c>
      <c r="O169" s="22">
        <f>IF(H169="I",N169*Contagem!$U$11,IF(H169="E",N169*Contagem!$U$13,IF(H169="A",N169*Contagem!$U$12,IF(H169="T",N169*Contagem!$U$14,""))))</f>
        <v>7</v>
      </c>
      <c r="P169" s="100"/>
      <c r="Q169" s="101"/>
      <c r="R169" s="101"/>
      <c r="S169" s="101"/>
      <c r="T169" s="101"/>
    </row>
    <row r="170" spans="1:20" ht="18" customHeight="1">
      <c r="A170" s="102" t="s">
        <v>51</v>
      </c>
      <c r="B170" s="103"/>
      <c r="C170" s="103"/>
      <c r="D170" s="103"/>
      <c r="E170" s="103"/>
      <c r="F170" s="104"/>
      <c r="G170" s="16" t="s">
        <v>39</v>
      </c>
      <c r="H170" s="17" t="s">
        <v>37</v>
      </c>
      <c r="I170" s="18"/>
      <c r="J170" s="18"/>
      <c r="K170" s="18" t="str">
        <f t="shared" si="4"/>
        <v>EEA</v>
      </c>
      <c r="L170" s="19" t="str">
        <f t="shared" si="8"/>
        <v>A</v>
      </c>
      <c r="M170" s="20" t="str">
        <f t="shared" si="6"/>
        <v>Média</v>
      </c>
      <c r="N170" s="21">
        <f t="shared" si="9"/>
        <v>4</v>
      </c>
      <c r="O170" s="22">
        <f>IF(H170="I",N170*Contagem!$U$11,IF(H170="E",N170*Contagem!$U$13,IF(H170="A",N170*Contagem!$U$12,IF(H170="T",N170*Contagem!$U$14,""))))</f>
        <v>4</v>
      </c>
      <c r="P170" s="100"/>
      <c r="Q170" s="101"/>
      <c r="R170" s="101"/>
      <c r="S170" s="101"/>
      <c r="T170" s="101"/>
    </row>
    <row r="171" spans="1:20" ht="18" customHeight="1">
      <c r="A171" s="102" t="s">
        <v>52</v>
      </c>
      <c r="B171" s="103"/>
      <c r="C171" s="103"/>
      <c r="D171" s="103"/>
      <c r="E171" s="103"/>
      <c r="F171" s="104"/>
      <c r="G171" s="16" t="s">
        <v>39</v>
      </c>
      <c r="H171" s="17" t="s">
        <v>37</v>
      </c>
      <c r="I171" s="18"/>
      <c r="J171" s="18"/>
      <c r="K171" s="18" t="str">
        <f t="shared" si="4"/>
        <v>EEA</v>
      </c>
      <c r="L171" s="19" t="str">
        <f t="shared" si="8"/>
        <v>A</v>
      </c>
      <c r="M171" s="20" t="str">
        <f t="shared" si="6"/>
        <v>Média</v>
      </c>
      <c r="N171" s="21">
        <f t="shared" si="9"/>
        <v>4</v>
      </c>
      <c r="O171" s="22">
        <f>IF(H171="I",N171*Contagem!$U$11,IF(H171="E",N171*Contagem!$U$13,IF(H171="A",N171*Contagem!$U$12,IF(H171="T",N171*Contagem!$U$14,""))))</f>
        <v>4</v>
      </c>
      <c r="P171" s="100"/>
      <c r="Q171" s="101"/>
      <c r="R171" s="101"/>
      <c r="S171" s="101"/>
      <c r="T171" s="101"/>
    </row>
    <row r="172" spans="1:20" ht="18" customHeight="1">
      <c r="A172" s="102" t="s">
        <v>53</v>
      </c>
      <c r="B172" s="103"/>
      <c r="C172" s="103"/>
      <c r="D172" s="103"/>
      <c r="E172" s="103"/>
      <c r="F172" s="104"/>
      <c r="G172" s="16" t="s">
        <v>44</v>
      </c>
      <c r="H172" s="17" t="s">
        <v>37</v>
      </c>
      <c r="I172" s="18"/>
      <c r="J172" s="18"/>
      <c r="K172" s="18" t="str">
        <f t="shared" si="4"/>
        <v>CEA</v>
      </c>
      <c r="L172" s="19" t="str">
        <f t="shared" si="8"/>
        <v>A</v>
      </c>
      <c r="M172" s="20" t="str">
        <f t="shared" si="6"/>
        <v>Média</v>
      </c>
      <c r="N172" s="21">
        <f t="shared" si="9"/>
        <v>4</v>
      </c>
      <c r="O172" s="22">
        <f>IF(H172="I",N172*Contagem!$U$11,IF(H172="E",N172*Contagem!$U$13,IF(H172="A",N172*Contagem!$U$12,IF(H172="T",N172*Contagem!$U$14,""))))</f>
        <v>4</v>
      </c>
      <c r="P172" s="100"/>
      <c r="Q172" s="101"/>
      <c r="R172" s="101"/>
      <c r="S172" s="101"/>
      <c r="T172" s="101"/>
    </row>
    <row r="173" spans="1:20" ht="18" customHeight="1">
      <c r="A173" s="102" t="s">
        <v>54</v>
      </c>
      <c r="B173" s="103"/>
      <c r="C173" s="103"/>
      <c r="D173" s="103"/>
      <c r="E173" s="103"/>
      <c r="F173" s="104"/>
      <c r="G173" s="16" t="s">
        <v>44</v>
      </c>
      <c r="H173" s="17" t="s">
        <v>37</v>
      </c>
      <c r="I173" s="18"/>
      <c r="J173" s="18"/>
      <c r="K173" s="18" t="str">
        <f t="shared" si="4"/>
        <v>CEA</v>
      </c>
      <c r="L173" s="19" t="str">
        <f t="shared" si="8"/>
        <v>A</v>
      </c>
      <c r="M173" s="20" t="str">
        <f t="shared" si="6"/>
        <v>Média</v>
      </c>
      <c r="N173" s="21">
        <f t="shared" si="9"/>
        <v>4</v>
      </c>
      <c r="O173" s="22">
        <f>IF(H173="I",N173*Contagem!$U$11,IF(H173="E",N173*Contagem!$U$13,IF(H173="A",N173*Contagem!$U$12,IF(H173="T",N173*Contagem!$U$14,""))))</f>
        <v>4</v>
      </c>
      <c r="P173" s="100"/>
      <c r="Q173" s="101"/>
      <c r="R173" s="101"/>
      <c r="S173" s="101"/>
      <c r="T173" s="101"/>
    </row>
    <row r="174" spans="1:20" ht="18" customHeight="1">
      <c r="A174" s="102" t="s">
        <v>55</v>
      </c>
      <c r="B174" s="103"/>
      <c r="C174" s="103"/>
      <c r="D174" s="103"/>
      <c r="E174" s="103"/>
      <c r="F174" s="104"/>
      <c r="G174" s="16" t="s">
        <v>39</v>
      </c>
      <c r="H174" s="17" t="s">
        <v>37</v>
      </c>
      <c r="I174" s="18"/>
      <c r="J174" s="18"/>
      <c r="K174" s="18" t="str">
        <f t="shared" si="4"/>
        <v>EEA</v>
      </c>
      <c r="L174" s="19" t="str">
        <f t="shared" si="8"/>
        <v>A</v>
      </c>
      <c r="M174" s="20" t="str">
        <f t="shared" si="6"/>
        <v>Média</v>
      </c>
      <c r="N174" s="21">
        <f t="shared" si="9"/>
        <v>4</v>
      </c>
      <c r="O174" s="22">
        <f>IF(H174="I",N174*Contagem!$U$11,IF(H174="E",N174*Contagem!$U$13,IF(H174="A",N174*Contagem!$U$12,IF(H174="T",N174*Contagem!$U$14,""))))</f>
        <v>4</v>
      </c>
      <c r="P174" s="100"/>
      <c r="Q174" s="101"/>
      <c r="R174" s="101"/>
      <c r="S174" s="101"/>
      <c r="T174" s="101"/>
    </row>
    <row r="175" spans="1:20" ht="18" customHeight="1">
      <c r="A175" s="109"/>
      <c r="B175" s="110"/>
      <c r="C175" s="110"/>
      <c r="D175" s="110"/>
      <c r="E175" s="110"/>
      <c r="F175" s="111"/>
      <c r="G175" s="16"/>
      <c r="H175" s="17" t="s">
        <v>37</v>
      </c>
      <c r="I175" s="18"/>
      <c r="J175" s="18"/>
      <c r="K175" s="18" t="str">
        <f t="shared" si="4"/>
        <v/>
      </c>
      <c r="L175" s="19" t="str">
        <f t="shared" si="8"/>
        <v/>
      </c>
      <c r="M175" s="20" t="str">
        <f t="shared" si="6"/>
        <v/>
      </c>
      <c r="N175" s="21" t="str">
        <f t="shared" si="9"/>
        <v/>
      </c>
      <c r="O175" s="22" t="e">
        <f>IF(H175="I",N175*Contagem!$U$11,IF(H175="E",N175*Contagem!$U$13,IF(H175="A",N175*Contagem!$U$12,IF(H175="T",N175*Contagem!$U$14,""))))</f>
        <v>#VALUE!</v>
      </c>
      <c r="P175" s="100"/>
      <c r="Q175" s="101"/>
      <c r="R175" s="101"/>
      <c r="S175" s="101"/>
      <c r="T175" s="101"/>
    </row>
    <row r="176" spans="1:20" ht="18" customHeight="1">
      <c r="A176" s="102"/>
      <c r="B176" s="103"/>
      <c r="C176" s="103"/>
      <c r="D176" s="103"/>
      <c r="E176" s="103"/>
      <c r="F176" s="104"/>
      <c r="G176" s="16"/>
      <c r="H176" s="17" t="s">
        <v>37</v>
      </c>
      <c r="I176" s="18"/>
      <c r="J176" s="18"/>
      <c r="K176" s="18" t="str">
        <f t="shared" si="4"/>
        <v/>
      </c>
      <c r="L176" s="19" t="str">
        <f t="shared" si="8"/>
        <v/>
      </c>
      <c r="M176" s="20" t="str">
        <f t="shared" si="6"/>
        <v/>
      </c>
      <c r="N176" s="21" t="str">
        <f t="shared" si="9"/>
        <v/>
      </c>
      <c r="O176" s="22" t="e">
        <f>IF(H176="I",N176*Contagem!$U$11,IF(H176="E",N176*Contagem!$U$13,IF(H176="A",N176*Contagem!$U$12,IF(H176="T",N176*Contagem!$U$14,""))))</f>
        <v>#VALUE!</v>
      </c>
      <c r="P176" s="100"/>
      <c r="Q176" s="101"/>
      <c r="R176" s="101"/>
      <c r="S176" s="101"/>
      <c r="T176" s="101"/>
    </row>
    <row r="177" spans="1:20" ht="18" customHeight="1">
      <c r="A177" s="102"/>
      <c r="B177" s="103"/>
      <c r="C177" s="103"/>
      <c r="D177" s="103"/>
      <c r="E177" s="103"/>
      <c r="F177" s="104"/>
      <c r="G177" s="16"/>
      <c r="H177" s="17" t="s">
        <v>37</v>
      </c>
      <c r="I177" s="18"/>
      <c r="J177" s="18"/>
      <c r="K177" s="18" t="str">
        <f t="shared" si="4"/>
        <v/>
      </c>
      <c r="L177" s="19" t="str">
        <f t="shared" si="8"/>
        <v/>
      </c>
      <c r="M177" s="20" t="str">
        <f t="shared" si="6"/>
        <v/>
      </c>
      <c r="N177" s="21" t="str">
        <f t="shared" si="9"/>
        <v/>
      </c>
      <c r="O177" s="22" t="e">
        <f>IF(H177="I",N177*Contagem!$U$11,IF(H177="E",N177*Contagem!$U$13,IF(H177="A",N177*Contagem!$U$12,IF(H177="T",N177*Contagem!$U$14,""))))</f>
        <v>#VALUE!</v>
      </c>
      <c r="P177" s="100"/>
      <c r="Q177" s="101"/>
      <c r="R177" s="101"/>
      <c r="S177" s="101"/>
      <c r="T177" s="101"/>
    </row>
    <row r="178" spans="1:20" ht="18" customHeight="1">
      <c r="A178" s="102"/>
      <c r="B178" s="103"/>
      <c r="C178" s="103"/>
      <c r="D178" s="103"/>
      <c r="E178" s="103"/>
      <c r="F178" s="104"/>
      <c r="G178" s="16"/>
      <c r="H178" s="17" t="s">
        <v>37</v>
      </c>
      <c r="I178" s="18"/>
      <c r="J178" s="18"/>
      <c r="K178" s="18" t="str">
        <f t="shared" si="4"/>
        <v/>
      </c>
      <c r="L178" s="19" t="str">
        <f t="shared" si="8"/>
        <v/>
      </c>
      <c r="M178" s="20" t="str">
        <f t="shared" si="6"/>
        <v/>
      </c>
      <c r="N178" s="21" t="str">
        <f t="shared" si="9"/>
        <v/>
      </c>
      <c r="O178" s="22" t="e">
        <f>IF(H178="I",N178*Contagem!$U$11,IF(H178="E",N178*Contagem!$U$13,IF(H178="A",N178*Contagem!$U$12,IF(H178="T",N178*Contagem!$U$14,""))))</f>
        <v>#VALUE!</v>
      </c>
      <c r="P178" s="100"/>
      <c r="Q178" s="101"/>
      <c r="R178" s="101"/>
      <c r="S178" s="101"/>
      <c r="T178" s="101"/>
    </row>
    <row r="179" spans="1:20" ht="18" customHeight="1">
      <c r="A179" s="102"/>
      <c r="B179" s="103"/>
      <c r="C179" s="103"/>
      <c r="D179" s="103"/>
      <c r="E179" s="103"/>
      <c r="F179" s="104"/>
      <c r="G179" s="16"/>
      <c r="H179" s="17" t="s">
        <v>37</v>
      </c>
      <c r="I179" s="18"/>
      <c r="J179" s="18"/>
      <c r="K179" s="18" t="str">
        <f t="shared" si="4"/>
        <v/>
      </c>
      <c r="L179" s="19" t="str">
        <f t="shared" si="8"/>
        <v/>
      </c>
      <c r="M179" s="20" t="str">
        <f t="shared" si="6"/>
        <v/>
      </c>
      <c r="N179" s="21" t="str">
        <f t="shared" si="9"/>
        <v/>
      </c>
      <c r="O179" s="22" t="e">
        <f>IF(H179="I",N179*Contagem!$U$11,IF(H179="E",N179*Contagem!$U$13,IF(H179="A",N179*Contagem!$U$12,IF(H179="T",N179*Contagem!$U$14,""))))</f>
        <v>#VALUE!</v>
      </c>
      <c r="P179" s="100"/>
      <c r="Q179" s="101"/>
      <c r="R179" s="101"/>
      <c r="S179" s="101"/>
      <c r="T179" s="101"/>
    </row>
    <row r="180" spans="1:20" ht="18" customHeight="1">
      <c r="A180" s="102"/>
      <c r="B180" s="103"/>
      <c r="C180" s="103"/>
      <c r="D180" s="103"/>
      <c r="E180" s="103"/>
      <c r="F180" s="104"/>
      <c r="G180" s="16"/>
      <c r="H180" s="17" t="s">
        <v>37</v>
      </c>
      <c r="I180" s="18"/>
      <c r="J180" s="18"/>
      <c r="K180" s="18" t="str">
        <f t="shared" si="4"/>
        <v/>
      </c>
      <c r="L180" s="19" t="str">
        <f t="shared" si="8"/>
        <v/>
      </c>
      <c r="M180" s="20" t="str">
        <f t="shared" si="6"/>
        <v/>
      </c>
      <c r="N180" s="21" t="str">
        <f t="shared" si="9"/>
        <v/>
      </c>
      <c r="O180" s="22" t="e">
        <f>IF(H180="I",N180*Contagem!$U$11,IF(H180="E",N180*Contagem!$U$13,IF(H180="A",N180*Contagem!$U$12,IF(H180="T",N180*Contagem!$U$14,""))))</f>
        <v>#VALUE!</v>
      </c>
      <c r="P180" s="100"/>
      <c r="Q180" s="101"/>
      <c r="R180" s="101"/>
      <c r="S180" s="101"/>
      <c r="T180" s="101"/>
    </row>
    <row r="181" spans="1:20" ht="18" customHeight="1">
      <c r="A181" s="102"/>
      <c r="B181" s="103"/>
      <c r="C181" s="103"/>
      <c r="D181" s="103"/>
      <c r="E181" s="103"/>
      <c r="F181" s="104"/>
      <c r="G181" s="16"/>
      <c r="H181" s="17" t="s">
        <v>37</v>
      </c>
      <c r="I181" s="18"/>
      <c r="J181" s="18"/>
      <c r="K181" s="18" t="str">
        <f t="shared" si="4"/>
        <v/>
      </c>
      <c r="L181" s="19" t="str">
        <f t="shared" si="8"/>
        <v/>
      </c>
      <c r="M181" s="20" t="str">
        <f t="shared" si="6"/>
        <v/>
      </c>
      <c r="N181" s="21" t="str">
        <f t="shared" si="9"/>
        <v/>
      </c>
      <c r="O181" s="22" t="e">
        <f>IF(H181="I",N181*Contagem!$U$11,IF(H181="E",N181*Contagem!$U$13,IF(H181="A",N181*Contagem!$U$12,IF(H181="T",N181*Contagem!$U$14,""))))</f>
        <v>#VALUE!</v>
      </c>
      <c r="P181" s="100"/>
      <c r="Q181" s="101"/>
      <c r="R181" s="101"/>
      <c r="S181" s="101"/>
      <c r="T181" s="101"/>
    </row>
    <row r="182" spans="1:20" ht="18" customHeight="1">
      <c r="A182" s="102"/>
      <c r="B182" s="103"/>
      <c r="C182" s="103"/>
      <c r="D182" s="103"/>
      <c r="E182" s="103"/>
      <c r="F182" s="104"/>
      <c r="G182" s="16"/>
      <c r="H182" s="17" t="s">
        <v>37</v>
      </c>
      <c r="I182" s="18"/>
      <c r="J182" s="18"/>
      <c r="K182" s="18" t="str">
        <f t="shared" si="4"/>
        <v/>
      </c>
      <c r="L182" s="19" t="str">
        <f t="shared" si="8"/>
        <v/>
      </c>
      <c r="M182" s="20" t="str">
        <f t="shared" si="6"/>
        <v/>
      </c>
      <c r="N182" s="21" t="str">
        <f t="shared" si="9"/>
        <v/>
      </c>
      <c r="O182" s="22" t="e">
        <f>IF(H182="I",N182*Contagem!$U$11,IF(H182="E",N182*Contagem!$U$13,IF(H182="A",N182*Contagem!$U$12,IF(H182="T",N182*Contagem!$U$14,""))))</f>
        <v>#VALUE!</v>
      </c>
      <c r="P182" s="100"/>
      <c r="Q182" s="101"/>
      <c r="R182" s="101"/>
      <c r="S182" s="101"/>
      <c r="T182" s="101"/>
    </row>
    <row r="183" spans="1:20" ht="18" customHeight="1">
      <c r="A183" s="102"/>
      <c r="B183" s="103"/>
      <c r="C183" s="103"/>
      <c r="D183" s="103"/>
      <c r="E183" s="103"/>
      <c r="F183" s="104"/>
      <c r="G183" s="16"/>
      <c r="H183" s="17" t="s">
        <v>37</v>
      </c>
      <c r="I183" s="18"/>
      <c r="J183" s="18"/>
      <c r="K183" s="18" t="str">
        <f t="shared" si="4"/>
        <v/>
      </c>
      <c r="L183" s="19" t="str">
        <f t="shared" si="8"/>
        <v/>
      </c>
      <c r="M183" s="20" t="str">
        <f t="shared" si="6"/>
        <v/>
      </c>
      <c r="N183" s="21" t="str">
        <f t="shared" si="9"/>
        <v/>
      </c>
      <c r="O183" s="22" t="e">
        <f>IF(H183="I",N183*Contagem!$U$11,IF(H183="E",N183*Contagem!$U$13,IF(H183="A",N183*Contagem!$U$12,IF(H183="T",N183*Contagem!$U$14,""))))</f>
        <v>#VALUE!</v>
      </c>
      <c r="P183" s="100"/>
      <c r="Q183" s="101"/>
      <c r="R183" s="101"/>
      <c r="S183" s="101"/>
      <c r="T183" s="101"/>
    </row>
    <row r="184" spans="1:20" ht="18" customHeight="1">
      <c r="A184" s="102"/>
      <c r="B184" s="103"/>
      <c r="C184" s="103"/>
      <c r="D184" s="103"/>
      <c r="E184" s="103"/>
      <c r="F184" s="104"/>
      <c r="G184" s="16"/>
      <c r="H184" s="17" t="s">
        <v>37</v>
      </c>
      <c r="I184" s="18"/>
      <c r="J184" s="18"/>
      <c r="K184" s="18" t="str">
        <f t="shared" si="4"/>
        <v/>
      </c>
      <c r="L184" s="19" t="str">
        <f t="shared" si="8"/>
        <v/>
      </c>
      <c r="M184" s="20" t="str">
        <f t="shared" si="6"/>
        <v/>
      </c>
      <c r="N184" s="21" t="str">
        <f t="shared" si="9"/>
        <v/>
      </c>
      <c r="O184" s="22" t="e">
        <f>IF(H184="I",N184*Contagem!$U$11,IF(H184="E",N184*Contagem!$U$13,IF(H184="A",N184*Contagem!$U$12,IF(H184="T",N184*Contagem!$U$14,""))))</f>
        <v>#VALUE!</v>
      </c>
      <c r="P184" s="100"/>
      <c r="Q184" s="101"/>
      <c r="R184" s="101"/>
      <c r="S184" s="101"/>
      <c r="T184" s="101"/>
    </row>
    <row r="185" spans="1:20" ht="18" customHeight="1">
      <c r="A185" s="102"/>
      <c r="B185" s="103"/>
      <c r="C185" s="103"/>
      <c r="D185" s="103"/>
      <c r="E185" s="103"/>
      <c r="F185" s="104"/>
      <c r="G185" s="16"/>
      <c r="H185" s="17" t="s">
        <v>37</v>
      </c>
      <c r="I185" s="18"/>
      <c r="J185" s="18"/>
      <c r="K185" s="18" t="str">
        <f t="shared" si="4"/>
        <v/>
      </c>
      <c r="L185" s="19" t="str">
        <f t="shared" si="8"/>
        <v/>
      </c>
      <c r="M185" s="20" t="str">
        <f t="shared" si="6"/>
        <v/>
      </c>
      <c r="N185" s="21" t="str">
        <f t="shared" si="9"/>
        <v/>
      </c>
      <c r="O185" s="22" t="e">
        <f>IF(H185="I",N185*Contagem!$U$11,IF(H185="E",N185*Contagem!$U$13,IF(H185="A",N185*Contagem!$U$12,IF(H185="T",N185*Contagem!$U$14,""))))</f>
        <v>#VALUE!</v>
      </c>
      <c r="P185" s="100"/>
      <c r="Q185" s="101"/>
      <c r="R185" s="101"/>
      <c r="S185" s="101"/>
      <c r="T185" s="101"/>
    </row>
    <row r="186" spans="1:20" ht="18" customHeight="1">
      <c r="A186" s="102"/>
      <c r="B186" s="103"/>
      <c r="C186" s="103"/>
      <c r="D186" s="103"/>
      <c r="E186" s="103"/>
      <c r="F186" s="104"/>
      <c r="G186" s="16"/>
      <c r="H186" s="17" t="s">
        <v>37</v>
      </c>
      <c r="I186" s="18"/>
      <c r="J186" s="18"/>
      <c r="K186" s="18" t="str">
        <f t="shared" si="4"/>
        <v/>
      </c>
      <c r="L186" s="19" t="str">
        <f t="shared" si="8"/>
        <v/>
      </c>
      <c r="M186" s="20" t="str">
        <f t="shared" si="6"/>
        <v/>
      </c>
      <c r="N186" s="21" t="str">
        <f t="shared" si="9"/>
        <v/>
      </c>
      <c r="O186" s="22" t="e">
        <f>IF(H186="I",N186*Contagem!$U$11,IF(H186="E",N186*Contagem!$U$13,IF(H186="A",N186*Contagem!$U$12,IF(H186="T",N186*Contagem!$U$14,""))))</f>
        <v>#VALUE!</v>
      </c>
      <c r="P186" s="100"/>
      <c r="Q186" s="101"/>
      <c r="R186" s="101"/>
      <c r="S186" s="101"/>
      <c r="T186" s="101"/>
    </row>
    <row r="187" spans="1:20" ht="18" customHeight="1">
      <c r="A187" s="102"/>
      <c r="B187" s="103"/>
      <c r="C187" s="103"/>
      <c r="D187" s="103"/>
      <c r="E187" s="103"/>
      <c r="F187" s="104"/>
      <c r="G187" s="16"/>
      <c r="H187" s="17" t="s">
        <v>37</v>
      </c>
      <c r="I187" s="18"/>
      <c r="J187" s="18"/>
      <c r="K187" s="18" t="str">
        <f t="shared" si="4"/>
        <v/>
      </c>
      <c r="L187" s="19" t="str">
        <f t="shared" si="8"/>
        <v/>
      </c>
      <c r="M187" s="20" t="str">
        <f t="shared" si="6"/>
        <v/>
      </c>
      <c r="N187" s="21" t="str">
        <f t="shared" si="9"/>
        <v/>
      </c>
      <c r="O187" s="22" t="e">
        <f>IF(H187="I",N187*Contagem!$U$11,IF(H187="E",N187*Contagem!$U$13,IF(H187="A",N187*Contagem!$U$12,IF(H187="T",N187*Contagem!$U$14,""))))</f>
        <v>#VALUE!</v>
      </c>
      <c r="P187" s="100"/>
      <c r="Q187" s="101"/>
      <c r="R187" s="101"/>
      <c r="S187" s="101"/>
      <c r="T187" s="101"/>
    </row>
    <row r="188" spans="1:20" ht="18" customHeight="1">
      <c r="A188" s="102"/>
      <c r="B188" s="103"/>
      <c r="C188" s="103"/>
      <c r="D188" s="103"/>
      <c r="E188" s="103"/>
      <c r="F188" s="104"/>
      <c r="G188" s="16"/>
      <c r="H188" s="17" t="s">
        <v>37</v>
      </c>
      <c r="I188" s="18"/>
      <c r="J188" s="18"/>
      <c r="K188" s="18" t="str">
        <f t="shared" si="4"/>
        <v/>
      </c>
      <c r="L188" s="19" t="str">
        <f t="shared" si="8"/>
        <v/>
      </c>
      <c r="M188" s="20" t="str">
        <f t="shared" si="6"/>
        <v/>
      </c>
      <c r="N188" s="21" t="str">
        <f t="shared" si="9"/>
        <v/>
      </c>
      <c r="O188" s="22" t="e">
        <f>IF(H188="I",N188*Contagem!$U$11,IF(H188="E",N188*Contagem!$U$13,IF(H188="A",N188*Contagem!$U$12,IF(H188="T",N188*Contagem!$U$14,""))))</f>
        <v>#VALUE!</v>
      </c>
      <c r="P188" s="100"/>
      <c r="Q188" s="101"/>
      <c r="R188" s="101"/>
      <c r="S188" s="101"/>
      <c r="T188" s="101"/>
    </row>
    <row r="189" spans="1:20" ht="18" customHeight="1">
      <c r="A189" s="102"/>
      <c r="B189" s="103"/>
      <c r="C189" s="103"/>
      <c r="D189" s="103"/>
      <c r="E189" s="103"/>
      <c r="F189" s="104"/>
      <c r="G189" s="16"/>
      <c r="H189" s="17" t="s">
        <v>37</v>
      </c>
      <c r="I189" s="18"/>
      <c r="J189" s="18"/>
      <c r="K189" s="18" t="str">
        <f t="shared" si="4"/>
        <v/>
      </c>
      <c r="L189" s="19" t="str">
        <f t="shared" si="8"/>
        <v/>
      </c>
      <c r="M189" s="20" t="str">
        <f t="shared" si="6"/>
        <v/>
      </c>
      <c r="N189" s="21" t="str">
        <f t="shared" si="9"/>
        <v/>
      </c>
      <c r="O189" s="22" t="e">
        <f>IF(H189="I",N189*Contagem!$U$11,IF(H189="E",N189*Contagem!$U$13,IF(H189="A",N189*Contagem!$U$12,IF(H189="T",N189*Contagem!$U$14,""))))</f>
        <v>#VALUE!</v>
      </c>
      <c r="P189" s="100"/>
      <c r="Q189" s="101"/>
      <c r="R189" s="101"/>
      <c r="S189" s="101"/>
      <c r="T189" s="101"/>
    </row>
    <row r="190" spans="1:20" ht="18" customHeight="1">
      <c r="A190" s="102"/>
      <c r="B190" s="103"/>
      <c r="C190" s="103"/>
      <c r="D190" s="103"/>
      <c r="E190" s="103"/>
      <c r="F190" s="104"/>
      <c r="G190" s="16"/>
      <c r="H190" s="17" t="s">
        <v>37</v>
      </c>
      <c r="I190" s="18"/>
      <c r="J190" s="18"/>
      <c r="K190" s="18" t="str">
        <f t="shared" si="4"/>
        <v/>
      </c>
      <c r="L190" s="19" t="str">
        <f t="shared" si="8"/>
        <v/>
      </c>
      <c r="M190" s="20" t="str">
        <f t="shared" si="6"/>
        <v/>
      </c>
      <c r="N190" s="21" t="str">
        <f t="shared" si="9"/>
        <v/>
      </c>
      <c r="O190" s="22" t="e">
        <f>IF(H190="I",N190*Contagem!$U$11,IF(H190="E",N190*Contagem!$U$13,IF(H190="A",N190*Contagem!$U$12,IF(H190="T",N190*Contagem!$U$14,""))))</f>
        <v>#VALUE!</v>
      </c>
      <c r="P190" s="100"/>
      <c r="Q190" s="101"/>
      <c r="R190" s="101"/>
      <c r="S190" s="101"/>
      <c r="T190" s="101"/>
    </row>
    <row r="191" spans="1:20" ht="18" customHeight="1">
      <c r="A191" s="102"/>
      <c r="B191" s="103"/>
      <c r="C191" s="103"/>
      <c r="D191" s="103"/>
      <c r="E191" s="103"/>
      <c r="F191" s="104"/>
      <c r="G191" s="16"/>
      <c r="H191" s="17" t="s">
        <v>37</v>
      </c>
      <c r="I191" s="18"/>
      <c r="J191" s="18"/>
      <c r="K191" s="18" t="str">
        <f t="shared" si="4"/>
        <v/>
      </c>
      <c r="L191" s="19" t="str">
        <f t="shared" si="8"/>
        <v/>
      </c>
      <c r="M191" s="20" t="str">
        <f t="shared" si="6"/>
        <v/>
      </c>
      <c r="N191" s="21" t="str">
        <f t="shared" si="9"/>
        <v/>
      </c>
      <c r="O191" s="22" t="e">
        <f>IF(H191="I",N191*Contagem!$U$11,IF(H191="E",N191*Contagem!$U$13,IF(H191="A",N191*Contagem!$U$12,IF(H191="T",N191*Contagem!$U$14,""))))</f>
        <v>#VALUE!</v>
      </c>
      <c r="P191" s="100"/>
      <c r="Q191" s="101"/>
      <c r="R191" s="101"/>
      <c r="S191" s="101"/>
      <c r="T191" s="101"/>
    </row>
    <row r="192" spans="1:20" ht="18" customHeight="1">
      <c r="A192" s="102"/>
      <c r="B192" s="103"/>
      <c r="C192" s="103"/>
      <c r="D192" s="103"/>
      <c r="E192" s="103"/>
      <c r="F192" s="104"/>
      <c r="G192" s="16"/>
      <c r="H192" s="17" t="s">
        <v>37</v>
      </c>
      <c r="I192" s="18"/>
      <c r="J192" s="18"/>
      <c r="K192" s="18" t="str">
        <f t="shared" si="4"/>
        <v/>
      </c>
      <c r="L192" s="19" t="str">
        <f t="shared" si="8"/>
        <v/>
      </c>
      <c r="M192" s="20" t="str">
        <f t="shared" si="6"/>
        <v/>
      </c>
      <c r="N192" s="21" t="str">
        <f t="shared" si="9"/>
        <v/>
      </c>
      <c r="O192" s="22" t="e">
        <f>IF(H192="I",N192*Contagem!$U$11,IF(H192="E",N192*Contagem!$U$13,IF(H192="A",N192*Contagem!$U$12,IF(H192="T",N192*Contagem!$U$14,""))))</f>
        <v>#VALUE!</v>
      </c>
      <c r="P192" s="100"/>
      <c r="Q192" s="101"/>
      <c r="R192" s="101"/>
      <c r="S192" s="101"/>
      <c r="T192" s="101"/>
    </row>
    <row r="193" spans="1:20" ht="18" customHeight="1">
      <c r="A193" s="102"/>
      <c r="B193" s="103"/>
      <c r="C193" s="103"/>
      <c r="D193" s="103"/>
      <c r="E193" s="103"/>
      <c r="F193" s="104"/>
      <c r="G193" s="16"/>
      <c r="H193" s="17" t="s">
        <v>37</v>
      </c>
      <c r="I193" s="18"/>
      <c r="J193" s="18"/>
      <c r="K193" s="18" t="str">
        <f t="shared" si="4"/>
        <v/>
      </c>
      <c r="L193" s="19" t="str">
        <f t="shared" si="8"/>
        <v/>
      </c>
      <c r="M193" s="20" t="str">
        <f t="shared" si="6"/>
        <v/>
      </c>
      <c r="N193" s="21" t="str">
        <f t="shared" si="9"/>
        <v/>
      </c>
      <c r="O193" s="22" t="e">
        <f>IF(H193="I",N193*Contagem!$U$11,IF(H193="E",N193*Contagem!$U$13,IF(H193="A",N193*Contagem!$U$12,IF(H193="T",N193*Contagem!$U$14,""))))</f>
        <v>#VALUE!</v>
      </c>
      <c r="P193" s="100"/>
      <c r="Q193" s="101"/>
      <c r="R193" s="101"/>
      <c r="S193" s="101"/>
      <c r="T193" s="101"/>
    </row>
    <row r="194" spans="1:20" ht="18" customHeight="1">
      <c r="A194" s="102"/>
      <c r="B194" s="103"/>
      <c r="C194" s="103"/>
      <c r="D194" s="103"/>
      <c r="E194" s="103"/>
      <c r="F194" s="104"/>
      <c r="G194" s="16"/>
      <c r="H194" s="17" t="s">
        <v>37</v>
      </c>
      <c r="I194" s="18"/>
      <c r="J194" s="18"/>
      <c r="K194" s="18" t="str">
        <f t="shared" si="4"/>
        <v/>
      </c>
      <c r="L194" s="19" t="str">
        <f t="shared" si="8"/>
        <v/>
      </c>
      <c r="M194" s="20" t="str">
        <f t="shared" si="6"/>
        <v/>
      </c>
      <c r="N194" s="21" t="str">
        <f t="shared" si="9"/>
        <v/>
      </c>
      <c r="O194" s="22" t="e">
        <f>IF(H194="I",N194*Contagem!$U$11,IF(H194="E",N194*Contagem!$U$13,IF(H194="A",N194*Contagem!$U$12,IF(H194="T",N194*Contagem!$U$14,""))))</f>
        <v>#VALUE!</v>
      </c>
      <c r="P194" s="100"/>
      <c r="Q194" s="101"/>
      <c r="R194" s="101"/>
      <c r="S194" s="101"/>
      <c r="T194" s="101"/>
    </row>
    <row r="195" spans="1:20" ht="18" customHeight="1">
      <c r="A195" s="102"/>
      <c r="B195" s="103"/>
      <c r="C195" s="103"/>
      <c r="D195" s="103"/>
      <c r="E195" s="103"/>
      <c r="F195" s="104"/>
      <c r="G195" s="16"/>
      <c r="H195" s="17" t="s">
        <v>37</v>
      </c>
      <c r="I195" s="18"/>
      <c r="J195" s="18"/>
      <c r="K195" s="18" t="str">
        <f t="shared" si="4"/>
        <v/>
      </c>
      <c r="L195" s="19" t="str">
        <f t="shared" si="8"/>
        <v/>
      </c>
      <c r="M195" s="20" t="str">
        <f t="shared" si="6"/>
        <v/>
      </c>
      <c r="N195" s="21" t="str">
        <f t="shared" si="9"/>
        <v/>
      </c>
      <c r="O195" s="22" t="e">
        <f>IF(H195="I",N195*Contagem!$U$11,IF(H195="E",N195*Contagem!$U$13,IF(H195="A",N195*Contagem!$U$12,IF(H195="T",N195*Contagem!$U$14,""))))</f>
        <v>#VALUE!</v>
      </c>
      <c r="P195" s="100"/>
      <c r="Q195" s="101"/>
      <c r="R195" s="101"/>
      <c r="S195" s="101"/>
      <c r="T195" s="101"/>
    </row>
    <row r="196" spans="1:20" ht="18" customHeight="1">
      <c r="A196" s="102"/>
      <c r="B196" s="103"/>
      <c r="C196" s="103"/>
      <c r="D196" s="103"/>
      <c r="E196" s="103"/>
      <c r="F196" s="104"/>
      <c r="G196" s="16"/>
      <c r="H196" s="17" t="s">
        <v>37</v>
      </c>
      <c r="I196" s="18"/>
      <c r="J196" s="18"/>
      <c r="K196" s="18" t="str">
        <f t="shared" si="4"/>
        <v/>
      </c>
      <c r="L196" s="19" t="str">
        <f t="shared" si="8"/>
        <v/>
      </c>
      <c r="M196" s="20" t="str">
        <f t="shared" si="6"/>
        <v/>
      </c>
      <c r="N196" s="21" t="str">
        <f t="shared" si="9"/>
        <v/>
      </c>
      <c r="O196" s="22" t="e">
        <f>IF(H196="I",N196*Contagem!$U$11,IF(H196="E",N196*Contagem!$U$13,IF(H196="A",N196*Contagem!$U$12,IF(H196="T",N196*Contagem!$U$14,""))))</f>
        <v>#VALUE!</v>
      </c>
      <c r="P196" s="100"/>
      <c r="Q196" s="101"/>
      <c r="R196" s="101"/>
      <c r="S196" s="101"/>
      <c r="T196" s="101"/>
    </row>
    <row r="197" spans="1:20" ht="18" customHeight="1">
      <c r="A197" s="102"/>
      <c r="B197" s="103"/>
      <c r="C197" s="103"/>
      <c r="D197" s="103"/>
      <c r="E197" s="103"/>
      <c r="F197" s="104"/>
      <c r="G197" s="16"/>
      <c r="H197" s="17" t="s">
        <v>37</v>
      </c>
      <c r="I197" s="18"/>
      <c r="J197" s="18"/>
      <c r="K197" s="18" t="str">
        <f t="shared" si="4"/>
        <v/>
      </c>
      <c r="L197" s="19" t="str">
        <f t="shared" si="8"/>
        <v/>
      </c>
      <c r="M197" s="20" t="str">
        <f t="shared" si="6"/>
        <v/>
      </c>
      <c r="N197" s="21" t="str">
        <f t="shared" si="9"/>
        <v/>
      </c>
      <c r="O197" s="22" t="e">
        <f>IF(H197="I",N197*Contagem!$U$11,IF(H197="E",N197*Contagem!$U$13,IF(H197="A",N197*Contagem!$U$12,IF(H197="T",N197*Contagem!$U$14,""))))</f>
        <v>#VALUE!</v>
      </c>
      <c r="P197" s="100"/>
      <c r="Q197" s="101"/>
      <c r="R197" s="101"/>
      <c r="S197" s="101"/>
      <c r="T197" s="101"/>
    </row>
    <row r="198" spans="1:20" ht="18" customHeight="1">
      <c r="A198" s="102"/>
      <c r="B198" s="103"/>
      <c r="C198" s="103"/>
      <c r="D198" s="103"/>
      <c r="E198" s="103"/>
      <c r="F198" s="104"/>
      <c r="G198" s="16"/>
      <c r="H198" s="17" t="s">
        <v>37</v>
      </c>
      <c r="I198" s="18"/>
      <c r="J198" s="18"/>
      <c r="K198" s="18" t="str">
        <f t="shared" si="4"/>
        <v/>
      </c>
      <c r="L198" s="19" t="str">
        <f t="shared" si="8"/>
        <v/>
      </c>
      <c r="M198" s="20" t="str">
        <f t="shared" si="6"/>
        <v/>
      </c>
      <c r="N198" s="21" t="str">
        <f t="shared" si="9"/>
        <v/>
      </c>
      <c r="O198" s="22" t="e">
        <f>IF(H198="I",N198*Contagem!$U$11,IF(H198="E",N198*Contagem!$U$13,IF(H198="A",N198*Contagem!$U$12,IF(H198="T",N198*Contagem!$U$14,""))))</f>
        <v>#VALUE!</v>
      </c>
      <c r="P198" s="100"/>
      <c r="Q198" s="101"/>
      <c r="R198" s="101"/>
      <c r="S198" s="101"/>
      <c r="T198" s="101"/>
    </row>
    <row r="199" spans="1:20" ht="18" customHeight="1">
      <c r="A199" s="102"/>
      <c r="B199" s="103"/>
      <c r="C199" s="103"/>
      <c r="D199" s="103"/>
      <c r="E199" s="103"/>
      <c r="F199" s="104"/>
      <c r="G199" s="16"/>
      <c r="H199" s="17" t="s">
        <v>37</v>
      </c>
      <c r="I199" s="18"/>
      <c r="J199" s="18"/>
      <c r="K199" s="18" t="str">
        <f t="shared" si="4"/>
        <v/>
      </c>
      <c r="L199" s="19" t="str">
        <f t="shared" si="8"/>
        <v/>
      </c>
      <c r="M199" s="20" t="str">
        <f t="shared" si="6"/>
        <v/>
      </c>
      <c r="N199" s="21" t="str">
        <f t="shared" si="9"/>
        <v/>
      </c>
      <c r="O199" s="22" t="e">
        <f>IF(H199="I",N199*Contagem!$U$11,IF(H199="E",N199*Contagem!$U$13,IF(H199="A",N199*Contagem!$U$12,IF(H199="T",N199*Contagem!$U$14,""))))</f>
        <v>#VALUE!</v>
      </c>
      <c r="P199" s="100"/>
      <c r="Q199" s="101"/>
      <c r="R199" s="101"/>
      <c r="S199" s="101"/>
      <c r="T199" s="101"/>
    </row>
    <row r="200" spans="1:20" ht="18" customHeight="1">
      <c r="A200" s="102"/>
      <c r="B200" s="103"/>
      <c r="C200" s="103"/>
      <c r="D200" s="103"/>
      <c r="E200" s="103"/>
      <c r="F200" s="104"/>
      <c r="G200" s="16"/>
      <c r="H200" s="17" t="s">
        <v>37</v>
      </c>
      <c r="I200" s="18"/>
      <c r="J200" s="18"/>
      <c r="K200" s="18" t="str">
        <f t="shared" si="4"/>
        <v/>
      </c>
      <c r="L200" s="19" t="str">
        <f t="shared" si="8"/>
        <v/>
      </c>
      <c r="M200" s="20" t="str">
        <f t="shared" si="6"/>
        <v/>
      </c>
      <c r="N200" s="21" t="str">
        <f t="shared" si="9"/>
        <v/>
      </c>
      <c r="O200" s="22" t="e">
        <f>IF(H200="I",N200*Contagem!$U$11,IF(H200="E",N200*Contagem!$U$13,IF(H200="A",N200*Contagem!$U$12,IF(H200="T",N200*Contagem!$U$14,""))))</f>
        <v>#VALUE!</v>
      </c>
      <c r="P200" s="100"/>
      <c r="Q200" s="101"/>
      <c r="R200" s="101"/>
      <c r="S200" s="101"/>
      <c r="T200" s="101"/>
    </row>
    <row r="201" spans="1:20" ht="18" customHeight="1">
      <c r="A201" s="102"/>
      <c r="B201" s="103"/>
      <c r="C201" s="103"/>
      <c r="D201" s="103"/>
      <c r="E201" s="103"/>
      <c r="F201" s="104"/>
      <c r="G201" s="16"/>
      <c r="H201" s="17" t="s">
        <v>37</v>
      </c>
      <c r="I201" s="18"/>
      <c r="J201" s="18"/>
      <c r="K201" s="18" t="str">
        <f t="shared" si="4"/>
        <v/>
      </c>
      <c r="L201" s="19" t="str">
        <f t="shared" si="8"/>
        <v/>
      </c>
      <c r="M201" s="20" t="str">
        <f t="shared" si="6"/>
        <v/>
      </c>
      <c r="N201" s="21" t="str">
        <f t="shared" si="9"/>
        <v/>
      </c>
      <c r="O201" s="22" t="e">
        <f>IF(H201="I",N201*Contagem!$U$11,IF(H201="E",N201*Contagem!$U$13,IF(H201="A",N201*Contagem!$U$12,IF(H201="T",N201*Contagem!$U$14,""))))</f>
        <v>#VALUE!</v>
      </c>
      <c r="P201" s="100"/>
      <c r="Q201" s="101"/>
      <c r="R201" s="101"/>
      <c r="S201" s="101"/>
      <c r="T201" s="101"/>
    </row>
    <row r="202" spans="1:20" ht="18" customHeight="1">
      <c r="A202" s="102"/>
      <c r="B202" s="103"/>
      <c r="C202" s="103"/>
      <c r="D202" s="103"/>
      <c r="E202" s="103"/>
      <c r="F202" s="104"/>
      <c r="G202" s="16"/>
      <c r="H202" s="17" t="s">
        <v>37</v>
      </c>
      <c r="I202" s="18"/>
      <c r="J202" s="18"/>
      <c r="K202" s="18" t="str">
        <f t="shared" si="4"/>
        <v/>
      </c>
      <c r="L202" s="19" t="str">
        <f t="shared" si="8"/>
        <v/>
      </c>
      <c r="M202" s="20" t="str">
        <f t="shared" si="6"/>
        <v/>
      </c>
      <c r="N202" s="21" t="str">
        <f t="shared" si="9"/>
        <v/>
      </c>
      <c r="O202" s="22" t="e">
        <f>IF(H202="I",N202*Contagem!$U$11,IF(H202="E",N202*Contagem!$U$13,IF(H202="A",N202*Contagem!$U$12,IF(H202="T",N202*Contagem!$U$14,""))))</f>
        <v>#VALUE!</v>
      </c>
      <c r="P202" s="100"/>
      <c r="Q202" s="101"/>
      <c r="R202" s="101"/>
      <c r="S202" s="101"/>
      <c r="T202" s="101"/>
    </row>
    <row r="203" spans="1:20" ht="18" customHeight="1">
      <c r="A203" s="102"/>
      <c r="B203" s="103"/>
      <c r="C203" s="103"/>
      <c r="D203" s="103"/>
      <c r="E203" s="103"/>
      <c r="F203" s="104"/>
      <c r="G203" s="16"/>
      <c r="H203" s="17" t="s">
        <v>37</v>
      </c>
      <c r="I203" s="18"/>
      <c r="J203" s="18"/>
      <c r="K203" s="18" t="str">
        <f t="shared" si="4"/>
        <v/>
      </c>
      <c r="L203" s="19" t="str">
        <f t="shared" si="8"/>
        <v/>
      </c>
      <c r="M203" s="20" t="str">
        <f t="shared" si="6"/>
        <v/>
      </c>
      <c r="N203" s="21" t="str">
        <f t="shared" si="9"/>
        <v/>
      </c>
      <c r="O203" s="22" t="e">
        <f>IF(H203="I",N203*Contagem!$U$11,IF(H203="E",N203*Contagem!$U$13,IF(H203="A",N203*Contagem!$U$12,IF(H203="T",N203*Contagem!$U$14,""))))</f>
        <v>#VALUE!</v>
      </c>
      <c r="P203" s="100"/>
      <c r="Q203" s="101"/>
      <c r="R203" s="101"/>
      <c r="S203" s="101"/>
      <c r="T203" s="101"/>
    </row>
    <row r="204" spans="1:20" ht="18" customHeight="1">
      <c r="A204" s="102"/>
      <c r="B204" s="103"/>
      <c r="C204" s="103"/>
      <c r="D204" s="103"/>
      <c r="E204" s="103"/>
      <c r="F204" s="104"/>
      <c r="G204" s="16"/>
      <c r="H204" s="17" t="s">
        <v>37</v>
      </c>
      <c r="I204" s="18"/>
      <c r="J204" s="18"/>
      <c r="K204" s="18" t="str">
        <f t="shared" si="4"/>
        <v/>
      </c>
      <c r="L204" s="19" t="str">
        <f t="shared" si="8"/>
        <v/>
      </c>
      <c r="M204" s="20" t="str">
        <f t="shared" si="6"/>
        <v/>
      </c>
      <c r="N204" s="21" t="str">
        <f t="shared" si="9"/>
        <v/>
      </c>
      <c r="O204" s="22" t="e">
        <f>IF(H204="I",N204*Contagem!$U$11,IF(H204="E",N204*Contagem!$U$13,IF(H204="A",N204*Contagem!$U$12,IF(H204="T",N204*Contagem!$U$14,""))))</f>
        <v>#VALUE!</v>
      </c>
      <c r="P204" s="100"/>
      <c r="Q204" s="101"/>
      <c r="R204" s="101"/>
      <c r="S204" s="101"/>
      <c r="T204" s="101"/>
    </row>
    <row r="205" spans="1:20" ht="18" customHeight="1">
      <c r="A205" s="102"/>
      <c r="B205" s="103"/>
      <c r="C205" s="103"/>
      <c r="D205" s="103"/>
      <c r="E205" s="103"/>
      <c r="F205" s="104"/>
      <c r="G205" s="16"/>
      <c r="H205" s="17" t="s">
        <v>37</v>
      </c>
      <c r="I205" s="18"/>
      <c r="J205" s="18"/>
      <c r="K205" s="18" t="str">
        <f t="shared" si="4"/>
        <v/>
      </c>
      <c r="L205" s="19" t="str">
        <f t="shared" si="8"/>
        <v/>
      </c>
      <c r="M205" s="20" t="str">
        <f t="shared" si="6"/>
        <v/>
      </c>
      <c r="N205" s="21" t="str">
        <f t="shared" si="9"/>
        <v/>
      </c>
      <c r="O205" s="22" t="e">
        <f>IF(H205="I",N205*Contagem!$U$11,IF(H205="E",N205*Contagem!$U$13,IF(H205="A",N205*Contagem!$U$12,IF(H205="T",N205*Contagem!$U$14,""))))</f>
        <v>#VALUE!</v>
      </c>
      <c r="P205" s="100"/>
      <c r="Q205" s="101"/>
      <c r="R205" s="101"/>
      <c r="S205" s="101"/>
      <c r="T205" s="101"/>
    </row>
    <row r="206" spans="1:20" ht="18" customHeight="1">
      <c r="A206" s="102"/>
      <c r="B206" s="103"/>
      <c r="C206" s="103"/>
      <c r="D206" s="103"/>
      <c r="E206" s="103"/>
      <c r="F206" s="104"/>
      <c r="G206" s="16"/>
      <c r="H206" s="17" t="s">
        <v>37</v>
      </c>
      <c r="I206" s="18"/>
      <c r="J206" s="18"/>
      <c r="K206" s="18" t="str">
        <f t="shared" si="4"/>
        <v/>
      </c>
      <c r="L206" s="19" t="str">
        <f t="shared" si="8"/>
        <v/>
      </c>
      <c r="M206" s="20" t="str">
        <f t="shared" si="6"/>
        <v/>
      </c>
      <c r="N206" s="21" t="str">
        <f t="shared" si="9"/>
        <v/>
      </c>
      <c r="O206" s="22" t="e">
        <f>IF(H206="I",N206*Contagem!$U$11,IF(H206="E",N206*Contagem!$U$13,IF(H206="A",N206*Contagem!$U$12,IF(H206="T",N206*Contagem!$U$14,""))))</f>
        <v>#VALUE!</v>
      </c>
      <c r="P206" s="100"/>
      <c r="Q206" s="101"/>
      <c r="R206" s="101"/>
      <c r="S206" s="101"/>
      <c r="T206" s="101"/>
    </row>
    <row r="207" spans="1:20" ht="18" customHeight="1">
      <c r="A207" s="102"/>
      <c r="B207" s="103"/>
      <c r="C207" s="103"/>
      <c r="D207" s="103"/>
      <c r="E207" s="103"/>
      <c r="F207" s="104"/>
      <c r="G207" s="16"/>
      <c r="H207" s="17" t="s">
        <v>37</v>
      </c>
      <c r="I207" s="18"/>
      <c r="J207" s="18"/>
      <c r="K207" s="18" t="str">
        <f t="shared" si="4"/>
        <v/>
      </c>
      <c r="L207" s="19" t="str">
        <f t="shared" si="8"/>
        <v/>
      </c>
      <c r="M207" s="20" t="str">
        <f t="shared" si="6"/>
        <v/>
      </c>
      <c r="N207" s="21" t="str">
        <f t="shared" si="9"/>
        <v/>
      </c>
      <c r="O207" s="22" t="e">
        <f>IF(H207="I",N207*Contagem!$U$11,IF(H207="E",N207*Contagem!$U$13,IF(H207="A",N207*Contagem!$U$12,IF(H207="T",N207*Contagem!$U$14,""))))</f>
        <v>#VALUE!</v>
      </c>
      <c r="P207" s="100"/>
      <c r="Q207" s="101"/>
      <c r="R207" s="101"/>
      <c r="S207" s="101"/>
      <c r="T207" s="101"/>
    </row>
    <row r="208" spans="1:20" ht="18" customHeight="1">
      <c r="A208" s="102"/>
      <c r="B208" s="103"/>
      <c r="C208" s="103"/>
      <c r="D208" s="103"/>
      <c r="E208" s="103"/>
      <c r="F208" s="104"/>
      <c r="G208" s="16"/>
      <c r="H208" s="17" t="s">
        <v>37</v>
      </c>
      <c r="I208" s="18"/>
      <c r="J208" s="18"/>
      <c r="K208" s="18" t="str">
        <f t="shared" si="4"/>
        <v/>
      </c>
      <c r="L208" s="19" t="str">
        <f t="shared" si="8"/>
        <v/>
      </c>
      <c r="M208" s="20" t="str">
        <f t="shared" si="6"/>
        <v/>
      </c>
      <c r="N208" s="21" t="str">
        <f t="shared" si="9"/>
        <v/>
      </c>
      <c r="O208" s="22" t="e">
        <f>IF(H208="I",N208*Contagem!$U$11,IF(H208="E",N208*Contagem!$U$13,IF(H208="A",N208*Contagem!$U$12,IF(H208="T",N208*Contagem!$U$14,""))))</f>
        <v>#VALUE!</v>
      </c>
      <c r="P208" s="100"/>
      <c r="Q208" s="101"/>
      <c r="R208" s="101"/>
      <c r="S208" s="101"/>
      <c r="T208" s="101"/>
    </row>
    <row r="209" spans="1:20" ht="18" customHeight="1">
      <c r="A209" s="102"/>
      <c r="B209" s="103"/>
      <c r="C209" s="103"/>
      <c r="D209" s="103"/>
      <c r="E209" s="103"/>
      <c r="F209" s="104"/>
      <c r="G209" s="16"/>
      <c r="H209" s="17" t="s">
        <v>37</v>
      </c>
      <c r="I209" s="18"/>
      <c r="J209" s="18"/>
      <c r="K209" s="18" t="str">
        <f t="shared" si="4"/>
        <v/>
      </c>
      <c r="L209" s="19" t="str">
        <f t="shared" si="8"/>
        <v/>
      </c>
      <c r="M209" s="20" t="str">
        <f t="shared" si="6"/>
        <v/>
      </c>
      <c r="N209" s="21" t="str">
        <f t="shared" si="9"/>
        <v/>
      </c>
      <c r="O209" s="22" t="e">
        <f>IF(H209="I",N209*Contagem!$U$11,IF(H209="E",N209*Contagem!$U$13,IF(H209="A",N209*Contagem!$U$12,IF(H209="T",N209*Contagem!$U$14,""))))</f>
        <v>#VALUE!</v>
      </c>
      <c r="P209" s="100"/>
      <c r="Q209" s="101"/>
      <c r="R209" s="101"/>
      <c r="S209" s="101"/>
      <c r="T209" s="101"/>
    </row>
    <row r="210" spans="1:20" ht="18" customHeight="1">
      <c r="A210" s="102"/>
      <c r="B210" s="103"/>
      <c r="C210" s="103"/>
      <c r="D210" s="103"/>
      <c r="E210" s="103"/>
      <c r="F210" s="104"/>
      <c r="G210" s="16"/>
      <c r="H210" s="17" t="s">
        <v>37</v>
      </c>
      <c r="I210" s="18"/>
      <c r="J210" s="18"/>
      <c r="K210" s="18" t="str">
        <f t="shared" si="4"/>
        <v/>
      </c>
      <c r="L210" s="19" t="str">
        <f t="shared" si="8"/>
        <v/>
      </c>
      <c r="M210" s="20" t="str">
        <f t="shared" si="6"/>
        <v/>
      </c>
      <c r="N210" s="21" t="str">
        <f t="shared" si="9"/>
        <v/>
      </c>
      <c r="O210" s="22" t="e">
        <f>IF(H210="I",N210*Contagem!$U$11,IF(H210="E",N210*Contagem!$U$13,IF(H210="A",N210*Contagem!$U$12,IF(H210="T",N210*Contagem!$U$14,""))))</f>
        <v>#VALUE!</v>
      </c>
      <c r="P210" s="100"/>
      <c r="Q210" s="101"/>
      <c r="R210" s="101"/>
      <c r="S210" s="101"/>
      <c r="T210" s="101"/>
    </row>
    <row r="211" spans="1:20" ht="18" customHeight="1">
      <c r="A211" s="102"/>
      <c r="B211" s="103"/>
      <c r="C211" s="103"/>
      <c r="D211" s="103"/>
      <c r="E211" s="103"/>
      <c r="F211" s="104"/>
      <c r="G211" s="16"/>
      <c r="H211" s="17" t="s">
        <v>37</v>
      </c>
      <c r="I211" s="18"/>
      <c r="J211" s="18"/>
      <c r="K211" s="18" t="str">
        <f t="shared" si="4"/>
        <v/>
      </c>
      <c r="L211" s="19" t="str">
        <f t="shared" si="8"/>
        <v/>
      </c>
      <c r="M211" s="20" t="str">
        <f t="shared" si="6"/>
        <v/>
      </c>
      <c r="N211" s="21" t="str">
        <f t="shared" si="9"/>
        <v/>
      </c>
      <c r="O211" s="22" t="e">
        <f>IF(H211="I",N211*Contagem!$U$11,IF(H211="E",N211*Contagem!$U$13,IF(H211="A",N211*Contagem!$U$12,IF(H211="T",N211*Contagem!$U$14,""))))</f>
        <v>#VALUE!</v>
      </c>
      <c r="P211" s="100"/>
      <c r="Q211" s="101"/>
      <c r="R211" s="101"/>
      <c r="S211" s="101"/>
      <c r="T211" s="101"/>
    </row>
    <row r="212" spans="1:20" ht="18" customHeight="1">
      <c r="A212" s="102"/>
      <c r="B212" s="103"/>
      <c r="C212" s="103"/>
      <c r="D212" s="103"/>
      <c r="E212" s="103"/>
      <c r="F212" s="104"/>
      <c r="G212" s="16"/>
      <c r="H212" s="17" t="s">
        <v>37</v>
      </c>
      <c r="I212" s="18"/>
      <c r="J212" s="18"/>
      <c r="K212" s="18" t="str">
        <f t="shared" si="4"/>
        <v/>
      </c>
      <c r="L212" s="19" t="str">
        <f t="shared" si="8"/>
        <v/>
      </c>
      <c r="M212" s="20" t="str">
        <f t="shared" si="6"/>
        <v/>
      </c>
      <c r="N212" s="21" t="str">
        <f t="shared" si="9"/>
        <v/>
      </c>
      <c r="O212" s="22" t="e">
        <f>IF(H212="I",N212*Contagem!$U$11,IF(H212="E",N212*Contagem!$U$13,IF(H212="A",N212*Contagem!$U$12,IF(H212="T",N212*Contagem!$U$14,""))))</f>
        <v>#VALUE!</v>
      </c>
      <c r="P212" s="100"/>
      <c r="Q212" s="101"/>
      <c r="R212" s="101"/>
      <c r="S212" s="101"/>
      <c r="T212" s="101"/>
    </row>
    <row r="213" spans="1:20" ht="18" customHeight="1">
      <c r="A213" s="102"/>
      <c r="B213" s="103"/>
      <c r="C213" s="103"/>
      <c r="D213" s="103"/>
      <c r="E213" s="103"/>
      <c r="F213" s="104"/>
      <c r="G213" s="16"/>
      <c r="H213" s="17" t="s">
        <v>37</v>
      </c>
      <c r="I213" s="18"/>
      <c r="J213" s="18"/>
      <c r="K213" s="18" t="str">
        <f t="shared" si="4"/>
        <v/>
      </c>
      <c r="L213" s="19" t="str">
        <f t="shared" si="8"/>
        <v/>
      </c>
      <c r="M213" s="20" t="str">
        <f t="shared" si="6"/>
        <v/>
      </c>
      <c r="N213" s="21" t="str">
        <f t="shared" si="9"/>
        <v/>
      </c>
      <c r="O213" s="22" t="e">
        <f>IF(H213="I",N213*Contagem!$U$11,IF(H213="E",N213*Contagem!$U$13,IF(H213="A",N213*Contagem!$U$12,IF(H213="T",N213*Contagem!$U$14,""))))</f>
        <v>#VALUE!</v>
      </c>
      <c r="P213" s="100"/>
      <c r="Q213" s="101"/>
      <c r="R213" s="101"/>
      <c r="S213" s="101"/>
      <c r="T213" s="101"/>
    </row>
    <row r="214" spans="1:20" ht="18" customHeight="1">
      <c r="A214" s="102"/>
      <c r="B214" s="103"/>
      <c r="C214" s="103"/>
      <c r="D214" s="103"/>
      <c r="E214" s="103"/>
      <c r="F214" s="104"/>
      <c r="G214" s="16"/>
      <c r="H214" s="17" t="s">
        <v>37</v>
      </c>
      <c r="I214" s="18"/>
      <c r="J214" s="18"/>
      <c r="K214" s="18" t="str">
        <f t="shared" si="4"/>
        <v/>
      </c>
      <c r="L214" s="19" t="str">
        <f t="shared" si="8"/>
        <v/>
      </c>
      <c r="M214" s="20" t="str">
        <f t="shared" si="6"/>
        <v/>
      </c>
      <c r="N214" s="21" t="str">
        <f t="shared" si="9"/>
        <v/>
      </c>
      <c r="O214" s="22" t="e">
        <f>IF(H214="I",N214*Contagem!$U$11,IF(H214="E",N214*Contagem!$U$13,IF(H214="A",N214*Contagem!$U$12,IF(H214="T",N214*Contagem!$U$14,""))))</f>
        <v>#VALUE!</v>
      </c>
      <c r="P214" s="100"/>
      <c r="Q214" s="101"/>
      <c r="R214" s="101"/>
      <c r="S214" s="101"/>
      <c r="T214" s="101"/>
    </row>
    <row r="215" spans="1:20" ht="18" customHeight="1">
      <c r="A215" s="102"/>
      <c r="B215" s="103"/>
      <c r="C215" s="103"/>
      <c r="D215" s="103"/>
      <c r="E215" s="103"/>
      <c r="F215" s="104"/>
      <c r="G215" s="16"/>
      <c r="H215" s="17" t="s">
        <v>37</v>
      </c>
      <c r="I215" s="18"/>
      <c r="J215" s="18"/>
      <c r="K215" s="18" t="str">
        <f t="shared" si="4"/>
        <v/>
      </c>
      <c r="L215" s="19" t="str">
        <f t="shared" si="8"/>
        <v/>
      </c>
      <c r="M215" s="20" t="str">
        <f t="shared" si="6"/>
        <v/>
      </c>
      <c r="N215" s="21" t="str">
        <f t="shared" si="9"/>
        <v/>
      </c>
      <c r="O215" s="22" t="e">
        <f>IF(H215="I",N215*Contagem!$U$11,IF(H215="E",N215*Contagem!$U$13,IF(H215="A",N215*Contagem!$U$12,IF(H215="T",N215*Contagem!$U$14,""))))</f>
        <v>#VALUE!</v>
      </c>
      <c r="P215" s="100"/>
      <c r="Q215" s="101"/>
      <c r="R215" s="101"/>
      <c r="S215" s="101"/>
      <c r="T215" s="101"/>
    </row>
    <row r="216" spans="1:20" ht="18" customHeight="1">
      <c r="A216" s="102"/>
      <c r="B216" s="103"/>
      <c r="C216" s="103"/>
      <c r="D216" s="103"/>
      <c r="E216" s="103"/>
      <c r="F216" s="104"/>
      <c r="G216" s="16"/>
      <c r="H216" s="17" t="s">
        <v>37</v>
      </c>
      <c r="I216" s="18"/>
      <c r="J216" s="18"/>
      <c r="K216" s="18" t="str">
        <f t="shared" si="4"/>
        <v/>
      </c>
      <c r="L216" s="19" t="str">
        <f t="shared" si="8"/>
        <v/>
      </c>
      <c r="M216" s="20" t="str">
        <f t="shared" si="6"/>
        <v/>
      </c>
      <c r="N216" s="21" t="str">
        <f t="shared" si="9"/>
        <v/>
      </c>
      <c r="O216" s="22" t="e">
        <f>IF(H216="I",N216*Contagem!$U$11,IF(H216="E",N216*Contagem!$U$13,IF(H216="A",N216*Contagem!$U$12,IF(H216="T",N216*Contagem!$U$14,""))))</f>
        <v>#VALUE!</v>
      </c>
      <c r="P216" s="100"/>
      <c r="Q216" s="101"/>
      <c r="R216" s="101"/>
      <c r="S216" s="101"/>
      <c r="T216" s="101"/>
    </row>
    <row r="217" spans="1:20" ht="18" customHeight="1">
      <c r="A217" s="102"/>
      <c r="B217" s="103"/>
      <c r="C217" s="103"/>
      <c r="D217" s="103"/>
      <c r="E217" s="103"/>
      <c r="F217" s="104"/>
      <c r="G217" s="16"/>
      <c r="H217" s="17" t="s">
        <v>37</v>
      </c>
      <c r="I217" s="18"/>
      <c r="J217" s="18"/>
      <c r="K217" s="18" t="str">
        <f t="shared" si="4"/>
        <v/>
      </c>
      <c r="L217" s="19" t="str">
        <f t="shared" si="8"/>
        <v/>
      </c>
      <c r="M217" s="20" t="str">
        <f t="shared" si="6"/>
        <v/>
      </c>
      <c r="N217" s="21" t="str">
        <f t="shared" si="9"/>
        <v/>
      </c>
      <c r="O217" s="22" t="e">
        <f>IF(H217="I",N217*Contagem!$U$11,IF(H217="E",N217*Contagem!$U$13,IF(H217="A",N217*Contagem!$U$12,IF(H217="T",N217*Contagem!$U$14,""))))</f>
        <v>#VALUE!</v>
      </c>
      <c r="P217" s="100"/>
      <c r="Q217" s="101"/>
      <c r="R217" s="101"/>
      <c r="S217" s="101"/>
      <c r="T217" s="101"/>
    </row>
    <row r="218" spans="1:20" ht="18" customHeight="1">
      <c r="A218" s="102"/>
      <c r="B218" s="103"/>
      <c r="C218" s="103"/>
      <c r="D218" s="103"/>
      <c r="E218" s="103"/>
      <c r="F218" s="104"/>
      <c r="G218" s="16"/>
      <c r="H218" s="17" t="s">
        <v>37</v>
      </c>
      <c r="I218" s="18"/>
      <c r="J218" s="18"/>
      <c r="K218" s="18" t="str">
        <f t="shared" si="4"/>
        <v/>
      </c>
      <c r="L218" s="19" t="str">
        <f t="shared" si="8"/>
        <v/>
      </c>
      <c r="M218" s="20" t="str">
        <f t="shared" si="6"/>
        <v/>
      </c>
      <c r="N218" s="21" t="str">
        <f t="shared" si="9"/>
        <v/>
      </c>
      <c r="O218" s="22" t="e">
        <f>IF(H218="I",N218*Contagem!$U$11,IF(H218="E",N218*Contagem!$U$13,IF(H218="A",N218*Contagem!$U$12,IF(H218="T",N218*Contagem!$U$14,""))))</f>
        <v>#VALUE!</v>
      </c>
      <c r="P218" s="100"/>
      <c r="Q218" s="101"/>
      <c r="R218" s="101"/>
      <c r="S218" s="101"/>
      <c r="T218" s="101"/>
    </row>
    <row r="219" spans="1:20" ht="18" customHeight="1">
      <c r="A219" s="102"/>
      <c r="B219" s="103"/>
      <c r="C219" s="103"/>
      <c r="D219" s="103"/>
      <c r="E219" s="103"/>
      <c r="F219" s="104"/>
      <c r="G219" s="16"/>
      <c r="H219" s="17" t="s">
        <v>37</v>
      </c>
      <c r="I219" s="18"/>
      <c r="J219" s="18"/>
      <c r="K219" s="18" t="str">
        <f t="shared" si="4"/>
        <v/>
      </c>
      <c r="L219" s="19" t="str">
        <f t="shared" si="8"/>
        <v/>
      </c>
      <c r="M219" s="20" t="str">
        <f t="shared" si="6"/>
        <v/>
      </c>
      <c r="N219" s="21" t="str">
        <f t="shared" si="9"/>
        <v/>
      </c>
      <c r="O219" s="22" t="e">
        <f>IF(H219="I",N219*Contagem!$U$11,IF(H219="E",N219*Contagem!$U$13,IF(H219="A",N219*Contagem!$U$12,IF(H219="T",N219*Contagem!$U$14,""))))</f>
        <v>#VALUE!</v>
      </c>
      <c r="P219" s="100"/>
      <c r="Q219" s="101"/>
      <c r="R219" s="101"/>
      <c r="S219" s="101"/>
      <c r="T219" s="101"/>
    </row>
    <row r="220" spans="1:20" ht="18" customHeight="1">
      <c r="A220" s="102"/>
      <c r="B220" s="103"/>
      <c r="C220" s="103"/>
      <c r="D220" s="103"/>
      <c r="E220" s="103"/>
      <c r="F220" s="104"/>
      <c r="G220" s="16"/>
      <c r="H220" s="17" t="s">
        <v>37</v>
      </c>
      <c r="I220" s="18"/>
      <c r="J220" s="18"/>
      <c r="K220" s="18" t="str">
        <f t="shared" si="4"/>
        <v/>
      </c>
      <c r="L220" s="19" t="str">
        <f t="shared" si="8"/>
        <v/>
      </c>
      <c r="M220" s="20" t="str">
        <f t="shared" si="6"/>
        <v/>
      </c>
      <c r="N220" s="21" t="str">
        <f t="shared" si="9"/>
        <v/>
      </c>
      <c r="O220" s="22" t="e">
        <f>IF(H220="I",N220*Contagem!$U$11,IF(H220="E",N220*Contagem!$U$13,IF(H220="A",N220*Contagem!$U$12,IF(H220="T",N220*Contagem!$U$14,""))))</f>
        <v>#VALUE!</v>
      </c>
      <c r="P220" s="100"/>
      <c r="Q220" s="101"/>
      <c r="R220" s="101"/>
      <c r="S220" s="101"/>
      <c r="T220" s="101"/>
    </row>
    <row r="221" spans="1:20" ht="18" customHeight="1">
      <c r="A221" s="102"/>
      <c r="B221" s="103"/>
      <c r="C221" s="103"/>
      <c r="D221" s="103"/>
      <c r="E221" s="103"/>
      <c r="F221" s="104"/>
      <c r="G221" s="16"/>
      <c r="H221" s="17" t="s">
        <v>37</v>
      </c>
      <c r="I221" s="18"/>
      <c r="J221" s="18"/>
      <c r="K221" s="18" t="str">
        <f t="shared" si="4"/>
        <v/>
      </c>
      <c r="L221" s="19" t="str">
        <f t="shared" si="8"/>
        <v/>
      </c>
      <c r="M221" s="20" t="str">
        <f t="shared" si="6"/>
        <v/>
      </c>
      <c r="N221" s="21" t="str">
        <f t="shared" si="9"/>
        <v/>
      </c>
      <c r="O221" s="22" t="e">
        <f>IF(H221="I",N221*Contagem!$U$11,IF(H221="E",N221*Contagem!$U$13,IF(H221="A",N221*Contagem!$U$12,IF(H221="T",N221*Contagem!$U$14,""))))</f>
        <v>#VALUE!</v>
      </c>
      <c r="P221" s="100"/>
      <c r="Q221" s="101"/>
      <c r="R221" s="101"/>
      <c r="S221" s="101"/>
      <c r="T221" s="101"/>
    </row>
    <row r="222" spans="1:20" ht="18" customHeight="1">
      <c r="A222" s="102"/>
      <c r="B222" s="103"/>
      <c r="C222" s="103"/>
      <c r="D222" s="103"/>
      <c r="E222" s="103"/>
      <c r="F222" s="104"/>
      <c r="G222" s="16"/>
      <c r="H222" s="17" t="s">
        <v>37</v>
      </c>
      <c r="I222" s="18"/>
      <c r="J222" s="18"/>
      <c r="K222" s="18" t="str">
        <f t="shared" si="4"/>
        <v/>
      </c>
      <c r="L222" s="19" t="str">
        <f t="shared" si="8"/>
        <v/>
      </c>
      <c r="M222" s="20" t="str">
        <f t="shared" si="6"/>
        <v/>
      </c>
      <c r="N222" s="21" t="str">
        <f t="shared" si="9"/>
        <v/>
      </c>
      <c r="O222" s="22" t="e">
        <f>IF(H222="I",N222*Contagem!$U$11,IF(H222="E",N222*Contagem!$U$13,IF(H222="A",N222*Contagem!$U$12,IF(H222="T",N222*Contagem!$U$14,""))))</f>
        <v>#VALUE!</v>
      </c>
      <c r="P222" s="100"/>
      <c r="Q222" s="101"/>
      <c r="R222" s="101"/>
      <c r="S222" s="101"/>
      <c r="T222" s="101"/>
    </row>
    <row r="223" spans="1:20" ht="18" customHeight="1">
      <c r="A223" s="102"/>
      <c r="B223" s="103"/>
      <c r="C223" s="103"/>
      <c r="D223" s="103"/>
      <c r="E223" s="103"/>
      <c r="F223" s="104"/>
      <c r="G223" s="16"/>
      <c r="H223" s="17" t="s">
        <v>37</v>
      </c>
      <c r="I223" s="18"/>
      <c r="J223" s="18"/>
      <c r="K223" s="18" t="str">
        <f t="shared" si="4"/>
        <v/>
      </c>
      <c r="L223" s="19" t="str">
        <f t="shared" si="8"/>
        <v/>
      </c>
      <c r="M223" s="20" t="str">
        <f t="shared" si="6"/>
        <v/>
      </c>
      <c r="N223" s="21" t="str">
        <f t="shared" si="9"/>
        <v/>
      </c>
      <c r="O223" s="22" t="e">
        <f>IF(H223="I",N223*Contagem!$U$11,IF(H223="E",N223*Contagem!$U$13,IF(H223="A",N223*Contagem!$U$12,IF(H223="T",N223*Contagem!$U$14,""))))</f>
        <v>#VALUE!</v>
      </c>
      <c r="P223" s="100"/>
      <c r="Q223" s="101"/>
      <c r="R223" s="101"/>
      <c r="S223" s="101"/>
      <c r="T223" s="101"/>
    </row>
    <row r="224" spans="1:20" ht="15" customHeight="1">
      <c r="A224" s="102"/>
      <c r="B224" s="103"/>
      <c r="C224" s="103"/>
      <c r="D224" s="103"/>
      <c r="E224" s="103"/>
      <c r="F224" s="104"/>
      <c r="G224" s="16"/>
      <c r="H224" s="17" t="s">
        <v>37</v>
      </c>
      <c r="I224" s="18"/>
      <c r="J224" s="18"/>
      <c r="K224" s="18" t="str">
        <f t="shared" si="4"/>
        <v/>
      </c>
      <c r="L224" s="19" t="str">
        <f t="shared" si="8"/>
        <v/>
      </c>
      <c r="M224" s="20" t="str">
        <f t="shared" si="6"/>
        <v/>
      </c>
      <c r="N224" s="21" t="str">
        <f t="shared" si="9"/>
        <v/>
      </c>
      <c r="O224" s="22" t="e">
        <f>IF(H224="I",N224*Contagem!$U$11,IF(H224="E",N224*Contagem!$U$13,IF(H224="A",N224*Contagem!$U$12,IF(H224="T",N224*Contagem!$U$14,""))))</f>
        <v>#VALUE!</v>
      </c>
    </row>
    <row r="225" spans="1:15" ht="15" customHeight="1">
      <c r="A225" s="102"/>
      <c r="B225" s="103"/>
      <c r="C225" s="103"/>
      <c r="D225" s="103"/>
      <c r="E225" s="103"/>
      <c r="F225" s="104"/>
      <c r="G225" s="16"/>
      <c r="H225" s="17" t="s">
        <v>37</v>
      </c>
      <c r="I225" s="18"/>
      <c r="J225" s="18"/>
      <c r="K225" s="18" t="str">
        <f t="shared" si="4"/>
        <v/>
      </c>
      <c r="L225" s="19" t="str">
        <f t="shared" si="8"/>
        <v/>
      </c>
      <c r="M225" s="20" t="str">
        <f t="shared" si="6"/>
        <v/>
      </c>
      <c r="N225" s="21" t="str">
        <f t="shared" si="9"/>
        <v/>
      </c>
      <c r="O225" s="22" t="e">
        <f>IF(H225="I",N225*Contagem!$U$11,IF(H225="E",N225*Contagem!$U$13,IF(H225="A",N225*Contagem!$U$12,IF(H225="T",N225*Contagem!$U$14,""))))</f>
        <v>#VALUE!</v>
      </c>
    </row>
    <row r="226" spans="1:15" ht="15" customHeight="1">
      <c r="A226" s="102"/>
      <c r="B226" s="103"/>
      <c r="C226" s="103"/>
      <c r="D226" s="103"/>
      <c r="E226" s="103"/>
      <c r="F226" s="104"/>
      <c r="G226" s="16"/>
      <c r="H226" s="17" t="s">
        <v>37</v>
      </c>
      <c r="I226" s="18"/>
      <c r="J226" s="18"/>
      <c r="K226" s="18" t="str">
        <f t="shared" si="4"/>
        <v/>
      </c>
      <c r="L226" s="19" t="str">
        <f t="shared" si="8"/>
        <v/>
      </c>
      <c r="M226" s="20" t="str">
        <f t="shared" si="6"/>
        <v/>
      </c>
      <c r="N226" s="21" t="str">
        <f t="shared" si="9"/>
        <v/>
      </c>
      <c r="O226" s="22" t="e">
        <f>IF(H226="I",N226*Contagem!$U$11,IF(H226="E",N226*Contagem!$U$13,IF(H226="A",N226*Contagem!$U$12,IF(H226="T",N226*Contagem!$U$14,""))))</f>
        <v>#VALUE!</v>
      </c>
    </row>
    <row r="227" spans="1:15" ht="15" customHeight="1">
      <c r="A227" s="102"/>
      <c r="B227" s="103"/>
      <c r="C227" s="103"/>
      <c r="D227" s="103"/>
      <c r="E227" s="103"/>
      <c r="F227" s="104"/>
      <c r="G227" s="16"/>
      <c r="H227" s="17" t="s">
        <v>37</v>
      </c>
      <c r="I227" s="18"/>
      <c r="J227" s="18"/>
      <c r="K227" s="18" t="str">
        <f t="shared" si="4"/>
        <v/>
      </c>
      <c r="L227" s="19" t="str">
        <f t="shared" si="8"/>
        <v/>
      </c>
      <c r="M227" s="20" t="str">
        <f t="shared" si="6"/>
        <v/>
      </c>
      <c r="N227" s="21" t="str">
        <f t="shared" si="9"/>
        <v/>
      </c>
      <c r="O227" s="22" t="e">
        <f>IF(H227="I",N227*Contagem!$U$11,IF(H227="E",N227*Contagem!$U$13,IF(H227="A",N227*Contagem!$U$12,IF(H227="T",N227*Contagem!$U$14,""))))</f>
        <v>#VALUE!</v>
      </c>
    </row>
    <row r="228" spans="1:15" ht="15" customHeight="1">
      <c r="A228" s="102"/>
      <c r="B228" s="103"/>
      <c r="C228" s="103"/>
      <c r="D228" s="103"/>
      <c r="E228" s="103"/>
      <c r="F228" s="104"/>
      <c r="G228" s="16"/>
      <c r="H228" s="17" t="s">
        <v>37</v>
      </c>
      <c r="I228" s="18"/>
      <c r="J228" s="18"/>
      <c r="K228" s="18" t="str">
        <f t="shared" si="4"/>
        <v/>
      </c>
      <c r="L228" s="19" t="str">
        <f t="shared" si="8"/>
        <v/>
      </c>
      <c r="M228" s="20" t="str">
        <f t="shared" si="6"/>
        <v/>
      </c>
      <c r="N228" s="21" t="str">
        <f t="shared" si="9"/>
        <v/>
      </c>
      <c r="O228" s="22" t="e">
        <f>IF(H228="I",N228*Contagem!$U$11,IF(H228="E",N228*Contagem!$U$13,IF(H228="A",N228*Contagem!$U$12,IF(H228="T",N228*Contagem!$U$14,""))))</f>
        <v>#VALUE!</v>
      </c>
    </row>
    <row r="229" spans="1:15" ht="15" customHeight="1">
      <c r="A229" s="102"/>
      <c r="B229" s="103"/>
      <c r="C229" s="103"/>
      <c r="D229" s="103"/>
      <c r="E229" s="103"/>
      <c r="F229" s="104"/>
      <c r="G229" s="16"/>
      <c r="H229" s="17" t="s">
        <v>37</v>
      </c>
      <c r="I229" s="18"/>
      <c r="J229" s="18"/>
      <c r="K229" s="18" t="str">
        <f t="shared" si="4"/>
        <v/>
      </c>
      <c r="L229" s="19" t="str">
        <f t="shared" si="8"/>
        <v/>
      </c>
      <c r="M229" s="20" t="str">
        <f t="shared" si="6"/>
        <v/>
      </c>
      <c r="N229" s="21" t="str">
        <f t="shared" si="9"/>
        <v/>
      </c>
      <c r="O229" s="22" t="e">
        <f>IF(H229="I",N229*Contagem!$U$11,IF(H229="E",N229*Contagem!$U$13,IF(H229="A",N229*Contagem!$U$12,IF(H229="T",N229*Contagem!$U$14,""))))</f>
        <v>#VALUE!</v>
      </c>
    </row>
    <row r="230" spans="1:15" ht="15" customHeight="1">
      <c r="A230" s="102"/>
      <c r="B230" s="103"/>
      <c r="C230" s="103"/>
      <c r="D230" s="103"/>
      <c r="E230" s="103"/>
      <c r="F230" s="104"/>
      <c r="G230" s="16"/>
      <c r="H230" s="17" t="s">
        <v>37</v>
      </c>
      <c r="I230" s="18"/>
      <c r="J230" s="18"/>
      <c r="K230" s="18" t="str">
        <f t="shared" si="4"/>
        <v/>
      </c>
      <c r="L230" s="19" t="str">
        <f t="shared" si="8"/>
        <v/>
      </c>
      <c r="M230" s="20" t="str">
        <f t="shared" si="6"/>
        <v/>
      </c>
      <c r="N230" s="21" t="str">
        <f t="shared" si="9"/>
        <v/>
      </c>
      <c r="O230" s="22" t="e">
        <f>IF(H230="I",N230*Contagem!$U$11,IF(H230="E",N230*Contagem!$U$13,IF(H230="A",N230*Contagem!$U$12,IF(H230="T",N230*Contagem!$U$14,""))))</f>
        <v>#VALUE!</v>
      </c>
    </row>
  </sheetData>
  <mergeCells count="435">
    <mergeCell ref="A194:F194"/>
    <mergeCell ref="A196:F196"/>
    <mergeCell ref="A195:F195"/>
    <mergeCell ref="A46:F46"/>
    <mergeCell ref="A47:F47"/>
    <mergeCell ref="A48:F48"/>
    <mergeCell ref="A49:F49"/>
    <mergeCell ref="A50:F50"/>
    <mergeCell ref="A51:F51"/>
    <mergeCell ref="A52:F52"/>
    <mergeCell ref="A182:F182"/>
    <mergeCell ref="A181:F181"/>
    <mergeCell ref="A189:F189"/>
    <mergeCell ref="A188:F188"/>
    <mergeCell ref="A185:F185"/>
    <mergeCell ref="A183:F183"/>
    <mergeCell ref="A184:F184"/>
    <mergeCell ref="A213:F213"/>
    <mergeCell ref="A214:F214"/>
    <mergeCell ref="A186:F186"/>
    <mergeCell ref="A187:F187"/>
    <mergeCell ref="A190:F190"/>
    <mergeCell ref="A191:F191"/>
    <mergeCell ref="A193:F193"/>
    <mergeCell ref="A211:F211"/>
    <mergeCell ref="A212:F212"/>
    <mergeCell ref="A210:F210"/>
    <mergeCell ref="A209:F209"/>
    <mergeCell ref="A192:F192"/>
    <mergeCell ref="A199:F199"/>
    <mergeCell ref="A197:F197"/>
    <mergeCell ref="A198:F198"/>
    <mergeCell ref="A204:F204"/>
    <mergeCell ref="A205:F205"/>
    <mergeCell ref="A228:F228"/>
    <mergeCell ref="A229:F229"/>
    <mergeCell ref="A230:F230"/>
    <mergeCell ref="A200:F200"/>
    <mergeCell ref="A201:F201"/>
    <mergeCell ref="A202:F202"/>
    <mergeCell ref="A203:F203"/>
    <mergeCell ref="A224:F224"/>
    <mergeCell ref="A225:F225"/>
    <mergeCell ref="A226:F226"/>
    <mergeCell ref="A227:F227"/>
    <mergeCell ref="A223:F223"/>
    <mergeCell ref="A215:F215"/>
    <mergeCell ref="A216:F216"/>
    <mergeCell ref="A221:F221"/>
    <mergeCell ref="A218:F218"/>
    <mergeCell ref="A217:F217"/>
    <mergeCell ref="A219:F219"/>
    <mergeCell ref="A220:F220"/>
    <mergeCell ref="A222:F222"/>
    <mergeCell ref="A206:F206"/>
    <mergeCell ref="A208:F208"/>
    <mergeCell ref="A207:F207"/>
    <mergeCell ref="P53:T53"/>
    <mergeCell ref="P52:T52"/>
    <mergeCell ref="P47:T47"/>
    <mergeCell ref="P69:T69"/>
    <mergeCell ref="P72:T72"/>
    <mergeCell ref="P63:T63"/>
    <mergeCell ref="P67:T67"/>
    <mergeCell ref="P66:T66"/>
    <mergeCell ref="P33:T33"/>
    <mergeCell ref="P34:T34"/>
    <mergeCell ref="P36:T36"/>
    <mergeCell ref="P35:T35"/>
    <mergeCell ref="P37:T37"/>
    <mergeCell ref="P38:T38"/>
    <mergeCell ref="P54:T54"/>
    <mergeCell ref="P55:T55"/>
    <mergeCell ref="P61:T61"/>
    <mergeCell ref="P57:T57"/>
    <mergeCell ref="P56:T56"/>
    <mergeCell ref="P50:T50"/>
    <mergeCell ref="P51:T51"/>
    <mergeCell ref="P30:T30"/>
    <mergeCell ref="P29:T29"/>
    <mergeCell ref="P31:T31"/>
    <mergeCell ref="P32:T32"/>
    <mergeCell ref="A104:F104"/>
    <mergeCell ref="A105:F105"/>
    <mergeCell ref="A106:F106"/>
    <mergeCell ref="A107:F107"/>
    <mergeCell ref="A108:F108"/>
    <mergeCell ref="A77:F77"/>
    <mergeCell ref="A78:F78"/>
    <mergeCell ref="A80:F80"/>
    <mergeCell ref="A79:F79"/>
    <mergeCell ref="A73:F73"/>
    <mergeCell ref="A74:F74"/>
    <mergeCell ref="A75:F75"/>
    <mergeCell ref="A76:F76"/>
    <mergeCell ref="A72:F72"/>
    <mergeCell ref="A71:F71"/>
    <mergeCell ref="P70:T70"/>
    <mergeCell ref="P73:T73"/>
    <mergeCell ref="P68:T68"/>
    <mergeCell ref="A69:F69"/>
    <mergeCell ref="A67:F67"/>
    <mergeCell ref="A70:F70"/>
    <mergeCell ref="A83:F83"/>
    <mergeCell ref="A84:F84"/>
    <mergeCell ref="A97:F97"/>
    <mergeCell ref="A93:F93"/>
    <mergeCell ref="A94:F94"/>
    <mergeCell ref="A109:F109"/>
    <mergeCell ref="A111:F111"/>
    <mergeCell ref="A110:F110"/>
    <mergeCell ref="A103:F103"/>
    <mergeCell ref="A36:F36"/>
    <mergeCell ref="A44:F44"/>
    <mergeCell ref="A43:F43"/>
    <mergeCell ref="A42:F42"/>
    <mergeCell ref="A39:F39"/>
    <mergeCell ref="A18:F18"/>
    <mergeCell ref="A22:F22"/>
    <mergeCell ref="A99:F99"/>
    <mergeCell ref="A85:F85"/>
    <mergeCell ref="A91:F91"/>
    <mergeCell ref="A92:F92"/>
    <mergeCell ref="A59:F59"/>
    <mergeCell ref="A60:F60"/>
    <mergeCell ref="A56:F56"/>
    <mergeCell ref="A58:F58"/>
    <mergeCell ref="A57:F57"/>
    <mergeCell ref="A62:F62"/>
    <mergeCell ref="A64:F64"/>
    <mergeCell ref="A63:F63"/>
    <mergeCell ref="A95:F95"/>
    <mergeCell ref="A96:F96"/>
    <mergeCell ref="A81:F81"/>
    <mergeCell ref="A82:F82"/>
    <mergeCell ref="A68:F68"/>
    <mergeCell ref="P110:T110"/>
    <mergeCell ref="P106:T106"/>
    <mergeCell ref="P107:T107"/>
    <mergeCell ref="P103:T103"/>
    <mergeCell ref="P104:T104"/>
    <mergeCell ref="P105:T105"/>
    <mergeCell ref="P100:T100"/>
    <mergeCell ref="P101:T101"/>
    <mergeCell ref="A100:F100"/>
    <mergeCell ref="A101:F101"/>
    <mergeCell ref="A113:F113"/>
    <mergeCell ref="A114:F114"/>
    <mergeCell ref="A112:F112"/>
    <mergeCell ref="A117:F117"/>
    <mergeCell ref="A116:F116"/>
    <mergeCell ref="A115:F115"/>
    <mergeCell ref="G4:T4"/>
    <mergeCell ref="A1:O3"/>
    <mergeCell ref="A5:F5"/>
    <mergeCell ref="G5:T5"/>
    <mergeCell ref="A4:F4"/>
    <mergeCell ref="N6:O6"/>
    <mergeCell ref="P7:T7"/>
    <mergeCell ref="A15:F15"/>
    <mergeCell ref="P109:T109"/>
    <mergeCell ref="P108:T108"/>
    <mergeCell ref="A65:F65"/>
    <mergeCell ref="A66:F66"/>
    <mergeCell ref="A27:F27"/>
    <mergeCell ref="A26:F26"/>
    <mergeCell ref="P25:T25"/>
    <mergeCell ref="P28:T28"/>
    <mergeCell ref="P26:T26"/>
    <mergeCell ref="P27:T27"/>
    <mergeCell ref="A28:F28"/>
    <mergeCell ref="A30:F30"/>
    <mergeCell ref="A29:F29"/>
    <mergeCell ref="A55:F55"/>
    <mergeCell ref="A61:F61"/>
    <mergeCell ref="A16:F16"/>
    <mergeCell ref="P23:T23"/>
    <mergeCell ref="P22:T22"/>
    <mergeCell ref="P21:T21"/>
    <mergeCell ref="P20:T20"/>
    <mergeCell ref="A6:E6"/>
    <mergeCell ref="A8:F8"/>
    <mergeCell ref="A7:F7"/>
    <mergeCell ref="H6:M6"/>
    <mergeCell ref="F6:G6"/>
    <mergeCell ref="A23:F23"/>
    <mergeCell ref="A150:F150"/>
    <mergeCell ref="A21:F21"/>
    <mergeCell ref="A20:F20"/>
    <mergeCell ref="A19:F19"/>
    <mergeCell ref="A9:F9"/>
    <mergeCell ref="A14:F14"/>
    <mergeCell ref="A10:F10"/>
    <mergeCell ref="A13:F13"/>
    <mergeCell ref="A11:F11"/>
    <mergeCell ref="A12:F12"/>
    <mergeCell ref="A17:F17"/>
    <mergeCell ref="A25:F25"/>
    <mergeCell ref="A24:F24"/>
    <mergeCell ref="A54:F54"/>
    <mergeCell ref="A53:F53"/>
    <mergeCell ref="A34:F34"/>
    <mergeCell ref="A33:F33"/>
    <mergeCell ref="A38:F38"/>
    <mergeCell ref="A37:F37"/>
    <mergeCell ref="A41:F41"/>
    <mergeCell ref="A40:F40"/>
    <mergeCell ref="A31:F31"/>
    <mergeCell ref="A35:F35"/>
    <mergeCell ref="A32:F32"/>
    <mergeCell ref="A175:F175"/>
    <mergeCell ref="A172:F172"/>
    <mergeCell ref="A173:F173"/>
    <mergeCell ref="A171:F171"/>
    <mergeCell ref="A170:F170"/>
    <mergeCell ref="A148:F148"/>
    <mergeCell ref="A152:F152"/>
    <mergeCell ref="A154:F154"/>
    <mergeCell ref="A153:F153"/>
    <mergeCell ref="A169:F169"/>
    <mergeCell ref="A168:F168"/>
    <mergeCell ref="A158:F158"/>
    <mergeCell ref="A155:F155"/>
    <mergeCell ref="A156:F156"/>
    <mergeCell ref="A157:F157"/>
    <mergeCell ref="A165:F165"/>
    <mergeCell ref="A159:F159"/>
    <mergeCell ref="A164:F164"/>
    <mergeCell ref="A163:F163"/>
    <mergeCell ref="A162:F162"/>
    <mergeCell ref="A161:F161"/>
    <mergeCell ref="A160:F160"/>
    <mergeCell ref="A151:F151"/>
    <mergeCell ref="A149:F149"/>
    <mergeCell ref="A122:F122"/>
    <mergeCell ref="A123:F123"/>
    <mergeCell ref="P114:T114"/>
    <mergeCell ref="A121:F121"/>
    <mergeCell ref="P113:T113"/>
    <mergeCell ref="P115:T115"/>
    <mergeCell ref="P117:T117"/>
    <mergeCell ref="P118:T118"/>
    <mergeCell ref="P111:T111"/>
    <mergeCell ref="P112:T112"/>
    <mergeCell ref="A120:F120"/>
    <mergeCell ref="P116:T116"/>
    <mergeCell ref="A118:F118"/>
    <mergeCell ref="A119:F119"/>
    <mergeCell ref="A179:F179"/>
    <mergeCell ref="A180:F180"/>
    <mergeCell ref="A145:F145"/>
    <mergeCell ref="A142:F142"/>
    <mergeCell ref="A144:F144"/>
    <mergeCell ref="A143:F143"/>
    <mergeCell ref="A146:F146"/>
    <mergeCell ref="A147:F147"/>
    <mergeCell ref="A124:F124"/>
    <mergeCell ref="A125:F125"/>
    <mergeCell ref="A129:F129"/>
    <mergeCell ref="A130:F130"/>
    <mergeCell ref="A177:F177"/>
    <mergeCell ref="A176:F176"/>
    <mergeCell ref="A166:F166"/>
    <mergeCell ref="A178:F178"/>
    <mergeCell ref="A167:F167"/>
    <mergeCell ref="A174:F174"/>
    <mergeCell ref="A126:F126"/>
    <mergeCell ref="A127:F127"/>
    <mergeCell ref="A140:F140"/>
    <mergeCell ref="A141:F141"/>
    <mergeCell ref="A139:F139"/>
    <mergeCell ref="A128:F128"/>
    <mergeCell ref="A102:F102"/>
    <mergeCell ref="A88:F88"/>
    <mergeCell ref="A87:F87"/>
    <mergeCell ref="A86:F86"/>
    <mergeCell ref="A90:F90"/>
    <mergeCell ref="A89:F89"/>
    <mergeCell ref="A98:F98"/>
    <mergeCell ref="P127:T127"/>
    <mergeCell ref="P62:T62"/>
    <mergeCell ref="P125:T125"/>
    <mergeCell ref="P123:T123"/>
    <mergeCell ref="P119:T119"/>
    <mergeCell ref="P120:T120"/>
    <mergeCell ref="P82:T82"/>
    <mergeCell ref="P102:T102"/>
    <mergeCell ref="P95:T95"/>
    <mergeCell ref="P91:T91"/>
    <mergeCell ref="P92:T92"/>
    <mergeCell ref="P75:T75"/>
    <mergeCell ref="P76:T76"/>
    <mergeCell ref="P78:T78"/>
    <mergeCell ref="P77:T77"/>
    <mergeCell ref="P79:T79"/>
    <mergeCell ref="P121:T121"/>
    <mergeCell ref="P204:T204"/>
    <mergeCell ref="P205:T205"/>
    <mergeCell ref="P206:T206"/>
    <mergeCell ref="P207:T207"/>
    <mergeCell ref="P208:T208"/>
    <mergeCell ref="P209:T209"/>
    <mergeCell ref="P210:T210"/>
    <mergeCell ref="P14:T14"/>
    <mergeCell ref="P13:T13"/>
    <mergeCell ref="P49:T49"/>
    <mergeCell ref="P58:T58"/>
    <mergeCell ref="P94:T94"/>
    <mergeCell ref="P80:T80"/>
    <mergeCell ref="P93:T93"/>
    <mergeCell ref="P86:T86"/>
    <mergeCell ref="P89:T89"/>
    <mergeCell ref="P87:T87"/>
    <mergeCell ref="P88:T88"/>
    <mergeCell ref="P90:T90"/>
    <mergeCell ref="P48:T48"/>
    <mergeCell ref="P39:T39"/>
    <mergeCell ref="P46:T46"/>
    <mergeCell ref="P40:T40"/>
    <mergeCell ref="P42:T42"/>
    <mergeCell ref="P218:T218"/>
    <mergeCell ref="P222:T222"/>
    <mergeCell ref="P223:T223"/>
    <mergeCell ref="P221:T221"/>
    <mergeCell ref="P135:T135"/>
    <mergeCell ref="P141:T141"/>
    <mergeCell ref="P137:T137"/>
    <mergeCell ref="P138:T138"/>
    <mergeCell ref="P136:T136"/>
    <mergeCell ref="P140:T140"/>
    <mergeCell ref="P139:T139"/>
    <mergeCell ref="P142:T142"/>
    <mergeCell ref="P145:T145"/>
    <mergeCell ref="P146:T146"/>
    <mergeCell ref="P147:T147"/>
    <mergeCell ref="P148:T148"/>
    <mergeCell ref="P144:T144"/>
    <mergeCell ref="P143:T143"/>
    <mergeCell ref="P149:T149"/>
    <mergeCell ref="P154:T154"/>
    <mergeCell ref="P155:T155"/>
    <mergeCell ref="P214:T214"/>
    <mergeCell ref="P213:T213"/>
    <mergeCell ref="P203:T203"/>
    <mergeCell ref="P159:T159"/>
    <mergeCell ref="P160:T160"/>
    <mergeCell ref="P161:T161"/>
    <mergeCell ref="P162:T162"/>
    <mergeCell ref="P163:T163"/>
    <mergeCell ref="P151:T151"/>
    <mergeCell ref="P153:T153"/>
    <mergeCell ref="P152:T152"/>
    <mergeCell ref="P158:T158"/>
    <mergeCell ref="P157:T157"/>
    <mergeCell ref="P165:T165"/>
    <mergeCell ref="P164:T164"/>
    <mergeCell ref="P171:T171"/>
    <mergeCell ref="P172:T172"/>
    <mergeCell ref="P169:T169"/>
    <mergeCell ref="P170:T170"/>
    <mergeCell ref="P173:T173"/>
    <mergeCell ref="P167:T167"/>
    <mergeCell ref="P168:T168"/>
    <mergeCell ref="P202:T202"/>
    <mergeCell ref="P198:T198"/>
    <mergeCell ref="P211:T211"/>
    <mergeCell ref="P212:T212"/>
    <mergeCell ref="P219:T219"/>
    <mergeCell ref="P220:T220"/>
    <mergeCell ref="P186:T186"/>
    <mergeCell ref="P187:T187"/>
    <mergeCell ref="P191:T191"/>
    <mergeCell ref="P188:T188"/>
    <mergeCell ref="P189:T189"/>
    <mergeCell ref="P190:T190"/>
    <mergeCell ref="P200:T200"/>
    <mergeCell ref="P201:T201"/>
    <mergeCell ref="P196:T196"/>
    <mergeCell ref="P197:T197"/>
    <mergeCell ref="P192:T192"/>
    <mergeCell ref="P193:T193"/>
    <mergeCell ref="P194:T194"/>
    <mergeCell ref="P195:T195"/>
    <mergeCell ref="P199:T199"/>
    <mergeCell ref="P215:T215"/>
    <mergeCell ref="P216:T216"/>
    <mergeCell ref="P217:T217"/>
    <mergeCell ref="P183:T183"/>
    <mergeCell ref="P184:T184"/>
    <mergeCell ref="P185:T185"/>
    <mergeCell ref="P126:T126"/>
    <mergeCell ref="P124:T124"/>
    <mergeCell ref="P134:T134"/>
    <mergeCell ref="P128:T128"/>
    <mergeCell ref="P130:T130"/>
    <mergeCell ref="P129:T129"/>
    <mergeCell ref="P131:T131"/>
    <mergeCell ref="P132:T132"/>
    <mergeCell ref="P133:T133"/>
    <mergeCell ref="P150:T150"/>
    <mergeCell ref="P156:T156"/>
    <mergeCell ref="P175:T175"/>
    <mergeCell ref="P174:T174"/>
    <mergeCell ref="P181:T181"/>
    <mergeCell ref="P182:T182"/>
    <mergeCell ref="P177:T177"/>
    <mergeCell ref="P178:T178"/>
    <mergeCell ref="P176:T176"/>
    <mergeCell ref="P180:T180"/>
    <mergeCell ref="P179:T179"/>
    <mergeCell ref="P166:T166"/>
    <mergeCell ref="P122:T122"/>
    <mergeCell ref="P12:T12"/>
    <mergeCell ref="P10:T10"/>
    <mergeCell ref="P11:T11"/>
    <mergeCell ref="P8:T8"/>
    <mergeCell ref="P9:T9"/>
    <mergeCell ref="P60:T60"/>
    <mergeCell ref="P59:T59"/>
    <mergeCell ref="P74:T74"/>
    <mergeCell ref="P71:T71"/>
    <mergeCell ref="P64:T64"/>
    <mergeCell ref="P65:T65"/>
    <mergeCell ref="P41:T41"/>
    <mergeCell ref="P43:T43"/>
    <mergeCell ref="P44:T44"/>
    <mergeCell ref="P84:T84"/>
    <mergeCell ref="P85:T85"/>
    <mergeCell ref="P83:T83"/>
    <mergeCell ref="P81:T81"/>
    <mergeCell ref="P15:T15"/>
    <mergeCell ref="P18:T18"/>
    <mergeCell ref="P19:T19"/>
    <mergeCell ref="P17:T17"/>
    <mergeCell ref="P24:T24"/>
  </mergeCells>
  <conditionalFormatting sqref="H8:H45 H53:H230">
    <cfRule type="cellIs" dxfId="5" priority="4" operator="equal">
      <formula>"I"</formula>
    </cfRule>
  </conditionalFormatting>
  <conditionalFormatting sqref="H8:H45 H53:H230">
    <cfRule type="cellIs" dxfId="4" priority="5" operator="equal">
      <formula>"A"</formula>
    </cfRule>
  </conditionalFormatting>
  <conditionalFormatting sqref="H8:H45 H53:H230">
    <cfRule type="cellIs" dxfId="3" priority="6" operator="equal">
      <formula>"E"</formula>
    </cfRule>
  </conditionalFormatting>
  <conditionalFormatting sqref="H46:H52">
    <cfRule type="cellIs" dxfId="2" priority="1" operator="equal">
      <formula>"I"</formula>
    </cfRule>
  </conditionalFormatting>
  <conditionalFormatting sqref="H46:H52">
    <cfRule type="cellIs" dxfId="1" priority="2" operator="equal">
      <formula>"A"</formula>
    </cfRule>
  </conditionalFormatting>
  <conditionalFormatting sqref="H46:H52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workbookViewId="0"/>
  </sheetViews>
  <sheetFormatPr defaultColWidth="17.33203125" defaultRowHeight="15" customHeight="1"/>
  <cols>
    <col min="1" max="1" width="2.88671875" customWidth="1"/>
    <col min="2" max="2" width="8.33203125" customWidth="1"/>
    <col min="3" max="3" width="10.6640625" customWidth="1"/>
    <col min="4" max="4" width="2.33203125" customWidth="1"/>
    <col min="5" max="5" width="7.6640625" customWidth="1"/>
    <col min="6" max="6" width="5" customWidth="1"/>
    <col min="7" max="7" width="17.88671875" customWidth="1"/>
    <col min="8" max="8" width="4.6640625" customWidth="1"/>
    <col min="9" max="9" width="6.6640625" customWidth="1"/>
    <col min="10" max="10" width="4.6640625" customWidth="1"/>
    <col min="11" max="11" width="9.88671875" customWidth="1"/>
    <col min="12" max="12" width="7.33203125" customWidth="1"/>
  </cols>
  <sheetData>
    <row r="1" spans="1:12" ht="12" customHeight="1">
      <c r="A1" s="132" t="s">
        <v>130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4"/>
    </row>
    <row r="2" spans="1:12" ht="12" customHeight="1">
      <c r="A2" s="120"/>
      <c r="B2" s="86"/>
      <c r="C2" s="86"/>
      <c r="D2" s="86"/>
      <c r="E2" s="86"/>
      <c r="F2" s="86"/>
      <c r="G2" s="86"/>
      <c r="H2" s="86"/>
      <c r="I2" s="86"/>
      <c r="J2" s="86"/>
      <c r="K2" s="86"/>
      <c r="L2" s="135"/>
    </row>
    <row r="3" spans="1:12" ht="12" customHeight="1">
      <c r="A3" s="129"/>
      <c r="B3" s="88"/>
      <c r="C3" s="88"/>
      <c r="D3" s="88"/>
      <c r="E3" s="88"/>
      <c r="F3" s="88"/>
      <c r="G3" s="88"/>
      <c r="H3" s="88"/>
      <c r="I3" s="88"/>
      <c r="J3" s="88"/>
      <c r="K3" s="88"/>
      <c r="L3" s="136"/>
    </row>
    <row r="4" spans="1:12" ht="12" customHeight="1">
      <c r="A4" s="127" t="str">
        <f>Contagem!A5&amp;" : "&amp;Contagem!F5</f>
        <v xml:space="preserve">Aplicação : </v>
      </c>
      <c r="B4" s="77"/>
      <c r="C4" s="77"/>
      <c r="D4" s="77"/>
      <c r="E4" s="78"/>
      <c r="F4" s="130" t="str">
        <f>Contagem!A6&amp;" : "&amp;Contagem!F6</f>
        <v xml:space="preserve">Projeto : </v>
      </c>
      <c r="G4" s="77"/>
      <c r="H4" s="77"/>
      <c r="I4" s="77"/>
      <c r="J4" s="77"/>
      <c r="K4" s="77"/>
      <c r="L4" s="131"/>
    </row>
    <row r="5" spans="1:12" ht="12" customHeight="1">
      <c r="A5" s="127" t="str">
        <f>Contagem!A7&amp;" : "&amp;Contagem!F7</f>
        <v xml:space="preserve">Responsável : </v>
      </c>
      <c r="B5" s="77"/>
      <c r="C5" s="77"/>
      <c r="D5" s="77"/>
      <c r="E5" s="77"/>
      <c r="F5" s="130" t="str">
        <f>Contagem!A8&amp;" : "&amp;Contagem!F8</f>
        <v xml:space="preserve">Revisor : </v>
      </c>
      <c r="G5" s="77"/>
      <c r="H5" s="77"/>
      <c r="I5" s="77"/>
      <c r="J5" s="77"/>
      <c r="K5" s="77"/>
      <c r="L5" s="131"/>
    </row>
    <row r="6" spans="1:12" ht="12" customHeight="1">
      <c r="A6" s="38" t="str">
        <f>Contagem!A4&amp;" : "&amp;Contagem!F4</f>
        <v xml:space="preserve">Empresa : </v>
      </c>
      <c r="B6" s="39"/>
      <c r="C6" s="39"/>
      <c r="D6" s="40"/>
      <c r="E6" s="40"/>
      <c r="F6" s="137" t="str">
        <f>Contagem!R4&amp;" = "&amp;VALUE(Contagem!T4)</f>
        <v>R$/PF = 400</v>
      </c>
      <c r="G6" s="78"/>
      <c r="H6" s="137" t="str">
        <f>" Custo= "&amp;DOLLAR(Contagem!W4)</f>
        <v xml:space="preserve"> Custo= R$ 226.800,00</v>
      </c>
      <c r="I6" s="77"/>
      <c r="J6" s="78"/>
      <c r="K6" s="141" t="str">
        <f>"PF  = "&amp;VALUE(Contagem!W5)</f>
        <v>PF  = 567</v>
      </c>
      <c r="L6" s="131"/>
    </row>
    <row r="7" spans="1:12" ht="12" customHeight="1">
      <c r="A7" s="128" t="s">
        <v>131</v>
      </c>
      <c r="B7" s="84"/>
      <c r="C7" s="138" t="s">
        <v>132</v>
      </c>
      <c r="D7" s="84"/>
      <c r="E7" s="84"/>
      <c r="F7" s="84"/>
      <c r="G7" s="139" t="s">
        <v>133</v>
      </c>
      <c r="H7" s="139"/>
      <c r="I7" s="139" t="s">
        <v>134</v>
      </c>
      <c r="J7" s="140"/>
      <c r="K7" s="139"/>
      <c r="L7" s="140"/>
    </row>
    <row r="8" spans="1:12" ht="12" customHeight="1">
      <c r="A8" s="129"/>
      <c r="B8" s="88"/>
      <c r="C8" s="88"/>
      <c r="D8" s="88"/>
      <c r="E8" s="88"/>
      <c r="F8" s="88"/>
      <c r="G8" s="88"/>
      <c r="H8" s="88"/>
      <c r="I8" s="88"/>
      <c r="J8" s="136"/>
      <c r="K8" s="88"/>
      <c r="L8" s="136"/>
    </row>
    <row r="9" spans="1:12" ht="12" customHeight="1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3"/>
    </row>
    <row r="10" spans="1:12" ht="12" customHeight="1">
      <c r="A10" s="44"/>
      <c r="B10" s="4" t="s">
        <v>39</v>
      </c>
      <c r="C10" s="45">
        <f>COUNTIF(CF,"EEL")</f>
        <v>8</v>
      </c>
      <c r="D10" s="4"/>
      <c r="E10" s="46" t="s">
        <v>135</v>
      </c>
      <c r="F10" s="46" t="s">
        <v>136</v>
      </c>
      <c r="G10" s="45">
        <f>C10*3</f>
        <v>24</v>
      </c>
      <c r="H10" s="4"/>
      <c r="I10" s="47"/>
      <c r="J10" s="4"/>
      <c r="K10" s="4"/>
      <c r="L10" s="48"/>
    </row>
    <row r="11" spans="1:12" ht="12" customHeight="1">
      <c r="A11" s="44"/>
      <c r="B11" s="4"/>
      <c r="C11" s="45">
        <f>COUNTIF(CF,"EEA")</f>
        <v>39</v>
      </c>
      <c r="D11" s="4"/>
      <c r="E11" s="46" t="s">
        <v>137</v>
      </c>
      <c r="F11" s="46" t="s">
        <v>138</v>
      </c>
      <c r="G11" s="45">
        <f>C11*4</f>
        <v>156</v>
      </c>
      <c r="H11" s="4"/>
      <c r="I11" s="47"/>
      <c r="J11" s="4"/>
      <c r="K11" s="4"/>
      <c r="L11" s="48"/>
    </row>
    <row r="12" spans="1:12" ht="12" customHeight="1">
      <c r="A12" s="44"/>
      <c r="B12" s="4"/>
      <c r="C12" s="45">
        <f>COUNTIF(CF,"EEH")</f>
        <v>2</v>
      </c>
      <c r="D12" s="4"/>
      <c r="E12" s="46" t="s">
        <v>139</v>
      </c>
      <c r="F12" s="46" t="s">
        <v>140</v>
      </c>
      <c r="G12" s="45">
        <f>C12*6</f>
        <v>12</v>
      </c>
      <c r="H12" s="4"/>
      <c r="I12" s="47"/>
      <c r="J12" s="4"/>
      <c r="K12" s="4"/>
      <c r="L12" s="49"/>
    </row>
    <row r="13" spans="1:12" ht="6.75" customHeight="1">
      <c r="A13" s="44"/>
      <c r="B13" s="4"/>
      <c r="C13" s="42"/>
      <c r="D13" s="4"/>
      <c r="E13" s="4"/>
      <c r="F13" s="4"/>
      <c r="G13" s="42"/>
      <c r="H13" s="4"/>
      <c r="I13" s="4"/>
      <c r="J13" s="4"/>
      <c r="K13" s="4"/>
      <c r="L13" s="48"/>
    </row>
    <row r="14" spans="1:12" ht="12" customHeight="1">
      <c r="A14" s="44"/>
      <c r="B14" s="50" t="s">
        <v>141</v>
      </c>
      <c r="C14" s="45">
        <f>SUM(C10:C12)</f>
        <v>49</v>
      </c>
      <c r="D14" s="4"/>
      <c r="E14" s="4"/>
      <c r="F14" s="50" t="s">
        <v>141</v>
      </c>
      <c r="G14" s="45">
        <f>SUM(G10:G12)</f>
        <v>192</v>
      </c>
      <c r="H14" s="4"/>
      <c r="I14" s="51">
        <f>IF($G$45&lt;&gt;0,G14/$G$45,"")</f>
        <v>0.46489104116222763</v>
      </c>
      <c r="J14" s="4"/>
      <c r="K14" s="4"/>
      <c r="L14" s="48"/>
    </row>
    <row r="15" spans="1:12" ht="6" customHeight="1">
      <c r="A15" s="52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53"/>
    </row>
    <row r="16" spans="1:12" ht="12" customHeight="1">
      <c r="A16" s="44"/>
      <c r="B16" s="4"/>
      <c r="C16" s="4"/>
      <c r="D16" s="4"/>
      <c r="E16" s="4"/>
      <c r="F16" s="4"/>
      <c r="G16" s="4"/>
      <c r="H16" s="4"/>
      <c r="I16" s="4"/>
      <c r="J16" s="4"/>
      <c r="K16" s="4"/>
      <c r="L16" s="48"/>
    </row>
    <row r="17" spans="1:12" ht="12" customHeight="1">
      <c r="A17" s="44"/>
      <c r="B17" s="4" t="s">
        <v>48</v>
      </c>
      <c r="C17" s="45">
        <f>COUNTIF(CF,"SEL")</f>
        <v>1</v>
      </c>
      <c r="D17" s="4"/>
      <c r="E17" s="46" t="s">
        <v>135</v>
      </c>
      <c r="F17" s="46" t="s">
        <v>138</v>
      </c>
      <c r="G17" s="45">
        <f>C17*4</f>
        <v>4</v>
      </c>
      <c r="H17" s="4"/>
      <c r="I17" s="4"/>
      <c r="J17" s="4"/>
      <c r="K17" s="4"/>
      <c r="L17" s="48"/>
    </row>
    <row r="18" spans="1:12" ht="12" customHeight="1">
      <c r="A18" s="44"/>
      <c r="B18" s="4"/>
      <c r="C18" s="45">
        <f>COUNTIF(CF,"SEA")</f>
        <v>1</v>
      </c>
      <c r="D18" s="4"/>
      <c r="E18" s="46" t="s">
        <v>137</v>
      </c>
      <c r="F18" s="46" t="s">
        <v>142</v>
      </c>
      <c r="G18" s="45">
        <f>C18*5</f>
        <v>5</v>
      </c>
      <c r="H18" s="4"/>
      <c r="I18" s="4"/>
      <c r="J18" s="4"/>
      <c r="K18" s="4"/>
      <c r="L18" s="48"/>
    </row>
    <row r="19" spans="1:12" ht="12" customHeight="1">
      <c r="A19" s="44"/>
      <c r="B19" s="4"/>
      <c r="C19" s="45">
        <f>COUNTIF(CF,"SEH")</f>
        <v>0</v>
      </c>
      <c r="D19" s="4"/>
      <c r="E19" s="46" t="s">
        <v>139</v>
      </c>
      <c r="F19" s="46" t="s">
        <v>143</v>
      </c>
      <c r="G19" s="45">
        <f>C19*7</f>
        <v>0</v>
      </c>
      <c r="H19" s="4"/>
      <c r="I19" s="4"/>
      <c r="J19" s="4"/>
      <c r="K19" s="4"/>
      <c r="L19" s="49"/>
    </row>
    <row r="20" spans="1:12" ht="6.75" customHeight="1">
      <c r="A20" s="44"/>
      <c r="B20" s="4"/>
      <c r="C20" s="42"/>
      <c r="D20" s="4"/>
      <c r="E20" s="4"/>
      <c r="F20" s="4"/>
      <c r="G20" s="42"/>
      <c r="H20" s="4"/>
      <c r="I20" s="4"/>
      <c r="J20" s="4"/>
      <c r="K20" s="4"/>
      <c r="L20" s="48"/>
    </row>
    <row r="21" spans="1:12" ht="12" customHeight="1">
      <c r="A21" s="44"/>
      <c r="B21" s="50" t="s">
        <v>141</v>
      </c>
      <c r="C21" s="45">
        <f>SUM(C17:C19)</f>
        <v>2</v>
      </c>
      <c r="D21" s="4"/>
      <c r="E21" s="4"/>
      <c r="F21" s="50" t="s">
        <v>141</v>
      </c>
      <c r="G21" s="45">
        <f>SUM(G17:G19)</f>
        <v>9</v>
      </c>
      <c r="H21" s="4"/>
      <c r="I21" s="54">
        <f>IF($G$45&lt;&gt;0,G21/$G$45,"")</f>
        <v>2.1791767554479417E-2</v>
      </c>
      <c r="J21" s="4"/>
      <c r="K21" s="4"/>
      <c r="L21" s="48"/>
    </row>
    <row r="22" spans="1:12" ht="6" customHeight="1">
      <c r="A22" s="52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53"/>
    </row>
    <row r="23" spans="1:12" ht="12" customHeight="1">
      <c r="A23" s="41"/>
      <c r="B23" s="42"/>
      <c r="C23" s="4"/>
      <c r="D23" s="42"/>
      <c r="E23" s="42"/>
      <c r="F23" s="42"/>
      <c r="G23" s="4"/>
      <c r="H23" s="42"/>
      <c r="I23" s="42"/>
      <c r="J23" s="42"/>
      <c r="K23" s="42"/>
      <c r="L23" s="43"/>
    </row>
    <row r="24" spans="1:12" ht="12" customHeight="1">
      <c r="A24" s="44"/>
      <c r="B24" s="4" t="s">
        <v>44</v>
      </c>
      <c r="C24" s="45">
        <f>COUNTIF(CF,"CEL")</f>
        <v>7</v>
      </c>
      <c r="D24" s="4"/>
      <c r="E24" s="46" t="s">
        <v>135</v>
      </c>
      <c r="F24" s="46" t="s">
        <v>136</v>
      </c>
      <c r="G24" s="45">
        <f>C24*3</f>
        <v>21</v>
      </c>
      <c r="H24" s="4"/>
      <c r="I24" s="4"/>
      <c r="J24" s="4"/>
      <c r="K24" s="4"/>
      <c r="L24" s="48"/>
    </row>
    <row r="25" spans="1:12" ht="12" customHeight="1">
      <c r="A25" s="44"/>
      <c r="B25" s="4"/>
      <c r="C25" s="45">
        <f>COUNTIF(CF,"CEA")</f>
        <v>26</v>
      </c>
      <c r="D25" s="4"/>
      <c r="E25" s="46" t="s">
        <v>137</v>
      </c>
      <c r="F25" s="46" t="s">
        <v>138</v>
      </c>
      <c r="G25" s="45">
        <f>C25*4</f>
        <v>104</v>
      </c>
      <c r="H25" s="4"/>
      <c r="I25" s="4"/>
      <c r="J25" s="4"/>
      <c r="K25" s="4"/>
      <c r="L25" s="48"/>
    </row>
    <row r="26" spans="1:12" ht="12" customHeight="1">
      <c r="A26" s="44"/>
      <c r="B26" s="4"/>
      <c r="C26" s="45">
        <f>COUNTIF(CF,"CEH")</f>
        <v>0</v>
      </c>
      <c r="D26" s="4"/>
      <c r="E26" s="46" t="s">
        <v>139</v>
      </c>
      <c r="F26" s="46" t="s">
        <v>140</v>
      </c>
      <c r="G26" s="45">
        <f>C26*6</f>
        <v>0</v>
      </c>
      <c r="H26" s="4"/>
      <c r="I26" s="4"/>
      <c r="J26" s="4"/>
      <c r="K26" s="4"/>
      <c r="L26" s="49"/>
    </row>
    <row r="27" spans="1:12" ht="6.75" customHeight="1">
      <c r="A27" s="44"/>
      <c r="B27" s="4"/>
      <c r="C27" s="42"/>
      <c r="D27" s="4"/>
      <c r="E27" s="4"/>
      <c r="F27" s="4"/>
      <c r="G27" s="42"/>
      <c r="H27" s="4"/>
      <c r="I27" s="4"/>
      <c r="J27" s="4"/>
      <c r="K27" s="4"/>
      <c r="L27" s="48"/>
    </row>
    <row r="28" spans="1:12" ht="12" customHeight="1">
      <c r="A28" s="44"/>
      <c r="B28" s="50" t="s">
        <v>141</v>
      </c>
      <c r="C28" s="45">
        <f>SUM(C24:C26)</f>
        <v>33</v>
      </c>
      <c r="D28" s="4"/>
      <c r="E28" s="4"/>
      <c r="F28" s="50" t="s">
        <v>141</v>
      </c>
      <c r="G28" s="45">
        <f>SUM(G24:G26)</f>
        <v>125</v>
      </c>
      <c r="H28" s="4"/>
      <c r="I28" s="55">
        <f>IF($G$45&lt;&gt;0,G28/$G$45,"")</f>
        <v>0.30266343825665859</v>
      </c>
      <c r="J28" s="4"/>
      <c r="K28" s="4"/>
      <c r="L28" s="48"/>
    </row>
    <row r="29" spans="1:12" ht="6" customHeight="1">
      <c r="A29" s="52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3"/>
    </row>
    <row r="30" spans="1:12" ht="12" customHeight="1">
      <c r="A30" s="41"/>
      <c r="B30" s="42"/>
      <c r="C30" s="4"/>
      <c r="D30" s="42"/>
      <c r="E30" s="42"/>
      <c r="F30" s="42"/>
      <c r="G30" s="4"/>
      <c r="H30" s="42"/>
      <c r="I30" s="42"/>
      <c r="J30" s="42"/>
      <c r="K30" s="42"/>
      <c r="L30" s="43"/>
    </row>
    <row r="31" spans="1:12" ht="12" customHeight="1">
      <c r="A31" s="44"/>
      <c r="B31" s="4" t="s">
        <v>36</v>
      </c>
      <c r="C31" s="45">
        <f>COUNTIF(CF,"ALIL")</f>
        <v>11</v>
      </c>
      <c r="D31" s="4"/>
      <c r="E31" s="4" t="s">
        <v>135</v>
      </c>
      <c r="F31" s="4" t="s">
        <v>143</v>
      </c>
      <c r="G31" s="45">
        <f>C31*7</f>
        <v>77</v>
      </c>
      <c r="H31" s="4"/>
      <c r="I31" s="4"/>
      <c r="J31" s="4"/>
      <c r="K31" s="4"/>
      <c r="L31" s="48"/>
    </row>
    <row r="32" spans="1:12" ht="12" customHeight="1">
      <c r="A32" s="44"/>
      <c r="B32" s="4"/>
      <c r="C32" s="45">
        <f>COUNTIF(CF,"ALIA")</f>
        <v>1</v>
      </c>
      <c r="D32" s="4"/>
      <c r="E32" s="4" t="s">
        <v>137</v>
      </c>
      <c r="F32" s="4" t="s">
        <v>144</v>
      </c>
      <c r="G32" s="45">
        <f>C32*10</f>
        <v>10</v>
      </c>
      <c r="H32" s="4"/>
      <c r="I32" s="4"/>
      <c r="J32" s="4"/>
      <c r="K32" s="4"/>
      <c r="L32" s="48"/>
    </row>
    <row r="33" spans="1:12" ht="12" customHeight="1">
      <c r="A33" s="44"/>
      <c r="B33" s="4"/>
      <c r="C33" s="45">
        <f>COUNTIF(CF,"ALIH")</f>
        <v>0</v>
      </c>
      <c r="D33" s="4"/>
      <c r="E33" s="4" t="s">
        <v>139</v>
      </c>
      <c r="F33" s="4" t="s">
        <v>145</v>
      </c>
      <c r="G33" s="45">
        <f>C33*15</f>
        <v>0</v>
      </c>
      <c r="H33" s="4"/>
      <c r="I33" s="4"/>
      <c r="J33" s="4"/>
      <c r="K33" s="4"/>
      <c r="L33" s="49"/>
    </row>
    <row r="34" spans="1:12" ht="6.75" customHeight="1">
      <c r="A34" s="44"/>
      <c r="B34" s="4"/>
      <c r="C34" s="42"/>
      <c r="D34" s="4"/>
      <c r="E34" s="4"/>
      <c r="F34" s="4"/>
      <c r="G34" s="42"/>
      <c r="H34" s="4"/>
      <c r="I34" s="4"/>
      <c r="J34" s="4"/>
      <c r="K34" s="4"/>
      <c r="L34" s="48"/>
    </row>
    <row r="35" spans="1:12" ht="12" customHeight="1">
      <c r="A35" s="44"/>
      <c r="B35" s="50" t="s">
        <v>141</v>
      </c>
      <c r="C35" s="45">
        <f>SUM(C31:C33)</f>
        <v>12</v>
      </c>
      <c r="D35" s="4"/>
      <c r="E35" s="4"/>
      <c r="F35" s="50" t="s">
        <v>141</v>
      </c>
      <c r="G35" s="45">
        <f>SUM(G31:G33)</f>
        <v>87</v>
      </c>
      <c r="H35" s="4"/>
      <c r="I35" s="56">
        <f>IF($G$45&lt;&gt;0,G35/$G$45,"")</f>
        <v>0.21065375302663439</v>
      </c>
      <c r="J35" s="4"/>
      <c r="K35" s="4"/>
      <c r="L35" s="48"/>
    </row>
    <row r="36" spans="1:12" ht="6" customHeight="1">
      <c r="A36" s="52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3"/>
    </row>
    <row r="37" spans="1:12" ht="12" customHeight="1">
      <c r="A37" s="41"/>
      <c r="B37" s="42"/>
      <c r="C37" s="4"/>
      <c r="D37" s="42"/>
      <c r="E37" s="42"/>
      <c r="F37" s="42"/>
      <c r="G37" s="4"/>
      <c r="H37" s="42"/>
      <c r="I37" s="42"/>
      <c r="J37" s="42"/>
      <c r="K37" s="42"/>
      <c r="L37" s="43"/>
    </row>
    <row r="38" spans="1:12" ht="12" customHeight="1">
      <c r="A38" s="44"/>
      <c r="B38" s="4" t="s">
        <v>146</v>
      </c>
      <c r="C38" s="45">
        <f>COUNTIF(CF,"AIEL")</f>
        <v>0</v>
      </c>
      <c r="D38" s="4"/>
      <c r="E38" s="4" t="s">
        <v>135</v>
      </c>
      <c r="F38" s="4" t="s">
        <v>142</v>
      </c>
      <c r="G38" s="45">
        <f>C38*5</f>
        <v>0</v>
      </c>
      <c r="H38" s="4"/>
      <c r="I38" s="4"/>
      <c r="J38" s="4"/>
      <c r="K38" s="4"/>
      <c r="L38" s="48"/>
    </row>
    <row r="39" spans="1:12" ht="12" customHeight="1">
      <c r="A39" s="44"/>
      <c r="B39" s="4"/>
      <c r="C39" s="45">
        <f>COUNTIF(CF,"AIEA")</f>
        <v>0</v>
      </c>
      <c r="D39" s="4"/>
      <c r="E39" s="4" t="s">
        <v>137</v>
      </c>
      <c r="F39" s="4" t="s">
        <v>143</v>
      </c>
      <c r="G39" s="45">
        <f>C39*7</f>
        <v>0</v>
      </c>
      <c r="H39" s="4"/>
      <c r="I39" s="4"/>
      <c r="J39" s="4"/>
      <c r="K39" s="4"/>
      <c r="L39" s="48"/>
    </row>
    <row r="40" spans="1:12" ht="12" customHeight="1">
      <c r="A40" s="44"/>
      <c r="B40" s="4"/>
      <c r="C40" s="45">
        <f>COUNTIF(CF,"AIEH")</f>
        <v>0</v>
      </c>
      <c r="D40" s="4"/>
      <c r="E40" s="4" t="s">
        <v>139</v>
      </c>
      <c r="F40" s="4" t="s">
        <v>144</v>
      </c>
      <c r="G40" s="45">
        <f>C40*10</f>
        <v>0</v>
      </c>
      <c r="H40" s="4"/>
      <c r="I40" s="4"/>
      <c r="J40" s="4"/>
      <c r="K40" s="4"/>
      <c r="L40" s="49"/>
    </row>
    <row r="41" spans="1:12" ht="6.75" customHeight="1">
      <c r="A41" s="44"/>
      <c r="B41" s="4"/>
      <c r="C41" s="42"/>
      <c r="D41" s="4"/>
      <c r="E41" s="4"/>
      <c r="F41" s="4"/>
      <c r="G41" s="42"/>
      <c r="H41" s="4"/>
      <c r="I41" s="4"/>
      <c r="J41" s="4"/>
      <c r="K41" s="4"/>
      <c r="L41" s="48"/>
    </row>
    <row r="42" spans="1:12" ht="12" customHeight="1">
      <c r="A42" s="44"/>
      <c r="B42" s="50" t="s">
        <v>141</v>
      </c>
      <c r="C42" s="45">
        <f>SUM(C38:C40)</f>
        <v>0</v>
      </c>
      <c r="D42" s="4"/>
      <c r="E42" s="4"/>
      <c r="F42" s="50" t="s">
        <v>141</v>
      </c>
      <c r="G42" s="45">
        <f>SUM(G38:G40)</f>
        <v>0</v>
      </c>
      <c r="H42" s="4"/>
      <c r="I42" s="57">
        <f>IF($G$45&lt;&gt;0,G42/$G$45,"")</f>
        <v>0</v>
      </c>
      <c r="J42" s="4"/>
      <c r="K42" s="4"/>
      <c r="L42" s="48"/>
    </row>
    <row r="43" spans="1:12" ht="6" customHeight="1">
      <c r="A43" s="52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53"/>
    </row>
    <row r="44" spans="1:12" ht="12" customHeight="1">
      <c r="A44" s="44"/>
      <c r="B44" s="4"/>
      <c r="C44" s="4"/>
      <c r="D44" s="4"/>
      <c r="E44" s="4"/>
      <c r="F44" s="4"/>
      <c r="G44" s="4"/>
      <c r="H44" s="4"/>
      <c r="I44" s="4"/>
      <c r="J44" s="4"/>
      <c r="K44" s="4"/>
      <c r="L44" s="48"/>
    </row>
    <row r="45" spans="1:12" ht="12" customHeight="1">
      <c r="A45" s="44"/>
      <c r="B45" s="4" t="s">
        <v>147</v>
      </c>
      <c r="C45" s="4"/>
      <c r="D45" s="4"/>
      <c r="E45" s="4"/>
      <c r="F45" s="4"/>
      <c r="G45" s="45">
        <f>SUM(G14+G21+G28+G35+G42)</f>
        <v>413</v>
      </c>
      <c r="H45" s="4"/>
      <c r="I45" s="4"/>
      <c r="J45" s="4"/>
      <c r="K45" s="4"/>
      <c r="L45" s="48"/>
    </row>
    <row r="46" spans="1:12" ht="12" customHeight="1">
      <c r="A46" s="44"/>
      <c r="B46" s="4" t="s">
        <v>148</v>
      </c>
      <c r="C46" s="4"/>
      <c r="D46" s="4"/>
      <c r="E46" s="4"/>
      <c r="F46" s="4"/>
      <c r="G46" s="45">
        <f>(C10+C11+C12)*4+(C17+C18+C19)*5+(C24+C25+C26)*4+(C31+C32+C33)*7+(C38+C39+C40)*5</f>
        <v>422</v>
      </c>
      <c r="H46" s="4"/>
      <c r="I46" s="4"/>
      <c r="J46" s="4"/>
      <c r="K46" s="4"/>
      <c r="L46" s="48"/>
    </row>
    <row r="47" spans="1:12" ht="12" customHeight="1">
      <c r="A47" s="44"/>
      <c r="B47" s="4" t="s">
        <v>149</v>
      </c>
      <c r="C47" s="4"/>
      <c r="D47" s="4"/>
      <c r="E47" s="4"/>
      <c r="F47" s="4"/>
      <c r="G47" s="45">
        <f>(C31+C32+C33)*35+(C38+C39+C40)*15</f>
        <v>420</v>
      </c>
      <c r="H47" s="4"/>
      <c r="I47" s="4"/>
      <c r="J47" s="4"/>
      <c r="K47" s="4"/>
      <c r="L47" s="48"/>
    </row>
    <row r="48" spans="1:12" ht="12" customHeight="1">
      <c r="A48" s="44"/>
      <c r="B48" s="4"/>
      <c r="C48" s="4"/>
      <c r="D48" s="4"/>
      <c r="E48" s="4"/>
      <c r="F48" s="4"/>
      <c r="G48" s="4"/>
      <c r="H48" s="4"/>
      <c r="I48" s="4"/>
      <c r="J48" s="4"/>
      <c r="K48" s="4"/>
      <c r="L48" s="48"/>
    </row>
    <row r="49" spans="1:12" ht="12" customHeight="1">
      <c r="A49" s="44"/>
      <c r="B49" s="4"/>
      <c r="C49" s="4"/>
      <c r="D49" s="4"/>
      <c r="E49" s="4"/>
      <c r="F49" s="4"/>
      <c r="G49" s="4"/>
      <c r="H49" s="4"/>
      <c r="I49" s="4"/>
      <c r="J49" s="4"/>
      <c r="K49" s="4"/>
      <c r="L49" s="48"/>
    </row>
    <row r="50" spans="1:12" ht="12" customHeight="1">
      <c r="A50" s="44"/>
      <c r="B50" s="4"/>
      <c r="C50" s="4"/>
      <c r="D50" s="4"/>
      <c r="E50" s="4"/>
      <c r="F50" s="4"/>
      <c r="G50" s="4"/>
      <c r="H50" s="4"/>
      <c r="I50" s="4"/>
      <c r="J50" s="4"/>
      <c r="K50" s="4"/>
      <c r="L50" s="48"/>
    </row>
    <row r="51" spans="1:12" ht="13.5" customHeight="1">
      <c r="A51" s="44"/>
      <c r="B51" s="4"/>
      <c r="C51" s="4"/>
      <c r="D51" s="4"/>
      <c r="E51" s="4"/>
      <c r="F51" s="4"/>
      <c r="G51" s="4"/>
      <c r="H51" s="4"/>
      <c r="I51" s="4"/>
      <c r="J51" s="4"/>
      <c r="K51" s="4"/>
      <c r="L51" s="48"/>
    </row>
    <row r="52" spans="1:12" ht="12" customHeight="1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3"/>
    </row>
    <row r="53" spans="1:12" ht="12" customHeight="1">
      <c r="A53" s="44"/>
      <c r="B53" s="4" t="s">
        <v>150</v>
      </c>
      <c r="C53" s="4"/>
      <c r="D53" s="4"/>
      <c r="E53" s="4"/>
      <c r="F53" s="4"/>
      <c r="G53" s="4"/>
      <c r="H53" s="4"/>
      <c r="I53" s="4"/>
      <c r="J53" s="4"/>
      <c r="K53" s="4"/>
      <c r="L53" s="48"/>
    </row>
    <row r="54" spans="1:12" ht="12" customHeight="1">
      <c r="A54" s="44"/>
      <c r="B54" s="4"/>
      <c r="C54" s="4"/>
      <c r="D54" s="4"/>
      <c r="E54" s="58" t="s">
        <v>5</v>
      </c>
      <c r="F54" s="58" t="s">
        <v>151</v>
      </c>
      <c r="G54" s="58" t="s">
        <v>152</v>
      </c>
      <c r="H54" s="4"/>
      <c r="I54" s="4"/>
      <c r="J54" s="4"/>
      <c r="K54" s="4"/>
      <c r="L54" s="48"/>
    </row>
    <row r="55" spans="1:12" ht="12" customHeight="1">
      <c r="A55" s="44"/>
      <c r="B55" s="126" t="s">
        <v>153</v>
      </c>
      <c r="C55" s="77"/>
      <c r="D55" s="78"/>
      <c r="E55" s="59">
        <f>SUMIF(Funções!$H$8:$H$242,"I",Funções!$N$8:$N$242)</f>
        <v>567</v>
      </c>
      <c r="F55" s="59">
        <f>Contagem!U11</f>
        <v>1</v>
      </c>
      <c r="G55" s="59">
        <f t="shared" ref="G55:G58" si="0">F55*E55</f>
        <v>567</v>
      </c>
      <c r="H55" s="60"/>
      <c r="I55" s="60"/>
      <c r="J55" s="60"/>
      <c r="K55" s="61" t="s">
        <v>154</v>
      </c>
      <c r="L55" s="48"/>
    </row>
    <row r="56" spans="1:12" ht="12" customHeight="1">
      <c r="A56" s="44"/>
      <c r="B56" s="126" t="s">
        <v>155</v>
      </c>
      <c r="C56" s="77"/>
      <c r="D56" s="78"/>
      <c r="E56" s="59">
        <f>SUMIF(Funções!$H$8:$H$130,"A",Funções!$N$8:$N$130)</f>
        <v>0</v>
      </c>
      <c r="F56" s="59">
        <f>Contagem!U12</f>
        <v>1</v>
      </c>
      <c r="G56" s="59">
        <f t="shared" si="0"/>
        <v>0</v>
      </c>
      <c r="H56" s="60"/>
      <c r="I56" s="60"/>
      <c r="J56" s="60"/>
      <c r="K56" s="62">
        <f>Contagem!W5</f>
        <v>567</v>
      </c>
      <c r="L56" s="48"/>
    </row>
    <row r="57" spans="1:12" ht="12" customHeight="1">
      <c r="A57" s="44"/>
      <c r="B57" s="126" t="s">
        <v>156</v>
      </c>
      <c r="C57" s="77"/>
      <c r="D57" s="78"/>
      <c r="E57" s="59">
        <f>SUMIF(Funções!$H$8:$H$130,"E",Funções!$N$8:$N$130)</f>
        <v>0</v>
      </c>
      <c r="F57" s="59">
        <f>Contagem!U13</f>
        <v>1</v>
      </c>
      <c r="G57" s="59">
        <f t="shared" si="0"/>
        <v>0</v>
      </c>
      <c r="H57" s="60"/>
      <c r="I57" s="60"/>
      <c r="J57" s="60"/>
      <c r="K57" s="4"/>
      <c r="L57" s="48"/>
    </row>
    <row r="58" spans="1:12" ht="12" customHeight="1">
      <c r="A58" s="44"/>
      <c r="B58" s="126" t="s">
        <v>157</v>
      </c>
      <c r="C58" s="77"/>
      <c r="D58" s="78"/>
      <c r="E58" s="59">
        <f>SUMIF(Funções!$H$8:$H$130,"T",Funções!$N$8:$N$130)</f>
        <v>0</v>
      </c>
      <c r="F58" s="59">
        <f>Contagem!U14</f>
        <v>0</v>
      </c>
      <c r="G58" s="59">
        <f t="shared" si="0"/>
        <v>0</v>
      </c>
      <c r="H58" s="60"/>
      <c r="I58" s="60"/>
      <c r="J58" s="60"/>
      <c r="K58" s="4"/>
      <c r="L58" s="48"/>
    </row>
    <row r="59" spans="1:12" ht="12" customHeight="1">
      <c r="A59" s="63"/>
      <c r="B59" s="64"/>
      <c r="C59" s="65"/>
      <c r="D59" s="66"/>
      <c r="E59" s="67"/>
      <c r="F59" s="66"/>
      <c r="G59" s="67"/>
      <c r="H59" s="68"/>
      <c r="I59" s="68"/>
      <c r="J59" s="68"/>
      <c r="K59" s="69"/>
      <c r="L59" s="70"/>
    </row>
  </sheetData>
  <mergeCells count="18">
    <mergeCell ref="F4:L4"/>
    <mergeCell ref="A1:L3"/>
    <mergeCell ref="H6:J6"/>
    <mergeCell ref="F6:G6"/>
    <mergeCell ref="C7:F8"/>
    <mergeCell ref="G7:G8"/>
    <mergeCell ref="K7:L8"/>
    <mergeCell ref="K6:L6"/>
    <mergeCell ref="F5:L5"/>
    <mergeCell ref="I7:J8"/>
    <mergeCell ref="H7:H8"/>
    <mergeCell ref="B55:D55"/>
    <mergeCell ref="B56:D56"/>
    <mergeCell ref="B58:D58"/>
    <mergeCell ref="B57:D57"/>
    <mergeCell ref="A4:E4"/>
    <mergeCell ref="A5:E5"/>
    <mergeCell ref="A7:B8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Berlanda</dc:creator>
  <cp:lastModifiedBy>Gabriel Berlanda</cp:lastModifiedBy>
  <dcterms:created xsi:type="dcterms:W3CDTF">2016-06-28T10:18:21Z</dcterms:created>
  <dcterms:modified xsi:type="dcterms:W3CDTF">2016-06-29T17:49:47Z</dcterms:modified>
</cp:coreProperties>
</file>