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7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8.xml" ContentType="application/vnd.openxmlformats-officedocument.drawing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/>
  <mc:AlternateContent xmlns:mc="http://schemas.openxmlformats.org/markup-compatibility/2006">
    <mc:Choice Requires="x15">
      <x15ac:absPath xmlns:x15ac="http://schemas.microsoft.com/office/spreadsheetml/2010/11/ac" url="https://uredu.sharepoint.com/sites/ControlTabacoFacultadEconomica/Documentos compartidos/Monitoreo/ALCOHOL/"/>
    </mc:Choice>
  </mc:AlternateContent>
  <xr:revisionPtr revIDLastSave="740" documentId="8_{D2B865D6-6803-4024-9496-7B13481E7340}" xr6:coauthVersionLast="47" xr6:coauthVersionMax="47" xr10:uidLastSave="{41DD5E5E-857D-4AC6-A7EC-4416E68A64F8}"/>
  <bookViews>
    <workbookView xWindow="-120" yWindow="-120" windowWidth="20730" windowHeight="11040" firstSheet="1" activeTab="1" xr2:uid="{7A94D5C5-EB71-44F3-BD13-919ACF62FAE6}"/>
  </bookViews>
  <sheets>
    <sheet name="Salud" sheetId="6" r:id="rId1"/>
    <sheet name="Tamaño Mercado Alcohol" sheetId="9" r:id="rId2"/>
    <sheet name="Precio alcohol (vino)" sheetId="10" r:id="rId3"/>
    <sheet name="Precio alcohol (destilados)" sheetId="13" r:id="rId4"/>
    <sheet name="Recaudo alcohol" sheetId="11" r:id="rId5"/>
    <sheet name="Precio alcohol (cerveza)" sheetId="14" r:id="rId6"/>
    <sheet name="IPC mes alcohol" sheetId="12" r:id="rId7"/>
    <sheet name="Prevalencias" sheetId="15" r:id="rId8"/>
  </sheets>
  <definedNames>
    <definedName name="_xlnm._FilterDatabase" localSheetId="6" hidden="1">'IPC mes alcohol'!$A$1:$F$289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9" l="1"/>
  <c r="I4" i="9"/>
  <c r="I5" i="9"/>
  <c r="I6" i="9"/>
  <c r="I7" i="9"/>
  <c r="I8" i="9"/>
  <c r="I9" i="9"/>
  <c r="I10" i="9"/>
  <c r="I11" i="9"/>
  <c r="I3" i="9"/>
  <c r="H7" i="14"/>
  <c r="D3" i="14"/>
  <c r="D4" i="14"/>
  <c r="D5" i="14"/>
  <c r="D6" i="14"/>
  <c r="D7" i="14"/>
  <c r="D8" i="14"/>
  <c r="D9" i="14"/>
  <c r="D10" i="14"/>
  <c r="D2" i="14"/>
  <c r="D3" i="13"/>
  <c r="D4" i="13"/>
  <c r="D5" i="13"/>
  <c r="D6" i="13"/>
  <c r="D7" i="13"/>
  <c r="D8" i="13"/>
  <c r="D9" i="13"/>
  <c r="D10" i="13"/>
  <c r="D2" i="13"/>
  <c r="D3" i="10"/>
  <c r="D4" i="10"/>
  <c r="D5" i="10"/>
  <c r="D6" i="10"/>
  <c r="D7" i="10"/>
  <c r="D8" i="10"/>
  <c r="D9" i="10"/>
  <c r="D10" i="10"/>
  <c r="D2" i="10"/>
  <c r="G2" i="15" l="1"/>
  <c r="V3" i="10"/>
  <c r="W3" i="10"/>
  <c r="L10" i="14" l="1"/>
  <c r="J10" i="14"/>
  <c r="Y10" i="14" l="1"/>
  <c r="P2" i="14"/>
  <c r="O4" i="14"/>
  <c r="L4" i="14"/>
  <c r="P4" i="14" s="1"/>
  <c r="L5" i="14"/>
  <c r="P5" i="14" s="1"/>
  <c r="L6" i="14"/>
  <c r="P6" i="14" s="1"/>
  <c r="L7" i="14"/>
  <c r="P7" i="14" s="1"/>
  <c r="L8" i="14"/>
  <c r="P8" i="14" s="1"/>
  <c r="L9" i="14"/>
  <c r="P9" i="14" s="1"/>
  <c r="P10" i="14"/>
  <c r="L3" i="14"/>
  <c r="P3" i="14" s="1"/>
  <c r="H11" i="10"/>
  <c r="E2" i="13"/>
  <c r="H11" i="13"/>
  <c r="I10" i="13" l="1"/>
  <c r="I9" i="13"/>
  <c r="I10" i="10"/>
  <c r="I9" i="10"/>
  <c r="I8" i="10"/>
  <c r="I7" i="10"/>
  <c r="I6" i="10"/>
  <c r="I5" i="10"/>
  <c r="I3" i="10"/>
  <c r="I2" i="10"/>
  <c r="I4" i="10"/>
  <c r="I8" i="13"/>
  <c r="I7" i="13"/>
  <c r="I6" i="13"/>
  <c r="I5" i="13"/>
  <c r="I4" i="13"/>
  <c r="I3" i="13"/>
  <c r="I2" i="13"/>
  <c r="F3" i="13"/>
  <c r="F4" i="13"/>
  <c r="F9" i="14"/>
  <c r="E2" i="10"/>
  <c r="W2" i="10" l="1"/>
  <c r="V2" i="10"/>
  <c r="F8" i="14"/>
  <c r="X9" i="14"/>
  <c r="Y9" i="14"/>
  <c r="F2" i="10"/>
  <c r="F3" i="10"/>
  <c r="F7" i="14" l="1"/>
  <c r="X8" i="14"/>
  <c r="Y8" i="14"/>
  <c r="F6" i="10"/>
  <c r="F7" i="10"/>
  <c r="F8" i="10"/>
  <c r="F9" i="10"/>
  <c r="F10" i="10"/>
  <c r="F4" i="10"/>
  <c r="F6" i="14" l="1"/>
  <c r="X7" i="14"/>
  <c r="Y7" i="14"/>
  <c r="N2" i="13"/>
  <c r="W3" i="13"/>
  <c r="W4" i="13"/>
  <c r="W5" i="13"/>
  <c r="W6" i="13"/>
  <c r="W7" i="13"/>
  <c r="W8" i="13"/>
  <c r="W9" i="13"/>
  <c r="W10" i="13"/>
  <c r="W2" i="13"/>
  <c r="V3" i="13"/>
  <c r="V4" i="13"/>
  <c r="V5" i="13"/>
  <c r="V6" i="13"/>
  <c r="V7" i="13"/>
  <c r="V8" i="13"/>
  <c r="V9" i="13"/>
  <c r="V2" i="13"/>
  <c r="W4" i="10"/>
  <c r="W5" i="10"/>
  <c r="W6" i="10"/>
  <c r="W7" i="10"/>
  <c r="W8" i="10"/>
  <c r="W9" i="10"/>
  <c r="W10" i="10"/>
  <c r="V5" i="10"/>
  <c r="V6" i="10"/>
  <c r="V7" i="10"/>
  <c r="V8" i="10"/>
  <c r="V9" i="10"/>
  <c r="V4" i="10"/>
  <c r="V14" i="14"/>
  <c r="R10" i="14" s="1"/>
  <c r="X10" i="14" s="1"/>
  <c r="O10" i="14"/>
  <c r="J16" i="14"/>
  <c r="I10" i="14"/>
  <c r="H10" i="14"/>
  <c r="U9" i="14"/>
  <c r="O9" i="14"/>
  <c r="J9" i="14"/>
  <c r="I9" i="14"/>
  <c r="H9" i="14"/>
  <c r="N9" i="14" s="1"/>
  <c r="U8" i="14"/>
  <c r="O8" i="14"/>
  <c r="J8" i="14"/>
  <c r="I8" i="14"/>
  <c r="H8" i="14"/>
  <c r="U7" i="14"/>
  <c r="O7" i="14"/>
  <c r="J7" i="14"/>
  <c r="I7" i="14"/>
  <c r="N7" i="14"/>
  <c r="U6" i="14"/>
  <c r="O6" i="14"/>
  <c r="J6" i="14"/>
  <c r="H6" i="14"/>
  <c r="O5" i="14"/>
  <c r="O3" i="14"/>
  <c r="O2" i="14"/>
  <c r="F5" i="14" l="1"/>
  <c r="X6" i="14"/>
  <c r="Y6" i="14"/>
  <c r="W6" i="14"/>
  <c r="W8" i="14"/>
  <c r="AA15" i="14"/>
  <c r="M10" i="14"/>
  <c r="W5" i="14"/>
  <c r="N6" i="14"/>
  <c r="Q6" i="14" s="1"/>
  <c r="W7" i="14"/>
  <c r="Q7" i="14"/>
  <c r="N8" i="14"/>
  <c r="Q8" i="14" s="1"/>
  <c r="W9" i="14"/>
  <c r="Q9" i="14"/>
  <c r="V9" i="14"/>
  <c r="N10" i="14"/>
  <c r="V6" i="14"/>
  <c r="V8" i="14"/>
  <c r="W10" i="14"/>
  <c r="M6" i="14"/>
  <c r="M8" i="14"/>
  <c r="V10" i="14"/>
  <c r="I16" i="14"/>
  <c r="F5" i="13"/>
  <c r="L5" i="13" s="1"/>
  <c r="F6" i="13"/>
  <c r="L6" i="13" s="1"/>
  <c r="F7" i="13"/>
  <c r="L7" i="13" s="1"/>
  <c r="F8" i="13"/>
  <c r="F9" i="13"/>
  <c r="L9" i="13" s="1"/>
  <c r="F10" i="13"/>
  <c r="L10" i="13" s="1"/>
  <c r="U14" i="13"/>
  <c r="P10" i="13"/>
  <c r="V10" i="13" s="1"/>
  <c r="Z15" i="13" s="1"/>
  <c r="M10" i="13"/>
  <c r="H10" i="13"/>
  <c r="I16" i="13" s="1"/>
  <c r="G10" i="13"/>
  <c r="S9" i="13"/>
  <c r="M9" i="13"/>
  <c r="H9" i="13"/>
  <c r="G9" i="13"/>
  <c r="S8" i="13"/>
  <c r="M8" i="13"/>
  <c r="H8" i="13"/>
  <c r="G8" i="13"/>
  <c r="S7" i="13"/>
  <c r="M7" i="13"/>
  <c r="H7" i="13"/>
  <c r="G7" i="13"/>
  <c r="S6" i="13"/>
  <c r="M6" i="13"/>
  <c r="H6" i="13"/>
  <c r="G6" i="13"/>
  <c r="S5" i="13"/>
  <c r="M5" i="13"/>
  <c r="H5" i="13"/>
  <c r="G5" i="13"/>
  <c r="S4" i="13"/>
  <c r="M4" i="13"/>
  <c r="H4" i="13"/>
  <c r="G4" i="13"/>
  <c r="L4" i="13"/>
  <c r="S3" i="13"/>
  <c r="M3" i="13"/>
  <c r="H3" i="13"/>
  <c r="G3" i="13"/>
  <c r="U3" i="13" s="1"/>
  <c r="L3" i="13"/>
  <c r="U2" i="13"/>
  <c r="S2" i="13"/>
  <c r="M2" i="13"/>
  <c r="H2" i="13"/>
  <c r="T2" i="13" s="1"/>
  <c r="F2" i="13"/>
  <c r="L2" i="13" s="1"/>
  <c r="J2" i="10"/>
  <c r="U2" i="10" s="1"/>
  <c r="E11" i="11"/>
  <c r="E10" i="11"/>
  <c r="E9" i="11"/>
  <c r="D11" i="11"/>
  <c r="E7" i="11"/>
  <c r="E8" i="11"/>
  <c r="U14" i="10"/>
  <c r="P10" i="10" s="1"/>
  <c r="V10" i="10" s="1"/>
  <c r="M10" i="10"/>
  <c r="G10" i="10"/>
  <c r="S9" i="10"/>
  <c r="M9" i="10"/>
  <c r="H9" i="10"/>
  <c r="G9" i="10"/>
  <c r="S8" i="10"/>
  <c r="M8" i="10"/>
  <c r="H8" i="10"/>
  <c r="G8" i="10"/>
  <c r="S7" i="10"/>
  <c r="M7" i="10"/>
  <c r="H7" i="10"/>
  <c r="G7" i="10"/>
  <c r="S6" i="10"/>
  <c r="M6" i="10"/>
  <c r="H6" i="10"/>
  <c r="G6" i="10"/>
  <c r="S5" i="10"/>
  <c r="M5" i="10"/>
  <c r="H5" i="10"/>
  <c r="G5" i="10"/>
  <c r="F5" i="10"/>
  <c r="S4" i="10"/>
  <c r="M4" i="10"/>
  <c r="H4" i="10"/>
  <c r="G4" i="10"/>
  <c r="J4" i="10" s="1"/>
  <c r="S3" i="10"/>
  <c r="M3" i="10"/>
  <c r="H3" i="10"/>
  <c r="G3" i="10"/>
  <c r="S2" i="10"/>
  <c r="N2" i="10"/>
  <c r="M2" i="10"/>
  <c r="H2" i="10"/>
  <c r="F4" i="14" l="1"/>
  <c r="X5" i="14"/>
  <c r="Y5" i="14"/>
  <c r="I6" i="14"/>
  <c r="U5" i="14"/>
  <c r="J5" i="14"/>
  <c r="H5" i="14"/>
  <c r="O2" i="13"/>
  <c r="J5" i="10"/>
  <c r="K5" i="10" s="1"/>
  <c r="N5" i="10"/>
  <c r="J9" i="10"/>
  <c r="K9" i="10" s="1"/>
  <c r="N9" i="10"/>
  <c r="J7" i="10"/>
  <c r="K7" i="10" s="1"/>
  <c r="N7" i="10"/>
  <c r="J6" i="10"/>
  <c r="U6" i="10" s="1"/>
  <c r="N6" i="10"/>
  <c r="J8" i="10"/>
  <c r="T8" i="10" s="1"/>
  <c r="N8" i="10"/>
  <c r="J10" i="10"/>
  <c r="U10" i="10" s="1"/>
  <c r="N10" i="10"/>
  <c r="N6" i="13"/>
  <c r="O6" i="13" s="1"/>
  <c r="J6" i="13"/>
  <c r="T6" i="13" s="1"/>
  <c r="N8" i="13"/>
  <c r="J8" i="13"/>
  <c r="T8" i="13" s="1"/>
  <c r="N9" i="13"/>
  <c r="O9" i="13" s="1"/>
  <c r="J9" i="13"/>
  <c r="T9" i="13" s="1"/>
  <c r="N10" i="13"/>
  <c r="O10" i="13" s="1"/>
  <c r="J10" i="13"/>
  <c r="H16" i="13" s="1"/>
  <c r="L8" i="13"/>
  <c r="N4" i="13"/>
  <c r="J4" i="13"/>
  <c r="N7" i="13"/>
  <c r="O7" i="13" s="1"/>
  <c r="J7" i="13"/>
  <c r="U7" i="13" s="1"/>
  <c r="K2" i="13"/>
  <c r="K3" i="13"/>
  <c r="O3" i="13"/>
  <c r="J5" i="13"/>
  <c r="U5" i="13" s="1"/>
  <c r="N5" i="13"/>
  <c r="O5" i="13" s="1"/>
  <c r="M5" i="14"/>
  <c r="V5" i="14"/>
  <c r="V7" i="14"/>
  <c r="Q10" i="14"/>
  <c r="U9" i="13"/>
  <c r="M9" i="14"/>
  <c r="M7" i="14"/>
  <c r="O4" i="13"/>
  <c r="T3" i="13"/>
  <c r="T5" i="13"/>
  <c r="L2" i="10"/>
  <c r="O2" i="10" s="1"/>
  <c r="T2" i="10"/>
  <c r="K2" i="10"/>
  <c r="L3" i="10"/>
  <c r="N3" i="10"/>
  <c r="U3" i="10"/>
  <c r="L4" i="10"/>
  <c r="N4" i="10"/>
  <c r="U4" i="10"/>
  <c r="L5" i="10"/>
  <c r="U5" i="10"/>
  <c r="T5" i="10"/>
  <c r="L6" i="10"/>
  <c r="L7" i="10"/>
  <c r="L8" i="10"/>
  <c r="L9" i="10"/>
  <c r="Z15" i="10"/>
  <c r="H10" i="10"/>
  <c r="N5" i="14" l="1"/>
  <c r="Q5" i="14" s="1"/>
  <c r="F3" i="14"/>
  <c r="J4" i="14"/>
  <c r="V4" i="14" s="1"/>
  <c r="X4" i="14"/>
  <c r="Y4" i="14"/>
  <c r="I5" i="14"/>
  <c r="U4" i="14"/>
  <c r="H4" i="14"/>
  <c r="W4" i="14"/>
  <c r="O8" i="13"/>
  <c r="U7" i="10"/>
  <c r="U8" i="10"/>
  <c r="T6" i="10"/>
  <c r="U9" i="10"/>
  <c r="K5" i="13"/>
  <c r="K9" i="13"/>
  <c r="K7" i="13"/>
  <c r="T7" i="13"/>
  <c r="U4" i="13"/>
  <c r="K4" i="13"/>
  <c r="U10" i="13"/>
  <c r="K10" i="13"/>
  <c r="T10" i="13"/>
  <c r="U8" i="13"/>
  <c r="K8" i="13"/>
  <c r="U6" i="13"/>
  <c r="K6" i="13"/>
  <c r="T4" i="13"/>
  <c r="T9" i="10"/>
  <c r="T7" i="10"/>
  <c r="T3" i="10"/>
  <c r="K8" i="10"/>
  <c r="K6" i="10"/>
  <c r="K4" i="10"/>
  <c r="T4" i="10"/>
  <c r="K3" i="10"/>
  <c r="L10" i="10"/>
  <c r="O10" i="10" s="1"/>
  <c r="T10" i="10"/>
  <c r="K10" i="10"/>
  <c r="O9" i="10"/>
  <c r="O8" i="10"/>
  <c r="O7" i="10"/>
  <c r="O6" i="10"/>
  <c r="O5" i="10"/>
  <c r="O4" i="10"/>
  <c r="O3" i="10"/>
  <c r="M4" i="14" l="1"/>
  <c r="N4" i="14"/>
  <c r="Q4" i="14"/>
  <c r="F2" i="14"/>
  <c r="J3" i="14"/>
  <c r="X3" i="14"/>
  <c r="Y3" i="14"/>
  <c r="I4" i="14"/>
  <c r="U3" i="14"/>
  <c r="H3" i="14"/>
  <c r="W3" i="14"/>
  <c r="N3" i="14" l="1"/>
  <c r="Q3" i="14" s="1"/>
  <c r="V3" i="14"/>
  <c r="M3" i="14"/>
  <c r="J2" i="14"/>
  <c r="M2" i="14"/>
  <c r="I3" i="14"/>
  <c r="U2" i="14"/>
  <c r="H2" i="14"/>
  <c r="N2" i="14" l="1"/>
  <c r="Q2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tc={AEBA3CA0-FB86-4837-B976-BC7458BC1BEB}</author>
    <author>tc={9E26C2DE-2931-4C59-972A-3A4673E33568}</author>
    <author>Paul Andres Rodriguez Lesmes</author>
  </authors>
  <commentList>
    <comment ref="I2" authorId="0" shapeId="0" xr:uid="{AEBA3CA0-FB86-4837-B976-BC7458BC1BE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Tarifa de $324 para menor de 35 grados</t>
      </text>
    </comment>
    <comment ref="I4" authorId="1" shapeId="0" xr:uid="{9E26C2DE-2931-4C59-972A-3A4673E3356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Entra vigencia nueva ley. El componente específico es de $150 por grado de alcohol y se ajusta con el IPC cada año.</t>
      </text>
    </comment>
    <comment ref="P10" authorId="2" shapeId="0" xr:uid="{0F19D305-C599-4EFC-B8CD-3A45C23C3426}">
      <text>
        <r>
          <rPr>
            <b/>
            <sz val="9"/>
            <color indexed="81"/>
            <rFont val="Tahoma"/>
            <family val="2"/>
          </rPr>
          <t>Paul Andres Rodriguez Lesmes:</t>
        </r>
        <r>
          <rPr>
            <sz val="9"/>
            <color indexed="81"/>
            <rFont val="Tahoma"/>
            <family val="2"/>
          </rPr>
          <t xml:space="preserve">
A la fecha, no hay una cifra oficial por el Gob de Colombia. Son cálculos probios con base en el última dato del DANE para 2023.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tc={D6BD12C7-FD0F-484D-ACF7-D21A21142653}</author>
    <author>tc={68A8048F-2601-400B-900A-F0C745874353}</author>
    <author>tc={25E2989E-F20D-42D6-8A7C-5930E717F9C5}</author>
    <author>tc={4A455D5B-8D63-4C1B-881C-49D65B5A1B63}</author>
    <author>tc={5BA9167D-A18F-46CD-B2A6-8BAA6E97F781}</author>
    <author>tc={FFA1C4C6-64DE-423B-8A01-7E9AC69A732D}</author>
    <author>Paul Andres Rodriguez Lesmes</author>
  </authors>
  <commentList>
    <comment ref="I2" authorId="0" shapeId="0" xr:uid="{D6BD12C7-FD0F-484D-ACF7-D21A2114265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Dos tarifas aplicables: Mayor a 35 grados ($531) o menor a 35 ($324) antes de 2017</t>
      </text>
    </comment>
    <comment ref="E3" authorId="1" shapeId="0" xr:uid="{68A8048F-2601-400B-900A-F0C745874353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Hay un salto grande en este año, pero revisando el código del producto es exactamente igual y está en las certificaciones del DANE
</t>
      </text>
    </comment>
    <comment ref="J3" authorId="2" shapeId="0" xr:uid="{25E2989E-F20D-42D6-8A7C-5930E717F9C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había componente AD- Valorem antes de 2016</t>
      </text>
    </comment>
    <comment ref="E4" authorId="3" shapeId="0" xr:uid="{4A455D5B-8D63-4C1B-881C-49D65B5A1B6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Revisando, en general las bebidas alcohólicas bajaron sus precios para 2018, puede deberse a la nueva implementación del impuesto, no lo tengo tan claro</t>
      </text>
    </comment>
    <comment ref="I4" authorId="4" shapeId="0" xr:uid="{5BA9167D-A18F-46CD-B2A6-8BAA6E97F78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Para 2017 el impuesto específico a los licores fue de 220 por grado de alcohol. Esta tarifa se actualiza con el IPC cada año</t>
      </text>
    </comment>
    <comment ref="C9" authorId="5" shapeId="0" xr:uid="{FFA1C4C6-64DE-423B-8A01-7E9AC69A732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no es IPC de aguardiente específicamente, es de destilados. La pagina del DANE no estaba funcionando ayer</t>
      </text>
    </comment>
    <comment ref="P10" authorId="6" shapeId="0" xr:uid="{E3DD3D5E-40CF-4F0E-B19C-4F3884838BBE}">
      <text>
        <r>
          <rPr>
            <b/>
            <sz val="9"/>
            <color indexed="81"/>
            <rFont val="Tahoma"/>
            <family val="2"/>
          </rPr>
          <t>Paul Andres Rodriguez Lesmes:</t>
        </r>
        <r>
          <rPr>
            <sz val="9"/>
            <color indexed="81"/>
            <rFont val="Tahoma"/>
            <family val="2"/>
          </rPr>
          <t xml:space="preserve">
A la fecha, no hay una cifra oficial por el Gob de Colombia. Son cálculos probios con base en el última dato del DANE para 2023.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tc={3A281133-3787-42A8-A89E-88C25F58C8FD}</author>
  </authors>
  <commentList>
    <comment ref="H1" authorId="0" shapeId="0" xr:uid="{3A281133-3787-42A8-A89E-88C25F58C8F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Nos da bien diferente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tc={D806F725-3883-4C81-92D9-1BDB96B45724}</author>
    <author>Paul Andres Rodriguez Lesmes</author>
  </authors>
  <commentList>
    <comment ref="F9" authorId="0" shapeId="0" xr:uid="{D806F725-3883-4C81-92D9-1BDB96B4572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Precios proyectados con el IPC</t>
      </text>
    </comment>
    <comment ref="R10" authorId="1" shapeId="0" xr:uid="{45E74035-EDEF-4E23-A08A-48D1EB335110}">
      <text>
        <r>
          <rPr>
            <b/>
            <sz val="9"/>
            <color indexed="81"/>
            <rFont val="Tahoma"/>
            <family val="2"/>
          </rPr>
          <t>Paul Andres Rodriguez Lesmes:</t>
        </r>
        <r>
          <rPr>
            <sz val="9"/>
            <color indexed="81"/>
            <rFont val="Tahoma"/>
            <family val="2"/>
          </rPr>
          <t xml:space="preserve">
A la fecha, no hay una cifra oficial por el Gob de Colombia. Son cálculos probios con base en el última dato del DANE para 2023.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tc={F21D6CCD-97AE-4775-9B21-B233D004B9F6}</author>
    <author>tc={EEB1719C-0713-47EB-9865-96EAE5C5E976}</author>
    <author>tc={1D4D390E-23DD-4979-9E69-692AEA4CFB82}</author>
  </authors>
  <commentList>
    <comment ref="E2" authorId="0" shapeId="0" xr:uid="{F21D6CCD-97AE-4775-9B21-B233D004B9F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Tabla 17, informe 2013</t>
      </text>
    </comment>
    <comment ref="D4" authorId="1" shapeId="0" xr:uid="{EEB1719C-0713-47EB-9865-96EAE5C5E97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Seccion 8.1.3. Resultados generales ENSIN</t>
      </text>
    </comment>
    <comment ref="E8" authorId="2" shapeId="0" xr:uid="{1D4D390E-23DD-4979-9E69-692AEA4CFB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Cuadro 8, ENSCP 2019</t>
      </text>
    </comment>
  </commentList>
</comments>
</file>

<file path=xl/sharedStrings.xml><?xml version="1.0" encoding="utf-8"?>
<sst xmlns="http://schemas.openxmlformats.org/spreadsheetml/2006/main" count="1003" uniqueCount="414">
  <si>
    <t>FechaAño</t>
  </si>
  <si>
    <t>ODS 3.41.1 Non-communicable diseases deaths (age 30 to 70)</t>
  </si>
  <si>
    <t>IHME GBD Non-communicable diseases deaths (% of all deaths)</t>
  </si>
  <si>
    <t>IHME GBD Cardiovascular diseases deaths (% of all deaths)</t>
  </si>
  <si>
    <t>IHME GBD Chronic Respiratory Diseases (% of all deaths)</t>
  </si>
  <si>
    <t>IHME GBD Diabetes and CKD (% of all deaths)</t>
  </si>
  <si>
    <t>IHME GBD Total Cancers (% of all deaths)</t>
  </si>
  <si>
    <t>Data Type</t>
  </si>
  <si>
    <t>Tamaño mercado Euromonitor</t>
  </si>
  <si>
    <t>Consumo aparente estimado</t>
  </si>
  <si>
    <t>Consumo aparente Norman</t>
  </si>
  <si>
    <t>Consumo aparante ajustado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</si>
  <si>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</si>
  <si>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</si>
  <si>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</si>
  <si>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</si>
  <si>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</si>
  <si>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</si>
  <si>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</si>
  <si>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</si>
  <si>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</si>
  <si>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</si>
  <si>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Año</t>
  </si>
  <si>
    <t>IPC general Dic</t>
  </si>
  <si>
    <t>IPC Vino Dic</t>
  </si>
  <si>
    <t>IPC vino ajuste IPC total</t>
  </si>
  <si>
    <t>Vino Tinto Reserva Cabernet Sauvignon Marca Quinta Las Cabras (0.75L)</t>
  </si>
  <si>
    <t>Precio constante 2008 ajustado IPC</t>
  </si>
  <si>
    <t>Precio año anterior</t>
  </si>
  <si>
    <t>IVA</t>
  </si>
  <si>
    <t>Específico (x 0.75L)</t>
  </si>
  <si>
    <t>Ad valorem 20%</t>
  </si>
  <si>
    <t>Precio antes impuestos</t>
  </si>
  <si>
    <t>IVA - constantes</t>
  </si>
  <si>
    <t>Específico - constantes</t>
  </si>
  <si>
    <t>Ad valorem - constantes</t>
  </si>
  <si>
    <t>Precio antes impuestos - constantes</t>
  </si>
  <si>
    <t>PIB pc</t>
  </si>
  <si>
    <t>Salario Minimo</t>
  </si>
  <si>
    <t>Tasa conversion international USD (WB)</t>
  </si>
  <si>
    <t>Precio vino quinta las cabras ($PPP)</t>
  </si>
  <si>
    <t>Carga impositiva</t>
  </si>
  <si>
    <t>Carga impositiva - Excise</t>
  </si>
  <si>
    <t xml:space="preserve">Asequibilidad
150L vino como % PIB pc </t>
  </si>
  <si>
    <t>Asequibilidad 150L vino como % Salario Mínimo</t>
  </si>
  <si>
    <t>El impuesto al consumo de vinos se adiciona con un componente ad Valorem equivalente al 20% de la base gravable, que será el precio de venta al público efectivamente cobrado en los canales de distribución clasificados por el DANE como grandes almacenes e hipermercados minoristas, certificado por el DANE</t>
  </si>
  <si>
    <t>https://www.dane.gov.co/index.php/estadisticas-por-tema/precios-y-costos/precio-promedio-de-bebidas-alcoholicas/pvplva-informacion-historica</t>
  </si>
  <si>
    <t>PIB 2023pr</t>
  </si>
  <si>
    <t>Pob Col 2023</t>
  </si>
  <si>
    <t>Los impuestos se cambian en 2017 cuando empieza a grabarse sobre los precios de venta que define el DANE sobre 0.75L como medida estándar</t>
  </si>
  <si>
    <t>Sigue sin cifra oficial el PIB</t>
  </si>
  <si>
    <t>IPC Aguardiente Dic</t>
  </si>
  <si>
    <t>IPC licores ajuste IPC total</t>
  </si>
  <si>
    <t>Precio Aguardiente antioqueño (0.75L)</t>
  </si>
  <si>
    <t>Específico (Por grado de alcohol)</t>
  </si>
  <si>
    <t>Ad valorem</t>
  </si>
  <si>
    <t>Precio aguardiente antioqueño (0.75L) (Int$PPP)</t>
  </si>
  <si>
    <t xml:space="preserve">Asequibilidad
150L como % PIB pc </t>
  </si>
  <si>
    <t>Asequibilidad 
150 L como % Salario Mínimo</t>
  </si>
  <si>
    <t>El impuesto al consumo de destilados (spirits) se adiciona con un componente ad Valorem equivalente al 25% de la base gravable, que será el precio de venta al público efectivamente cobrado en los canales de distribución clasificados por el DANE como grandes almacenes e hipermercados minoristas, certificado por el DANE</t>
  </si>
  <si>
    <t>Total Arancel
Miles de millones COP</t>
  </si>
  <si>
    <t>Total IVA aduana
Miles de millones COP</t>
  </si>
  <si>
    <r>
      <rPr>
        <b/>
        <sz val="11"/>
        <color rgb="FF000000"/>
        <rFont val="Aptos Narrow"/>
        <family val="2"/>
      </rPr>
      <t xml:space="preserve">Componente específico ADRES (Cerveza)
</t>
    </r>
    <r>
      <rPr>
        <sz val="11"/>
        <color rgb="FF000000"/>
        <rFont val="Aptos Narrow"/>
        <family val="2"/>
      </rPr>
      <t>Miles de millones COP</t>
    </r>
  </si>
  <si>
    <t>Componente específico ADRES (Licores) Miles de millones COP</t>
  </si>
  <si>
    <r>
      <rPr>
        <b/>
        <sz val="11"/>
        <color rgb="FF000000"/>
        <rFont val="Aptos Narrow"/>
        <family val="2"/>
      </rPr>
      <t xml:space="preserve">Componente específico CHIP (Cerveza) Precios nominales
</t>
    </r>
    <r>
      <rPr>
        <sz val="11"/>
        <color rgb="FF000000"/>
        <rFont val="Aptos Narrow"/>
        <family val="2"/>
      </rPr>
      <t>Billones de pesos</t>
    </r>
  </si>
  <si>
    <r>
      <rPr>
        <b/>
        <sz val="11"/>
        <color rgb="FF000000"/>
        <rFont val="Aptos Narrow"/>
        <family val="2"/>
      </rPr>
      <t xml:space="preserve">Componente específico CHIP (Licores y vino)
</t>
    </r>
    <r>
      <rPr>
        <sz val="11"/>
        <color rgb="FF000000"/>
        <rFont val="Aptos Narrow"/>
        <family val="2"/>
      </rPr>
      <t>Billones de pesos</t>
    </r>
  </si>
  <si>
    <t>IVA IMPIT</t>
  </si>
  <si>
    <t>Sugerencia: campos ingresos por tabaco, alcohol, formulario IVA</t>
  </si>
  <si>
    <t>Los  rubros son muy diferentes para 2022</t>
  </si>
  <si>
    <t>IPC Cerveza Dic</t>
  </si>
  <si>
    <t>IPC cerveza ajuste IPC total</t>
  </si>
  <si>
    <t>Valor promedio del impuesto certificado por litro</t>
  </si>
  <si>
    <t xml:space="preserve">Precio Lata cerveza Aguila (330ml) </t>
  </si>
  <si>
    <t>Precio estimado salida de fábrica (Norman) Litro</t>
  </si>
  <si>
    <t>Específico - N/A</t>
  </si>
  <si>
    <t>Ad valorem (48% sobre el precio de fábrica)</t>
  </si>
  <si>
    <t>Precio lata cerveza Aguila en Int$PPP</t>
  </si>
  <si>
    <t xml:space="preserve">Asequibilidad
100 latas como % PIB pc </t>
  </si>
  <si>
    <t>Asequibilidad
100 latas como % Salario Mínimo</t>
  </si>
  <si>
    <t>El impuesto al consumo de cerveza se calcula sobre el precio de salida de fábrica (48%)</t>
  </si>
  <si>
    <t>Falta cerveza</t>
  </si>
  <si>
    <t>Mes</t>
  </si>
  <si>
    <t>serie</t>
  </si>
  <si>
    <t>Cerveza IPC</t>
  </si>
  <si>
    <t>Vino IPC</t>
  </si>
  <si>
    <t>Aguardiente IPC</t>
  </si>
  <si>
    <t>2000</t>
  </si>
  <si>
    <t>Ene</t>
  </si>
  <si>
    <t>2000 Ene</t>
  </si>
  <si>
    <t>Feb</t>
  </si>
  <si>
    <t>2000 Feb</t>
  </si>
  <si>
    <t>Mar</t>
  </si>
  <si>
    <t>2000 Mar</t>
  </si>
  <si>
    <t>Abr</t>
  </si>
  <si>
    <t>2000 Abr</t>
  </si>
  <si>
    <t>May</t>
  </si>
  <si>
    <t>2000 May</t>
  </si>
  <si>
    <t>Jun</t>
  </si>
  <si>
    <t>2000 Jun</t>
  </si>
  <si>
    <t>Jul</t>
  </si>
  <si>
    <t>2000 Jul</t>
  </si>
  <si>
    <t>Ago</t>
  </si>
  <si>
    <t>2000 Ago</t>
  </si>
  <si>
    <t>Sep</t>
  </si>
  <si>
    <t>2000 Sep</t>
  </si>
  <si>
    <t>Oct</t>
  </si>
  <si>
    <t>2000 Oct</t>
  </si>
  <si>
    <t>Nov</t>
  </si>
  <si>
    <t>2000 Nov</t>
  </si>
  <si>
    <t>Dic</t>
  </si>
  <si>
    <t>2000 Dic</t>
  </si>
  <si>
    <t>2001</t>
  </si>
  <si>
    <t>2001 Ene</t>
  </si>
  <si>
    <t>2001 Feb</t>
  </si>
  <si>
    <t>2001 Mar</t>
  </si>
  <si>
    <t>2001 Abr</t>
  </si>
  <si>
    <t>2001 May</t>
  </si>
  <si>
    <t>2001 Jun</t>
  </si>
  <si>
    <t>2001 Jul</t>
  </si>
  <si>
    <t>2001 Ago</t>
  </si>
  <si>
    <t>2001 Sep</t>
  </si>
  <si>
    <t>2001 Oct</t>
  </si>
  <si>
    <t>2001 Nov</t>
  </si>
  <si>
    <t>Línea DICIEMBRE 2018</t>
  </si>
  <si>
    <t>2001 Dic</t>
  </si>
  <si>
    <t>2002</t>
  </si>
  <si>
    <t>2002 Ene</t>
  </si>
  <si>
    <t>2002 Feb</t>
  </si>
  <si>
    <t>2002 Mar</t>
  </si>
  <si>
    <t>2002 Abr</t>
  </si>
  <si>
    <t>2002 May</t>
  </si>
  <si>
    <t>2002 Jun</t>
  </si>
  <si>
    <t>2002 Jul</t>
  </si>
  <si>
    <t>2002 Ago</t>
  </si>
  <si>
    <t>2002 Sep</t>
  </si>
  <si>
    <t>2002 Oct</t>
  </si>
  <si>
    <t>2002 Nov</t>
  </si>
  <si>
    <t>2002 Dic</t>
  </si>
  <si>
    <t>2003</t>
  </si>
  <si>
    <t>2003 Ene</t>
  </si>
  <si>
    <t>2003 Feb</t>
  </si>
  <si>
    <t>2003 Mar</t>
  </si>
  <si>
    <t>2003 Abr</t>
  </si>
  <si>
    <t>2003 May</t>
  </si>
  <si>
    <t>2003 Jun</t>
  </si>
  <si>
    <t>2003 Jul</t>
  </si>
  <si>
    <t>2003 Ago</t>
  </si>
  <si>
    <t>2003 Sep</t>
  </si>
  <si>
    <t>2003 Oct</t>
  </si>
  <si>
    <t>2003 Nov</t>
  </si>
  <si>
    <t>2003 Dic</t>
  </si>
  <si>
    <t>2004</t>
  </si>
  <si>
    <t>2004 Ene</t>
  </si>
  <si>
    <t>2004 Feb</t>
  </si>
  <si>
    <t>2004 Mar</t>
  </si>
  <si>
    <t>2004 Abr</t>
  </si>
  <si>
    <t>2004 May</t>
  </si>
  <si>
    <t>2004 Jun</t>
  </si>
  <si>
    <t>2004 Jul</t>
  </si>
  <si>
    <t>2004 Ago</t>
  </si>
  <si>
    <t>2004 Sep</t>
  </si>
  <si>
    <t>2004 Oct</t>
  </si>
  <si>
    <t>2004 Nov</t>
  </si>
  <si>
    <t>2004 Dic</t>
  </si>
  <si>
    <t>2005</t>
  </si>
  <si>
    <t>2005 Ene</t>
  </si>
  <si>
    <t>2005 Feb</t>
  </si>
  <si>
    <t>2005 Mar</t>
  </si>
  <si>
    <t>2005 Abr</t>
  </si>
  <si>
    <t>2005 May</t>
  </si>
  <si>
    <t>2005 Jun</t>
  </si>
  <si>
    <t>2005 Jul</t>
  </si>
  <si>
    <t>2005 Ago</t>
  </si>
  <si>
    <t>2005 Sep</t>
  </si>
  <si>
    <t>2005 Oct</t>
  </si>
  <si>
    <t>2005 Nov</t>
  </si>
  <si>
    <t>2005 Dic</t>
  </si>
  <si>
    <t>2006</t>
  </si>
  <si>
    <t>2006 Ene</t>
  </si>
  <si>
    <t>2006 Feb</t>
  </si>
  <si>
    <t>2006 Mar</t>
  </si>
  <si>
    <t>2006 Abr</t>
  </si>
  <si>
    <t>2006 May</t>
  </si>
  <si>
    <t>2006 Jun</t>
  </si>
  <si>
    <t>2006 Jul</t>
  </si>
  <si>
    <t>2006 Ago</t>
  </si>
  <si>
    <t>2006 Sep</t>
  </si>
  <si>
    <t>2006 Oct</t>
  </si>
  <si>
    <t>2006 Nov</t>
  </si>
  <si>
    <t>2006 Dic</t>
  </si>
  <si>
    <t>2007</t>
  </si>
  <si>
    <t>2007 Ene</t>
  </si>
  <si>
    <t>2007 Feb</t>
  </si>
  <si>
    <t>2007 Mar</t>
  </si>
  <si>
    <t>2007 Abr</t>
  </si>
  <si>
    <t>2007 May</t>
  </si>
  <si>
    <t>2007 Jun</t>
  </si>
  <si>
    <t>2007 Jul</t>
  </si>
  <si>
    <t>2007 Ago</t>
  </si>
  <si>
    <t>2007 Sep</t>
  </si>
  <si>
    <t>2007 Oct</t>
  </si>
  <si>
    <t>2007 Nov</t>
  </si>
  <si>
    <t>2007 Dic</t>
  </si>
  <si>
    <t>2008</t>
  </si>
  <si>
    <t>2008 Ene</t>
  </si>
  <si>
    <t>2008 Feb</t>
  </si>
  <si>
    <t>2008 Mar</t>
  </si>
  <si>
    <t>2008 Abr</t>
  </si>
  <si>
    <t>2008 May</t>
  </si>
  <si>
    <t>2008 Jun</t>
  </si>
  <si>
    <t>2008 Jul</t>
  </si>
  <si>
    <t>2008 Ago</t>
  </si>
  <si>
    <t>2008 Sep</t>
  </si>
  <si>
    <t>2008 Oct</t>
  </si>
  <si>
    <t>2008 Nov</t>
  </si>
  <si>
    <t>2008 Dic</t>
  </si>
  <si>
    <t>2009</t>
  </si>
  <si>
    <t>2009 Ene</t>
  </si>
  <si>
    <t>2009 Feb</t>
  </si>
  <si>
    <t>2009 Mar</t>
  </si>
  <si>
    <t>2009 Abr</t>
  </si>
  <si>
    <t>2009 May</t>
  </si>
  <si>
    <t>2009 Jun</t>
  </si>
  <si>
    <t>2009 Jul</t>
  </si>
  <si>
    <t>2009 Ago</t>
  </si>
  <si>
    <t>2009 Sep</t>
  </si>
  <si>
    <t>2009 Oct</t>
  </si>
  <si>
    <t>2009 Nov</t>
  </si>
  <si>
    <t>2009 Dic</t>
  </si>
  <si>
    <t>2010</t>
  </si>
  <si>
    <t>2010 Ene</t>
  </si>
  <si>
    <t>2010 Feb</t>
  </si>
  <si>
    <t>2010 Mar</t>
  </si>
  <si>
    <t>2010 Abr</t>
  </si>
  <si>
    <t>2010 May</t>
  </si>
  <si>
    <t>2010 Jun</t>
  </si>
  <si>
    <t>2010 Jul</t>
  </si>
  <si>
    <t>2010 Ago</t>
  </si>
  <si>
    <t>2010 Sep</t>
  </si>
  <si>
    <t>2010 Oct</t>
  </si>
  <si>
    <t>2010 Nov</t>
  </si>
  <si>
    <t>2010 Dic</t>
  </si>
  <si>
    <t>2011</t>
  </si>
  <si>
    <t>2011 Ene</t>
  </si>
  <si>
    <t>2011 Feb</t>
  </si>
  <si>
    <t>2011 Mar</t>
  </si>
  <si>
    <t>2011 Abr</t>
  </si>
  <si>
    <t>2011 May</t>
  </si>
  <si>
    <t>2011 Jun</t>
  </si>
  <si>
    <t>2011 Jul</t>
  </si>
  <si>
    <t>2011 Ago</t>
  </si>
  <si>
    <t>2011 Sep</t>
  </si>
  <si>
    <t>2011 Oct</t>
  </si>
  <si>
    <t>2011 Nov</t>
  </si>
  <si>
    <t>2011 Dic</t>
  </si>
  <si>
    <t>2012</t>
  </si>
  <si>
    <t>2012 Ene</t>
  </si>
  <si>
    <t>2012 Feb</t>
  </si>
  <si>
    <t>2012 Mar</t>
  </si>
  <si>
    <t>2012 Abr</t>
  </si>
  <si>
    <t>2012 May</t>
  </si>
  <si>
    <t>2012 Jun</t>
  </si>
  <si>
    <t>2012 Jul</t>
  </si>
  <si>
    <t>2012 Ago</t>
  </si>
  <si>
    <t>2012 Sep</t>
  </si>
  <si>
    <t>2012 Oct</t>
  </si>
  <si>
    <t>2012 Nov</t>
  </si>
  <si>
    <t>2012 Dic</t>
  </si>
  <si>
    <t>2013</t>
  </si>
  <si>
    <t>2013 Ene</t>
  </si>
  <si>
    <t>2013 Feb</t>
  </si>
  <si>
    <t>2013 Mar</t>
  </si>
  <si>
    <t>2013 Abr</t>
  </si>
  <si>
    <t>2013 May</t>
  </si>
  <si>
    <t>2013 Jun</t>
  </si>
  <si>
    <t>2013 Jul</t>
  </si>
  <si>
    <t>2013 Ago</t>
  </si>
  <si>
    <t>2013 Sep</t>
  </si>
  <si>
    <t>2013 Oct</t>
  </si>
  <si>
    <t>2013 Nov</t>
  </si>
  <si>
    <t>2013 Dic</t>
  </si>
  <si>
    <t>2014 Ene</t>
  </si>
  <si>
    <t>2014 Feb</t>
  </si>
  <si>
    <t>2014 Mar</t>
  </si>
  <si>
    <t>2014 Abr</t>
  </si>
  <si>
    <t>2014 May</t>
  </si>
  <si>
    <t>2014 Jun</t>
  </si>
  <si>
    <t>2014 Jul</t>
  </si>
  <si>
    <t>2014 Ago</t>
  </si>
  <si>
    <t>2014 Sep</t>
  </si>
  <si>
    <t>2014 Oct</t>
  </si>
  <si>
    <t>2014 Nov</t>
  </si>
  <si>
    <t>2014 Dic</t>
  </si>
  <si>
    <t>2015 Ene</t>
  </si>
  <si>
    <t>2015 Feb</t>
  </si>
  <si>
    <t>2015 Mar</t>
  </si>
  <si>
    <t>2015 Abr</t>
  </si>
  <si>
    <t>2015 May</t>
  </si>
  <si>
    <t>2015 Jun</t>
  </si>
  <si>
    <t>2015 Jul</t>
  </si>
  <si>
    <t>2015 Ago</t>
  </si>
  <si>
    <t>2015 Sep</t>
  </si>
  <si>
    <t>2015 Oct</t>
  </si>
  <si>
    <t>2015 Nov</t>
  </si>
  <si>
    <t>2015 Dic</t>
  </si>
  <si>
    <t>2016 Ene</t>
  </si>
  <si>
    <t>2016 Feb</t>
  </si>
  <si>
    <t>2016 Mar</t>
  </si>
  <si>
    <t>2016 Abr</t>
  </si>
  <si>
    <t>2016 May</t>
  </si>
  <si>
    <t>2016 Jun</t>
  </si>
  <si>
    <t>2016 Jul</t>
  </si>
  <si>
    <t>2016 Ago</t>
  </si>
  <si>
    <t>2016 Sep</t>
  </si>
  <si>
    <t>2016 Oct</t>
  </si>
  <si>
    <t>2016 Nov</t>
  </si>
  <si>
    <t>2016 Dic</t>
  </si>
  <si>
    <t>2017 Ene</t>
  </si>
  <si>
    <t>2017 Feb</t>
  </si>
  <si>
    <t>2017 Mar</t>
  </si>
  <si>
    <t>2017 Abr</t>
  </si>
  <si>
    <t>2017 May</t>
  </si>
  <si>
    <t>2017 Jun</t>
  </si>
  <si>
    <t>2017 Jul</t>
  </si>
  <si>
    <t>2017 Ago</t>
  </si>
  <si>
    <t>2017 Sep</t>
  </si>
  <si>
    <t>2017 Oct</t>
  </si>
  <si>
    <t>2017 Nov</t>
  </si>
  <si>
    <t>2017 Dic</t>
  </si>
  <si>
    <t>2018 Ene</t>
  </si>
  <si>
    <t>2018 Feb</t>
  </si>
  <si>
    <t>2018 Mar</t>
  </si>
  <si>
    <t>2018 Abr</t>
  </si>
  <si>
    <t>2018 May</t>
  </si>
  <si>
    <t>2018 Jun</t>
  </si>
  <si>
    <t>2018 Jul</t>
  </si>
  <si>
    <t>2018 Ago</t>
  </si>
  <si>
    <t>2018 Sep</t>
  </si>
  <si>
    <t>2018 Oct</t>
  </si>
  <si>
    <t>2018 Nov</t>
  </si>
  <si>
    <t>2018 Dic</t>
  </si>
  <si>
    <t>2019 Ene</t>
  </si>
  <si>
    <t>2019 Feb</t>
  </si>
  <si>
    <t>2019 Mar</t>
  </si>
  <si>
    <t>2019 Abr</t>
  </si>
  <si>
    <t>2019 May</t>
  </si>
  <si>
    <t>2019 Jun</t>
  </si>
  <si>
    <t>2019 Jul</t>
  </si>
  <si>
    <t>2019 Ago</t>
  </si>
  <si>
    <t>2019 Sep</t>
  </si>
  <si>
    <t>2019 Oct</t>
  </si>
  <si>
    <t>2019 Nov</t>
  </si>
  <si>
    <t>2019 Dic</t>
  </si>
  <si>
    <t>2020 Ene</t>
  </si>
  <si>
    <t>2020 Feb</t>
  </si>
  <si>
    <t>2020 Mar</t>
  </si>
  <si>
    <t>2020 Abr</t>
  </si>
  <si>
    <t>2020 May</t>
  </si>
  <si>
    <t>2020 Jun</t>
  </si>
  <si>
    <t>2020 Jul</t>
  </si>
  <si>
    <t>2020 Ago</t>
  </si>
  <si>
    <t>2020 Sep</t>
  </si>
  <si>
    <t>2020 Oct</t>
  </si>
  <si>
    <t>2020 Nov</t>
  </si>
  <si>
    <t>2020 Dic</t>
  </si>
  <si>
    <t>2021 Ene</t>
  </si>
  <si>
    <t>2021 Feb</t>
  </si>
  <si>
    <t>2021 Mar</t>
  </si>
  <si>
    <t>2021 Abr</t>
  </si>
  <si>
    <t>2021 May</t>
  </si>
  <si>
    <t>2021 Jun</t>
  </si>
  <si>
    <t>2021 Jul</t>
  </si>
  <si>
    <t>2021 Ago</t>
  </si>
  <si>
    <t>2021 Sep</t>
  </si>
  <si>
    <t>2021 Oct</t>
  </si>
  <si>
    <t>2021 Nov</t>
  </si>
  <si>
    <t>2021 Dic</t>
  </si>
  <si>
    <t>2022 Ene</t>
  </si>
  <si>
    <t>2022 Feb</t>
  </si>
  <si>
    <t>2022 Mar</t>
  </si>
  <si>
    <t>2022 Abr</t>
  </si>
  <si>
    <t>2022 May</t>
  </si>
  <si>
    <t>2022 Jun</t>
  </si>
  <si>
    <t>2022 Jul</t>
  </si>
  <si>
    <t>2022 Ago</t>
  </si>
  <si>
    <t>2022 Sep</t>
  </si>
  <si>
    <t>2022 Oct</t>
  </si>
  <si>
    <t>2022 Nov</t>
  </si>
  <si>
    <t>2022 Dic</t>
  </si>
  <si>
    <t>2023 Ene</t>
  </si>
  <si>
    <t>2023 Feb</t>
  </si>
  <si>
    <t>2023 Mar</t>
  </si>
  <si>
    <t>2023 Abr</t>
  </si>
  <si>
    <t>2023 May</t>
  </si>
  <si>
    <t>2023 Jun</t>
  </si>
  <si>
    <t>2023 Jul</t>
  </si>
  <si>
    <t>2023 Ago</t>
  </si>
  <si>
    <t>2023 Sep</t>
  </si>
  <si>
    <t>2023 Oct</t>
  </si>
  <si>
    <t>2023 Nov</t>
  </si>
  <si>
    <t>2023 Dic</t>
  </si>
  <si>
    <t>Total Gasto ECV (Miles de millones)</t>
  </si>
  <si>
    <t xml:space="preserve">Prevalencia ECV (%) Adquirir o comprar bebidas alcoholicas en los últimos 7 días </t>
  </si>
  <si>
    <t>Prevalencia Mes ENSIN (18-64)</t>
  </si>
  <si>
    <t>Prevalencia Mes ENCSP (12-65)</t>
  </si>
  <si>
    <t>SE prev ECV</t>
  </si>
  <si>
    <t>SE prev ENSCP</t>
  </si>
  <si>
    <t>No hay componente de gastos de hogares en 2023 y previo a 2019</t>
  </si>
  <si>
    <t>El aumento de gasto de 2021 a 2022 a pesar de la prevalencia puede deberse al aumento del IPC</t>
  </si>
  <si>
    <t xml:space="preserve">Mercado alcohol etílico </t>
  </si>
  <si>
    <t>Precio por Litro (CIF)</t>
  </si>
  <si>
    <t>IPC DIC Base 2018</t>
  </si>
  <si>
    <t>Precio por litro de alcohol etílico (precios constantes 2018)</t>
  </si>
  <si>
    <t>Mercado alcohol etílico (corrección 2016)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</si>
</sst>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&quot;$&quot;\ * #,##0.00_-;\-&quot;$&quot;\ * #,##0.00_-;_-&quot;$&quot;\ * &quot;-&quot;??_-;_-@_-"/>
    <numFmt numFmtId="165" formatCode="###,###.00"/>
    <numFmt numFmtId="166" formatCode="##,#00"/>
    <numFmt numFmtId="167" formatCode="_-* #,##0.0_-;\-* #,##0.0_-;_-* &quot;-&quot;??_-;_-@_-"/>
    <numFmt numFmtId="168" formatCode="_-* #,##0_-;\-* #,##0_-;_-* &quot;-&quot;??_-;_-@_-"/>
    <numFmt numFmtId="169" formatCode="0.0%"/>
    <numFmt numFmtId="170" formatCode="0.0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sz val="10"/>
      <color rgb="FF59595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name val="Segoe UI"/>
      <family val="2"/>
      <charset val="204"/>
    </font>
    <font>
      <sz val="9"/>
      <name val="Segoe UI"/>
      <family val="2"/>
    </font>
    <font>
      <sz val="10"/>
      <name val="Arial"/>
      <family val="2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</font>
    <font>
      <sz val="11"/>
      <color rgb="FF000000"/>
      <name val="Aptos Narrow"/>
      <family val="2"/>
    </font>
    <font>
      <b/>
      <sz val="11"/>
      <color rgb="FF242424"/>
      <name val="Aptos Narrow"/>
      <family val="2"/>
    </font>
    <font>
      <sz val="11"/>
      <name val="Aptos Narrow"/>
      <family val="2"/>
      <scheme val="minor"/>
    </font>
    <font>
      <sz val="10"/>
      <name val="Arial"/>
      <family val="2"/>
    </font>
    <font>
      <sz val="11"/>
      <color rgb="FF000000"/>
      <name val="Aptos Narrow"/>
      <family val="2"/>
    </font>
  </fonts>
  <fills count="13">
    <fill>
      <patternFill patternType="none"/>
    </fill>
    <fill>
      <patternFill patternType="gray125"/>
    </fill>
    <fill>
      <patternFill patternType="darkVertical">
        <fgColor rgb="FF5D87A1"/>
        <bgColor rgb="FF5D87A1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2" borderId="0" applyNumberFormat="0" applyBorder="0" applyProtection="0">
      <alignment vertical="center"/>
    </xf>
    <xf numFmtId="0" fontId="5" fillId="0" borderId="0" applyNumberFormat="0" applyFont="0" applyFill="0" applyBorder="0" applyAlignment="0" applyProtection="0">
      <alignment vertical="center"/>
    </xf>
    <xf numFmtId="0" fontId="5" fillId="0" borderId="0" applyNumberFormat="0" applyFont="0" applyFill="0" applyBorder="0" applyProtection="0">
      <alignment horizontal="center" vertical="center"/>
    </xf>
    <xf numFmtId="166" fontId="6" fillId="0" borderId="0" applyFill="0" applyBorder="0" applyProtection="0">
      <alignment horizontal="right" vertical="center"/>
    </xf>
    <xf numFmtId="0" fontId="9" fillId="0" borderId="0" applyNumberFormat="0" applyFill="0" applyBorder="0" applyAlignment="0" applyProtection="0"/>
    <xf numFmtId="0" fontId="13" fillId="0" borderId="0" applyNumberFormat="0" applyFont="0" applyFill="0" applyBorder="0" applyAlignment="0" applyProtection="0"/>
  </cellStyleXfs>
  <cellXfs count="62">
    <xf numFmtId="0" fontId="0" fillId="0" borderId="0" xfId="0"/>
    <xf numFmtId="0" fontId="4" fillId="2" borderId="0" xfId="4" applyFont="1">
      <alignment vertical="center"/>
    </xf>
    <xf numFmtId="166" fontId="6" fillId="0" borderId="0" xfId="7">
      <alignment horizontal="right" vertical="center"/>
    </xf>
    <xf numFmtId="0" fontId="0" fillId="0" borderId="0" xfId="0" applyAlignment="1">
      <alignment wrapText="1"/>
    </xf>
    <xf numFmtId="168" fontId="0" fillId="0" borderId="0" xfId="1" applyNumberFormat="1" applyFont="1"/>
    <xf numFmtId="43" fontId="0" fillId="0" borderId="0" xfId="0" applyNumberFormat="1"/>
    <xf numFmtId="169" fontId="0" fillId="0" borderId="0" xfId="3" applyNumberFormat="1" applyFont="1"/>
    <xf numFmtId="0" fontId="0" fillId="3" borderId="0" xfId="0" applyFill="1" applyAlignment="1">
      <alignment wrapText="1"/>
    </xf>
    <xf numFmtId="0" fontId="0" fillId="3" borderId="0" xfId="0" applyFill="1"/>
    <xf numFmtId="167" fontId="0" fillId="0" borderId="0" xfId="0" applyNumberFormat="1"/>
    <xf numFmtId="164" fontId="0" fillId="0" borderId="0" xfId="2" applyFont="1"/>
    <xf numFmtId="0" fontId="0" fillId="4" borderId="0" xfId="0" applyFill="1" applyAlignment="1">
      <alignment wrapText="1"/>
    </xf>
    <xf numFmtId="1" fontId="0" fillId="0" borderId="0" xfId="0" applyNumberFormat="1"/>
    <xf numFmtId="168" fontId="0" fillId="4" borderId="0" xfId="1" applyNumberFormat="1" applyFont="1" applyFill="1"/>
    <xf numFmtId="14" fontId="0" fillId="0" borderId="0" xfId="0" applyNumberFormat="1"/>
    <xf numFmtId="0" fontId="0" fillId="0" borderId="2" xfId="0" applyBorder="1"/>
    <xf numFmtId="0" fontId="0" fillId="0" borderId="5" xfId="0" applyBorder="1"/>
    <xf numFmtId="0" fontId="0" fillId="0" borderId="6" xfId="0" applyBorder="1"/>
    <xf numFmtId="169" fontId="0" fillId="0" borderId="0" xfId="3" applyNumberFormat="1" applyFont="1" applyBorder="1"/>
    <xf numFmtId="0" fontId="9" fillId="0" borderId="0" xfId="8" applyBorder="1"/>
    <xf numFmtId="14" fontId="0" fillId="0" borderId="1" xfId="0" applyNumberFormat="1" applyBorder="1"/>
    <xf numFmtId="168" fontId="0" fillId="0" borderId="3" xfId="1" applyNumberFormat="1" applyFont="1" applyBorder="1"/>
    <xf numFmtId="14" fontId="0" fillId="0" borderId="4" xfId="0" applyNumberFormat="1" applyBorder="1"/>
    <xf numFmtId="0" fontId="2" fillId="0" borderId="0" xfId="5" applyFont="1" applyAlignment="1">
      <alignment vertical="center" wrapText="1"/>
    </xf>
    <xf numFmtId="0" fontId="2" fillId="0" borderId="0" xfId="0" applyFont="1" applyAlignment="1">
      <alignment wrapText="1"/>
    </xf>
    <xf numFmtId="9" fontId="0" fillId="0" borderId="0" xfId="3" applyFont="1"/>
    <xf numFmtId="9" fontId="0" fillId="0" borderId="0" xfId="0" applyNumberFormat="1" applyAlignment="1">
      <alignment wrapText="1"/>
    </xf>
    <xf numFmtId="0" fontId="0" fillId="0" borderId="0" xfId="0" applyAlignment="1">
      <alignment vertical="center" wrapText="1"/>
    </xf>
    <xf numFmtId="170" fontId="0" fillId="0" borderId="0" xfId="0" applyNumberFormat="1"/>
    <xf numFmtId="2" fontId="11" fillId="6" borderId="7" xfId="3" applyNumberFormat="1" applyFont="1" applyFill="1" applyBorder="1" applyAlignment="1">
      <alignment horizontal="center"/>
    </xf>
    <xf numFmtId="2" fontId="12" fillId="6" borderId="7" xfId="3" applyNumberFormat="1" applyFont="1" applyFill="1" applyBorder="1" applyAlignment="1">
      <alignment horizontal="center"/>
    </xf>
    <xf numFmtId="0" fontId="0" fillId="7" borderId="0" xfId="0" applyFill="1" applyAlignment="1">
      <alignment wrapText="1"/>
    </xf>
    <xf numFmtId="0" fontId="0" fillId="8" borderId="0" xfId="0" applyFill="1" applyAlignment="1">
      <alignment wrapText="1"/>
    </xf>
    <xf numFmtId="3" fontId="0" fillId="0" borderId="0" xfId="0" applyNumberFormat="1"/>
    <xf numFmtId="3" fontId="14" fillId="0" borderId="0" xfId="0" applyNumberFormat="1" applyFont="1"/>
    <xf numFmtId="0" fontId="16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13" fillId="0" borderId="0" xfId="9" applyNumberFormat="1" applyFont="1" applyFill="1" applyBorder="1" applyAlignment="1"/>
    <xf numFmtId="165" fontId="13" fillId="0" borderId="0" xfId="9" applyNumberFormat="1" applyFont="1" applyFill="1" applyBorder="1" applyAlignment="1"/>
    <xf numFmtId="0" fontId="13" fillId="5" borderId="0" xfId="9" applyNumberFormat="1" applyFont="1" applyFill="1" applyBorder="1" applyAlignment="1"/>
    <xf numFmtId="0" fontId="9" fillId="0" borderId="0" xfId="8"/>
    <xf numFmtId="0" fontId="18" fillId="9" borderId="0" xfId="8" applyFont="1" applyFill="1" applyBorder="1"/>
    <xf numFmtId="0" fontId="18" fillId="9" borderId="0" xfId="0" applyFont="1" applyFill="1"/>
    <xf numFmtId="165" fontId="13" fillId="11" borderId="0" xfId="9" applyNumberFormat="1" applyFont="1" applyFill="1" applyBorder="1" applyAlignment="1"/>
    <xf numFmtId="0" fontId="0" fillId="11" borderId="0" xfId="0" applyFill="1"/>
    <xf numFmtId="0" fontId="0" fillId="10" borderId="0" xfId="0" applyFill="1" applyAlignment="1">
      <alignment wrapText="1"/>
    </xf>
    <xf numFmtId="167" fontId="0" fillId="10" borderId="0" xfId="0" applyNumberFormat="1" applyFill="1"/>
    <xf numFmtId="168" fontId="0" fillId="0" borderId="0" xfId="1" applyNumberFormat="1" applyFont="1" applyFill="1"/>
    <xf numFmtId="168" fontId="0" fillId="0" borderId="0" xfId="0" applyNumberFormat="1"/>
    <xf numFmtId="0" fontId="20" fillId="0" borderId="0" xfId="0" applyFont="1"/>
    <xf numFmtId="165" fontId="19" fillId="0" borderId="0" xfId="9" applyNumberFormat="1" applyFont="1"/>
    <xf numFmtId="0" fontId="19" fillId="0" borderId="0" xfId="9" applyFont="1"/>
    <xf numFmtId="1" fontId="0" fillId="4" borderId="0" xfId="0" applyNumberFormat="1" applyFill="1"/>
    <xf numFmtId="167" fontId="0" fillId="0" borderId="0" xfId="1" applyNumberFormat="1" applyFont="1"/>
    <xf numFmtId="169" fontId="0" fillId="4" borderId="0" xfId="3" applyNumberFormat="1" applyFont="1" applyFill="1"/>
    <xf numFmtId="0" fontId="20" fillId="0" borderId="0" xfId="0" applyFont="1" applyAlignment="1">
      <alignment wrapText="1"/>
    </xf>
    <xf numFmtId="1" fontId="13" fillId="0" borderId="0" xfId="9" applyNumberFormat="1" applyFont="1" applyFill="1" applyBorder="1" applyAlignment="1"/>
    <xf numFmtId="0" fontId="0" fillId="12" borderId="0" xfId="0" applyFill="1"/>
    <xf numFmtId="2" fontId="0" fillId="0" borderId="0" xfId="0" applyNumberFormat="1"/>
    <xf numFmtId="2" fontId="0" fillId="0" borderId="0" xfId="0" applyNumberFormat="1" applyAlignment="1">
      <alignment horizontal="center"/>
    </xf>
    <xf numFmtId="0" fontId="10" fillId="0" borderId="0" xfId="0" applyFont="1" applyFill="1" applyAlignment="1">
      <alignment vertical="top" wrapText="1"/>
    </xf>
    <xf numFmtId="0" fontId="0" fillId="0" borderId="0" xfId="0" applyFill="1" applyAlignment="1">
      <alignment horizontal="center"/>
    </xf>
  </cellXfs>
  <cellStyles count="10">
    <cellStyle name="DescriptorColumnStyle" xfId="5" xr:uid="{B0B71421-F5DB-43F0-9F28-5DB1F9FB7C75}"/>
    <cellStyle name="HeaderStyle" xfId="4" xr:uid="{BBEFB709-7CA1-4E0E-8C6B-5CCEC1131072}"/>
    <cellStyle name="Hipervínculo" xfId="8" builtinId="8"/>
    <cellStyle name="HyphenStyle" xfId="6" xr:uid="{844257E7-BFE3-46FD-9810-FEA4480C419B}"/>
    <cellStyle name="Millares" xfId="1" builtinId="3"/>
    <cellStyle name="Moneda" xfId="2" builtinId="4"/>
    <cellStyle name="Normal" xfId="0" builtinId="0"/>
    <cellStyle name="Normal 2" xfId="9" xr:uid="{DE0129B2-8895-4459-9F58-8D35AD615D6F}"/>
    <cellStyle name="NumberStyle" xfId="7" xr:uid="{62D64A20-E657-4CF4-ADDC-BC5362C9E769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IHME GBD - % de todas las muertes según causa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Salud!$B$1</c:f>
              <c:strCache>
                <c:ptCount val="1"/>
                <c:pt idx="0">
                  <c:v>ODS 3.41.1 Non-communicable diseases deaths (age 30 to 70)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Salud!$A$2:$A$11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Salud!$B$2:$B$11</c:f>
              <c:numCache>
                <c:formatCode>0%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33-4A53-9C34-CA455367E4C6}"/>
            </c:ext>
          </c:extLst>
        </c:ser>
        <c:ser>
          <c:idx val="2"/>
          <c:order val="2"/>
          <c:tx>
            <c:strRef>
              <c:f>Salud!$D$1</c:f>
              <c:strCache>
                <c:ptCount val="1"/>
                <c:pt idx="0">
                  <c:v>IHME GBD Cardiovascular diseases deaths (% of all deaths)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Salud!$A$2:$A$11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Salud!$D$2:$D$11</c:f>
              <c:numCache>
                <c:formatCode>0.0%</c:formatCode>
                <c:ptCount val="10"/>
                <c:pt idx="0">
                  <c:v>0.28590811633465202</c:v>
                </c:pt>
                <c:pt idx="1">
                  <c:v>0.28887626422616902</c:v>
                </c:pt>
                <c:pt idx="2">
                  <c:v>0.29057260724317202</c:v>
                </c:pt>
                <c:pt idx="3">
                  <c:v>0.29067319092780097</c:v>
                </c:pt>
                <c:pt idx="4">
                  <c:v>0.210347462422459</c:v>
                </c:pt>
                <c:pt idx="5">
                  <c:v>0.29260275939817598</c:v>
                </c:pt>
                <c:pt idx="6">
                  <c:v>0.288948639685699</c:v>
                </c:pt>
                <c:pt idx="7">
                  <c:v>0.241466512460973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33-4A53-9C34-CA455367E4C6}"/>
            </c:ext>
          </c:extLst>
        </c:ser>
        <c:ser>
          <c:idx val="3"/>
          <c:order val="3"/>
          <c:tx>
            <c:strRef>
              <c:f>Salud!$E$1</c:f>
              <c:strCache>
                <c:ptCount val="1"/>
                <c:pt idx="0">
                  <c:v>IHME GBD Chronic Respiratory Diseases (% of all deaths)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Salud!$A$2:$A$11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Salud!$E$2:$E$11</c:f>
              <c:numCache>
                <c:formatCode>0.0%</c:formatCode>
                <c:ptCount val="10"/>
                <c:pt idx="0">
                  <c:v>7.0775227062646107E-2</c:v>
                </c:pt>
                <c:pt idx="1">
                  <c:v>7.0782153325975997E-2</c:v>
                </c:pt>
                <c:pt idx="2">
                  <c:v>6.9975246117616297E-2</c:v>
                </c:pt>
                <c:pt idx="3">
                  <c:v>7.2154126298298302E-2</c:v>
                </c:pt>
                <c:pt idx="4">
                  <c:v>7.1440325516369696E-2</c:v>
                </c:pt>
                <c:pt idx="5">
                  <c:v>5.4284099078761701E-2</c:v>
                </c:pt>
                <c:pt idx="6">
                  <c:v>7.4491319530266095E-2</c:v>
                </c:pt>
                <c:pt idx="7">
                  <c:v>6.2083566146336103E-2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33-4A53-9C34-CA455367E4C6}"/>
            </c:ext>
          </c:extLst>
        </c:ser>
        <c:ser>
          <c:idx val="4"/>
          <c:order val="4"/>
          <c:tx>
            <c:strRef>
              <c:f>Salud!$F$1</c:f>
              <c:strCache>
                <c:ptCount val="1"/>
                <c:pt idx="0">
                  <c:v>IHME GBD Diabetes and CKD (% of all deaths)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Salud!$A$2:$A$11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Salud!$F$2:$F$11</c:f>
              <c:numCache>
                <c:formatCode>0.0%</c:formatCode>
                <c:ptCount val="10"/>
                <c:pt idx="0">
                  <c:v>6.1845826659340797E-2</c:v>
                </c:pt>
                <c:pt idx="1">
                  <c:v>6.3122364811451906E-2</c:v>
                </c:pt>
                <c:pt idx="2">
                  <c:v>6.2594236775133802E-2</c:v>
                </c:pt>
                <c:pt idx="3">
                  <c:v>6.2271071619701003E-2</c:v>
                </c:pt>
                <c:pt idx="4">
                  <c:v>6.2668111719941993E-2</c:v>
                </c:pt>
                <c:pt idx="5">
                  <c:v>6.0569986808685798E-2</c:v>
                </c:pt>
                <c:pt idx="6">
                  <c:v>5.1341576289156698E-2</c:v>
                </c:pt>
                <c:pt idx="7">
                  <c:v>4.4926170163088398E-2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33-4A53-9C34-CA455367E4C6}"/>
            </c:ext>
          </c:extLst>
        </c:ser>
        <c:ser>
          <c:idx val="5"/>
          <c:order val="5"/>
          <c:tx>
            <c:strRef>
              <c:f>Salud!$G$1</c:f>
              <c:strCache>
                <c:ptCount val="1"/>
                <c:pt idx="0">
                  <c:v>IHME GBD Total Cancers (% of all deaths)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Salud!$A$2:$A$11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Salud!$G$2:$G$11</c:f>
              <c:numCache>
                <c:formatCode>0.0%</c:formatCode>
                <c:ptCount val="10"/>
                <c:pt idx="0">
                  <c:v>0.19571987000955501</c:v>
                </c:pt>
                <c:pt idx="1">
                  <c:v>0.197631075162399</c:v>
                </c:pt>
                <c:pt idx="2">
                  <c:v>0.195417392839423</c:v>
                </c:pt>
                <c:pt idx="3">
                  <c:v>0.19965602618450301</c:v>
                </c:pt>
                <c:pt idx="4">
                  <c:v>0.19908742762841899</c:v>
                </c:pt>
                <c:pt idx="5">
                  <c:v>0.14550250789357799</c:v>
                </c:pt>
                <c:pt idx="6">
                  <c:v>0.19929015896014601</c:v>
                </c:pt>
                <c:pt idx="7">
                  <c:v>0.16740480817509401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33-4A53-9C34-CA455367E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5977680"/>
        <c:axId val="270279856"/>
      </c:lineChart>
      <c:lineChart>
        <c:grouping val="standard"/>
        <c:varyColors val="0"/>
        <c:ser>
          <c:idx val="1"/>
          <c:order val="1"/>
          <c:tx>
            <c:strRef>
              <c:f>Salud!$C$1</c:f>
              <c:strCache>
                <c:ptCount val="1"/>
                <c:pt idx="0">
                  <c:v>IHME GBD Non-communicable diseases deaths (% of all deaths)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Salud!$A$2:$A$11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Salud!$C$2:$C$11</c:f>
              <c:numCache>
                <c:formatCode>0.0%</c:formatCode>
                <c:ptCount val="10"/>
                <c:pt idx="0">
                  <c:v>0.75334542535134597</c:v>
                </c:pt>
                <c:pt idx="1">
                  <c:v>0.75792751296912098</c:v>
                </c:pt>
                <c:pt idx="2">
                  <c:v>0.765476544210279</c:v>
                </c:pt>
                <c:pt idx="3">
                  <c:v>0.55695279068054204</c:v>
                </c:pt>
                <c:pt idx="4">
                  <c:v>0.76249556412206099</c:v>
                </c:pt>
                <c:pt idx="5">
                  <c:v>0.767478915696996</c:v>
                </c:pt>
                <c:pt idx="6">
                  <c:v>0.76870467645858997</c:v>
                </c:pt>
                <c:pt idx="7">
                  <c:v>0.64102581180797102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33-4A53-9C34-CA455367E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297520"/>
        <c:axId val="779291280"/>
      </c:lineChart>
      <c:catAx>
        <c:axId val="74597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70279856"/>
        <c:crosses val="autoZero"/>
        <c:auto val="1"/>
        <c:lblAlgn val="ctr"/>
        <c:lblOffset val="100"/>
        <c:noMultiLvlLbl val="0"/>
      </c:catAx>
      <c:valAx>
        <c:axId val="27027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45977680"/>
        <c:crosses val="autoZero"/>
        <c:crossBetween val="between"/>
      </c:valAx>
      <c:valAx>
        <c:axId val="779291280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79297520"/>
        <c:crosses val="max"/>
        <c:crossBetween val="between"/>
      </c:valAx>
      <c:catAx>
        <c:axId val="779297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9291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b: COP por 0.75L </a:t>
            </a:r>
            <a:r>
              <a:rPr lang="es-419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(Vino Reserva CS Quinta las cabras </a:t>
            </a: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) </a:t>
            </a:r>
            <a:r>
              <a:rPr lang="en-US" sz="1100"/>
              <a:t>- precios constantes de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'Precio alcohol (vino)'!$O$1</c:f>
              <c:strCache>
                <c:ptCount val="1"/>
                <c:pt idx="0">
                  <c:v>Precio antes impuestos - constantes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'Precio alcohol (vino)'!$A$2:$A$10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'Precio alcohol (vino)'!$O$2:$O$10</c:f>
              <c:numCache>
                <c:formatCode>_-* #,##0_-;\-* #,##0_-;_-* "-"??_-;_-@_-</c:formatCode>
                <c:ptCount val="9"/>
                <c:pt idx="0">
                  <c:v>3874.3450190130698</c:v>
                </c:pt>
                <c:pt idx="1">
                  <c:v>3169.1826804550492</c:v>
                </c:pt>
                <c:pt idx="2">
                  <c:v>6079.022175416625</c:v>
                </c:pt>
                <c:pt idx="3">
                  <c:v>5438.3655172413801</c:v>
                </c:pt>
                <c:pt idx="4">
                  <c:v>5943.0713839611999</c:v>
                </c:pt>
                <c:pt idx="5">
                  <c:v>6787.9951799981691</c:v>
                </c:pt>
                <c:pt idx="6">
                  <c:v>6124.9485479233308</c:v>
                </c:pt>
                <c:pt idx="7">
                  <c:v>5284.092461838588</c:v>
                </c:pt>
                <c:pt idx="8">
                  <c:v>4772.6688653640067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2-4A8F-AD7B-889031811D38}"/>
            </c:ext>
          </c:extLst>
        </c:ser>
        <c:ser>
          <c:idx val="1"/>
          <c:order val="1"/>
          <c:tx>
            <c:strRef>
              <c:f>'Precio alcohol (vino)'!$M$1</c:f>
              <c:strCache>
                <c:ptCount val="1"/>
                <c:pt idx="0">
                  <c:v>Específico - constantes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'Precio alcohol (vino)'!$A$2:$A$10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'Precio alcohol (vino)'!$M$2:$M$10</c:f>
              <c:numCache>
                <c:formatCode>_-* #,##0_-;\-* #,##0_-;_-* "-"??_-;_-@_-</c:formatCode>
                <c:ptCount val="9"/>
                <c:pt idx="0">
                  <c:v>4783.6456558773425</c:v>
                </c:pt>
                <c:pt idx="1">
                  <c:v>4523.6816668456659</c:v>
                </c:pt>
                <c:pt idx="2">
                  <c:v>2011.9686339248865</c:v>
                </c:pt>
                <c:pt idx="3">
                  <c:v>2028</c:v>
                </c:pt>
                <c:pt idx="4">
                  <c:v>2028.9017341040462</c:v>
                </c:pt>
                <c:pt idx="5">
                  <c:v>2070.5346985210467</c:v>
                </c:pt>
                <c:pt idx="6">
                  <c:v>2030.3383897316221</c:v>
                </c:pt>
                <c:pt idx="7">
                  <c:v>1877.3307942553361</c:v>
                </c:pt>
                <c:pt idx="8">
                  <c:v>1831.2518152773744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32-4A8F-AD7B-889031811D38}"/>
            </c:ext>
          </c:extLst>
        </c:ser>
        <c:ser>
          <c:idx val="2"/>
          <c:order val="2"/>
          <c:tx>
            <c:strRef>
              <c:f>'Precio alcohol (vino)'!$N$1</c:f>
              <c:strCache>
                <c:ptCount val="1"/>
                <c:pt idx="0">
                  <c:v>Ad valorem - constantes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'Precio alcohol (vino)'!$A$2:$A$10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'Precio alcohol (vino)'!$N$2:$N$10</c:f>
              <c:numCache>
                <c:formatCode>_-* #,##0_-;\-* #,##0_-;_-* "-"??_-;_-@_-</c:formatCode>
                <c:ptCount val="9"/>
                <c:pt idx="0">
                  <c:v>0</c:v>
                </c:pt>
                <c:pt idx="1">
                  <c:v>884.30985155195685</c:v>
                </c:pt>
                <c:pt idx="2">
                  <c:v>926.40000000000009</c:v>
                </c:pt>
                <c:pt idx="3">
                  <c:v>2027.6000000000001</c:v>
                </c:pt>
                <c:pt idx="4">
                  <c:v>2202.6</c:v>
                </c:pt>
                <c:pt idx="5">
                  <c:v>2450.2000000000003</c:v>
                </c:pt>
                <c:pt idx="6">
                  <c:v>2767.4</c:v>
                </c:pt>
                <c:pt idx="7">
                  <c:v>2823.2000000000003</c:v>
                </c:pt>
                <c:pt idx="8">
                  <c:v>2919.4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32-4A8F-AD7B-889031811D38}"/>
            </c:ext>
          </c:extLst>
        </c:ser>
        <c:ser>
          <c:idx val="0"/>
          <c:order val="3"/>
          <c:tx>
            <c:strRef>
              <c:f>'Precio alcohol (vino)'!$L$1</c:f>
              <c:strCache>
                <c:ptCount val="1"/>
                <c:pt idx="0">
                  <c:v>IVA - constantes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'Precio alcohol (vino)'!$A$2:$A$10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'Precio alcohol (vino)'!$L$2:$L$10</c:f>
              <c:numCache>
                <c:formatCode>_-* #,##0_-;\-* #,##0_-;_-* "-"??_-;_-@_-</c:formatCode>
                <c:ptCount val="9"/>
                <c:pt idx="0">
                  <c:v>1385.2785079824662</c:v>
                </c:pt>
                <c:pt idx="1">
                  <c:v>1372.3478718164279</c:v>
                </c:pt>
                <c:pt idx="2">
                  <c:v>1442.7825294946415</c:v>
                </c:pt>
                <c:pt idx="3">
                  <c:v>1519.0344827586196</c:v>
                </c:pt>
                <c:pt idx="4">
                  <c:v>1627.9316988904375</c:v>
                </c:pt>
                <c:pt idx="5">
                  <c:v>1809.3967805630746</c:v>
                </c:pt>
                <c:pt idx="6">
                  <c:v>1747.6299100247907</c:v>
                </c:pt>
                <c:pt idx="7">
                  <c:v>1597.5397209750281</c:v>
                </c:pt>
                <c:pt idx="8">
                  <c:v>1523.7313089026211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32-4A8F-AD7B-889031811D3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93799120"/>
        <c:axId val="993799600"/>
      </c:barChart>
      <c:barChart>
        <c:barDir val="col"/>
        <c:grouping val="stacked"/>
        <c:varyColors val="0"/>
        <c:ser>
          <c:idx val="4"/>
          <c:order val="4"/>
          <c:tx>
            <c:strRef>
              <c:f>'Precio alcohol (vino)'!$F$1</c:f>
              <c:strCache>
                <c:ptCount val="1"/>
                <c:pt idx="0">
                  <c:v>Precio constante 2008 ajustado IPC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8322754911978064E-3"/>
                  <c:y val="-0.2753433457466350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132-4A8F-AD7B-889031811D38}"/>
                </c:ext>
              </c:extLst>
            </c:dLbl>
            <c:dLbl>
              <c:idx val="1"/>
              <c:layout>
                <c:manualLayout>
                  <c:x val="1.9557823784007704E-3"/>
                  <c:y val="-0.2709226105532764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132-4A8F-AD7B-889031811D38}"/>
                </c:ext>
              </c:extLst>
            </c:dLbl>
            <c:dLbl>
              <c:idx val="2"/>
              <c:layout>
                <c:manualLayout>
                  <c:x val="-1.2350688720298215E-4"/>
                  <c:y val="-0.2819799429001982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132-4A8F-AD7B-889031811D38}"/>
                </c:ext>
              </c:extLst>
            </c:dLbl>
            <c:dLbl>
              <c:idx val="3"/>
              <c:layout>
                <c:manualLayout>
                  <c:x val="1.8322754911978961E-3"/>
                  <c:y val="-0.2993293609580032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132-4A8F-AD7B-889031811D38}"/>
                </c:ext>
              </c:extLst>
            </c:dLbl>
            <c:dLbl>
              <c:idx val="4"/>
              <c:layout>
                <c:manualLayout>
                  <c:x val="1.8322754911978243E-3"/>
                  <c:y val="-0.3242310044260810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132-4A8F-AD7B-889031811D38}"/>
                </c:ext>
              </c:extLst>
            </c:dLbl>
            <c:dLbl>
              <c:idx val="5"/>
              <c:layout>
                <c:manualLayout>
                  <c:x val="1.9557823784007704E-3"/>
                  <c:y val="-0.350614641082930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132-4A8F-AD7B-889031811D38}"/>
                </c:ext>
              </c:extLst>
            </c:dLbl>
            <c:dLbl>
              <c:idx val="6"/>
              <c:layout>
                <c:manualLayout>
                  <c:x val="-4.0350716440044872E-3"/>
                  <c:y val="-0.35297602942840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132-4A8F-AD7B-889031811D38}"/>
                </c:ext>
              </c:extLst>
            </c:dLbl>
            <c:dLbl>
              <c:idx val="7"/>
              <c:layout>
                <c:manualLayout>
                  <c:x val="-1.9557823784007704E-3"/>
                  <c:y val="-0.3168661813609211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132-4A8F-AD7B-889031811D38}"/>
                </c:ext>
              </c:extLst>
            </c:dLbl>
            <c:dLbl>
              <c:idx val="8"/>
              <c:layout>
                <c:manualLayout>
                  <c:x val="1.8322754911978243E-3"/>
                  <c:y val="-0.3130854652701281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132-4A8F-AD7B-889031811D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'Precio alcohol (vino)'!$F$2:$F$10</c:f>
              <c:numCache>
                <c:formatCode>_-* #,##0_-;\-* #,##0_-;_-* "-"??_-;_-@_-</c:formatCode>
                <c:ptCount val="9"/>
                <c:pt idx="0">
                  <c:v>10043.269182872878</c:v>
                </c:pt>
                <c:pt idx="1">
                  <c:v>9949.5220706690998</c:v>
                </c:pt>
                <c:pt idx="2">
                  <c:v>10460.173338836154</c:v>
                </c:pt>
                <c:pt idx="3">
                  <c:v>11013</c:v>
                </c:pt>
                <c:pt idx="4">
                  <c:v>11802.504816955683</c:v>
                </c:pt>
                <c:pt idx="5">
                  <c:v>13118.126659082291</c:v>
                </c:pt>
                <c:pt idx="6">
                  <c:v>12670.316847679744</c:v>
                </c:pt>
                <c:pt idx="7">
                  <c:v>11582.162977068952</c:v>
                </c:pt>
                <c:pt idx="8">
                  <c:v>11047.051989544003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132-4A8F-AD7B-889031811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6576400"/>
        <c:axId val="1406573488"/>
      </c:barChart>
      <c:catAx>
        <c:axId val="99379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3799600"/>
        <c:crosses val="autoZero"/>
        <c:auto val="1"/>
        <c:lblAlgn val="ctr"/>
        <c:lblOffset val="100"/>
        <c:noMultiLvlLbl val="0"/>
      </c:catAx>
      <c:valAx>
        <c:axId val="99379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3799120"/>
        <c:crosses val="autoZero"/>
        <c:crossBetween val="between"/>
      </c:valAx>
      <c:valAx>
        <c:axId val="140657348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6576400"/>
        <c:crosses val="max"/>
        <c:crossBetween val="between"/>
      </c:valAx>
      <c:catAx>
        <c:axId val="1406576400"/>
        <c:scaling>
          <c:orientation val="minMax"/>
        </c:scaling>
        <c:delete val="1"/>
        <c:axPos val="b"/>
        <c:majorTickMark val="out"/>
        <c:minorTickMark val="none"/>
        <c:tickLblPos val="nextTo"/>
        <c:crossAx val="1406573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COP 0.75L Licores de referencia más común (Aguardiente Antioqueño)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8.5117301488991548E-2"/>
          <c:y val="0.17394019075921724"/>
          <c:w val="0.84800260045561215"/>
          <c:h val="0.67840203322803005"/>
        </c:manualLayout>
      </c:layout>
      <c:barChart>
        <c:barDir val="col"/>
        <c:grouping val="stacked"/>
        <c:varyColors val="0"/>
        <c:ser>
          <c:idx val="3"/>
          <c:order val="1"/>
          <c:tx>
            <c:strRef>
              <c:f>'Precio alcohol (destilados)'!$K$1</c:f>
              <c:strCache>
                <c:ptCount val="1"/>
                <c:pt idx="0">
                  <c:v>Precio antes impuestos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'Precio alcohol (destilados)'!$A$2:$A$10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'Precio alcohol (destilados)'!$K$2:$K$10</c:f>
              <c:numCache>
                <c:formatCode>_-* #,##0_-;\-* #,##0_-;_-* "-"??_-;_-@_-</c:formatCode>
                <c:ptCount val="9"/>
                <c:pt idx="0">
                  <c:v>6196.389630600379</c:v>
                </c:pt>
                <c:pt idx="1">
                  <c:v>7085.0344827586232</c:v>
                </c:pt>
                <c:pt idx="2">
                  <c:v>-87.231092436973995</c:v>
                </c:pt>
                <c:pt idx="3">
                  <c:v>5994.8403361344554</c:v>
                </c:pt>
                <c:pt idx="4">
                  <c:v>5743.1470588235316</c:v>
                </c:pt>
                <c:pt idx="5">
                  <c:v>5144.268907563026</c:v>
                </c:pt>
                <c:pt idx="6">
                  <c:v>5038.0357142857138</c:v>
                </c:pt>
                <c:pt idx="7">
                  <c:v>4730.1554621848736</c:v>
                </c:pt>
                <c:pt idx="8">
                  <c:v>6095.0399159663866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25-4BA8-A9F1-4DB09FF00F5C}"/>
            </c:ext>
          </c:extLst>
        </c:ser>
        <c:ser>
          <c:idx val="1"/>
          <c:order val="2"/>
          <c:tx>
            <c:strRef>
              <c:f>'Precio alcohol (destilados)'!$I$1</c:f>
              <c:strCache>
                <c:ptCount val="1"/>
                <c:pt idx="0">
                  <c:v>Específico (Por grado de alcohol)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'Precio alcohol (destilados)'!$A$2:$A$10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'Precio alcohol (destilados)'!$I$2:$I$10</c:f>
              <c:numCache>
                <c:formatCode>General</c:formatCode>
                <c:ptCount val="9"/>
                <c:pt idx="0">
                  <c:v>9396</c:v>
                </c:pt>
                <c:pt idx="1">
                  <c:v>9396</c:v>
                </c:pt>
                <c:pt idx="2">
                  <c:v>6380</c:v>
                </c:pt>
                <c:pt idx="3">
                  <c:v>6612</c:v>
                </c:pt>
                <c:pt idx="4">
                  <c:v>6844</c:v>
                </c:pt>
                <c:pt idx="5">
                  <c:v>7076</c:v>
                </c:pt>
                <c:pt idx="6">
                  <c:v>7308</c:v>
                </c:pt>
                <c:pt idx="7">
                  <c:v>7598</c:v>
                </c:pt>
                <c:pt idx="8">
                  <c:v>8062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25-4BA8-A9F1-4DB09FF00F5C}"/>
            </c:ext>
          </c:extLst>
        </c:ser>
        <c:ser>
          <c:idx val="2"/>
          <c:order val="3"/>
          <c:tx>
            <c:strRef>
              <c:f>'Precio alcohol (destilados)'!$J$1</c:f>
              <c:strCache>
                <c:ptCount val="1"/>
                <c:pt idx="0">
                  <c:v>Ad valorem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'Precio alcohol (destilados)'!$A$2:$A$10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'Precio alcohol (destilados)'!$J$2:$J$10</c:f>
              <c:numCache>
                <c:formatCode>_-* #,##0_-;\-* #,##0_-;_-* "-"??_-;_-@_-</c:formatCode>
                <c:ptCount val="9"/>
                <c:pt idx="2">
                  <c:v>4779.5</c:v>
                </c:pt>
                <c:pt idx="3">
                  <c:v>3294</c:v>
                </c:pt>
                <c:pt idx="4">
                  <c:v>4730.5</c:v>
                </c:pt>
                <c:pt idx="5">
                  <c:v>5152</c:v>
                </c:pt>
                <c:pt idx="6">
                  <c:v>5168.25</c:v>
                </c:pt>
                <c:pt idx="7">
                  <c:v>5210.5</c:v>
                </c:pt>
                <c:pt idx="8">
                  <c:v>5217.75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25-4BA8-A9F1-4DB09FF00F5C}"/>
            </c:ext>
          </c:extLst>
        </c:ser>
        <c:ser>
          <c:idx val="0"/>
          <c:order val="4"/>
          <c:tx>
            <c:strRef>
              <c:f>'Precio alcohol (destilados)'!$H$1</c:f>
              <c:strCache>
                <c:ptCount val="1"/>
                <c:pt idx="0">
                  <c:v>IVA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'Precio alcohol (destilados)'!$A$2:$A$10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'Precio alcohol (destilados)'!$H$2:$H$10</c:f>
              <c:numCache>
                <c:formatCode>_-* #,##0_-;\-* #,##0_-;_-* "-"??_-;_-@_-</c:formatCode>
                <c:ptCount val="9"/>
                <c:pt idx="0">
                  <c:v>2494.7823408960594</c:v>
                </c:pt>
                <c:pt idx="1">
                  <c:v>2636.9655172413768</c:v>
                </c:pt>
                <c:pt idx="2">
                  <c:v>2103.731092436974</c:v>
                </c:pt>
                <c:pt idx="3">
                  <c:v>3021.1596638655446</c:v>
                </c:pt>
                <c:pt idx="4">
                  <c:v>3290.3529411764684</c:v>
                </c:pt>
                <c:pt idx="5">
                  <c:v>3300.731092436974</c:v>
                </c:pt>
                <c:pt idx="6">
                  <c:v>3327.7142857142862</c:v>
                </c:pt>
                <c:pt idx="7">
                  <c:v>3332.3445378151264</c:v>
                </c:pt>
                <c:pt idx="8">
                  <c:v>3681.2100840336134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25-4BA8-A9F1-4DB09FF00F5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93799120"/>
        <c:axId val="993799600"/>
      </c:barChart>
      <c:barChart>
        <c:barDir val="col"/>
        <c:grouping val="stacked"/>
        <c:varyColors val="0"/>
        <c:ser>
          <c:idx val="4"/>
          <c:order val="0"/>
          <c:tx>
            <c:strRef>
              <c:f>'Precio alcohol (destilados)'!$E$1</c:f>
              <c:strCache>
                <c:ptCount val="1"/>
                <c:pt idx="0">
                  <c:v>Precio Aguardiente antioqueño (0.75L)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0804642422030681E-3"/>
                  <c:y val="-0.3041664460203001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525-4BA8-A9F1-4DB09FF00F5C}"/>
                </c:ext>
              </c:extLst>
            </c:dLbl>
            <c:dLbl>
              <c:idx val="1"/>
              <c:layout>
                <c:manualLayout>
                  <c:x val="-3.232969556237097E-17"/>
                  <c:y val="-0.3193081961604359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525-4BA8-A9F1-4DB09FF00F5C}"/>
                </c:ext>
              </c:extLst>
            </c:dLbl>
            <c:dLbl>
              <c:idx val="2"/>
              <c:layout>
                <c:manualLayout>
                  <c:x val="-1.7634583111512494E-3"/>
                  <c:y val="-0.2719621631950147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525-4BA8-A9F1-4DB09FF00F5C}"/>
                </c:ext>
              </c:extLst>
            </c:dLbl>
            <c:dLbl>
              <c:idx val="3"/>
              <c:layout>
                <c:manualLayout>
                  <c:x val="6.3415071708879968E-4"/>
                  <c:y val="-0.327013777362488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525-4BA8-A9F1-4DB09FF00F5C}"/>
                </c:ext>
              </c:extLst>
            </c:dLbl>
            <c:dLbl>
              <c:idx val="4"/>
              <c:layout>
                <c:manualLayout>
                  <c:x val="-3.5269166223024988E-3"/>
                  <c:y val="-0.3313856258307793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525-4BA8-A9F1-4DB09FF00F5C}"/>
                </c:ext>
              </c:extLst>
            </c:dLbl>
            <c:dLbl>
              <c:idx val="5"/>
              <c:layout>
                <c:manualLayout>
                  <c:x val="-3.2099106912507288E-3"/>
                  <c:y val="-0.3335355552198748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525-4BA8-A9F1-4DB09FF00F5C}"/>
                </c:ext>
              </c:extLst>
            </c:dLbl>
            <c:dLbl>
              <c:idx val="6"/>
              <c:layout>
                <c:manualLayout>
                  <c:x val="-2.0804642422030842E-3"/>
                  <c:y val="-0.3316501574377917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525-4BA8-A9F1-4DB09FF00F5C}"/>
                </c:ext>
              </c:extLst>
            </c:dLbl>
            <c:dLbl>
              <c:idx val="7"/>
              <c:layout>
                <c:manualLayout>
                  <c:x val="-2.0804642422030842E-3"/>
                  <c:y val="-0.3281477980062028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525-4BA8-A9F1-4DB09FF00F5C}"/>
                </c:ext>
              </c:extLst>
            </c:dLbl>
            <c:dLbl>
              <c:idx val="8"/>
              <c:layout>
                <c:manualLayout>
                  <c:x val="-3.5269166223026284E-3"/>
                  <c:y val="-0.3527036033158207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525-4BA8-A9F1-4DB09FF00F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'Precio alcohol (destilados)'!$E$2:$E$10</c:f>
              <c:numCache>
                <c:formatCode>General</c:formatCode>
                <c:ptCount val="9"/>
                <c:pt idx="0" formatCode="0">
                  <c:v>18087.171971496438</c:v>
                </c:pt>
                <c:pt idx="1">
                  <c:v>19118</c:v>
                </c:pt>
                <c:pt idx="2">
                  <c:v>13176</c:v>
                </c:pt>
                <c:pt idx="3">
                  <c:v>18922</c:v>
                </c:pt>
                <c:pt idx="4">
                  <c:v>20608</c:v>
                </c:pt>
                <c:pt idx="5">
                  <c:v>20673</c:v>
                </c:pt>
                <c:pt idx="6">
                  <c:v>20842</c:v>
                </c:pt>
                <c:pt idx="7">
                  <c:v>20871</c:v>
                </c:pt>
                <c:pt idx="8">
                  <c:v>23056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525-4BA8-A9F1-4DB09FF00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6576400"/>
        <c:axId val="1406573488"/>
      </c:barChart>
      <c:catAx>
        <c:axId val="99379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3799600"/>
        <c:crosses val="autoZero"/>
        <c:auto val="1"/>
        <c:lblAlgn val="ctr"/>
        <c:lblOffset val="100"/>
        <c:noMultiLvlLbl val="0"/>
      </c:catAx>
      <c:valAx>
        <c:axId val="99379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3799120"/>
        <c:crosses val="autoZero"/>
        <c:crossBetween val="between"/>
      </c:valAx>
      <c:valAx>
        <c:axId val="1406573488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6576400"/>
        <c:crosses val="max"/>
        <c:crossBetween val="between"/>
      </c:valAx>
      <c:catAx>
        <c:axId val="1406576400"/>
        <c:scaling>
          <c:orientation val="minMax"/>
        </c:scaling>
        <c:delete val="1"/>
        <c:axPos val="b"/>
        <c:majorTickMark val="out"/>
        <c:minorTickMark val="none"/>
        <c:tickLblPos val="nextTo"/>
        <c:crossAx val="1406573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Carga impositiva: licores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'Precio alcohol (destilados)'!$T$1</c:f>
              <c:strCache>
                <c:ptCount val="1"/>
                <c:pt idx="0">
                  <c:v>Carga impositiva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'Precio alcohol (destilados)'!$A$2:$A$10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'Precio alcohol (destilados)'!$T$2:$T$10</c:f>
              <c:numCache>
                <c:formatCode>0%</c:formatCode>
                <c:ptCount val="9"/>
                <c:pt idx="0">
                  <c:v>0.65741523106181188</c:v>
                </c:pt>
                <c:pt idx="1">
                  <c:v>0.62940503803961589</c:v>
                </c:pt>
                <c:pt idx="2">
                  <c:v>1.0066204532814946</c:v>
                </c:pt>
                <c:pt idx="3">
                  <c:v>0.68318146410873826</c:v>
                </c:pt>
                <c:pt idx="4">
                  <c:v>0.72131468076360972</c:v>
                </c:pt>
                <c:pt idx="5">
                  <c:v>0.75116001995051396</c:v>
                </c:pt>
                <c:pt idx="6">
                  <c:v>0.75827484337943984</c:v>
                </c:pt>
                <c:pt idx="7">
                  <c:v>0.7733622987789337</c:v>
                </c:pt>
                <c:pt idx="8">
                  <c:v>0.73564191898133302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22-4092-BE08-03EA43461792}"/>
            </c:ext>
          </c:extLst>
        </c:ser>
        <c:ser>
          <c:idx val="2"/>
          <c:order val="1"/>
          <c:tx>
            <c:strRef>
              <c:f>'Precio alcohol (destilados)'!$U$1</c:f>
              <c:strCache>
                <c:ptCount val="1"/>
                <c:pt idx="0">
                  <c:v>Carga impositiva - Excise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'Precio alcohol (destilados)'!$A$2:$A$10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'Precio alcohol (destilados)'!$U$2:$U$10</c:f>
              <c:numCache>
                <c:formatCode>0%</c:formatCode>
                <c:ptCount val="9"/>
                <c:pt idx="0">
                  <c:v>0.51948419657905331</c:v>
                </c:pt>
                <c:pt idx="1">
                  <c:v>0.49147400355685739</c:v>
                </c:pt>
                <c:pt idx="2">
                  <c:v>0.84695658773527627</c:v>
                </c:pt>
                <c:pt idx="3">
                  <c:v>0.52351759856251978</c:v>
                </c:pt>
                <c:pt idx="4">
                  <c:v>0.56165081521739135</c:v>
                </c:pt>
                <c:pt idx="5">
                  <c:v>0.59149615440429548</c:v>
                </c:pt>
                <c:pt idx="6">
                  <c:v>0.59861097783322137</c:v>
                </c:pt>
                <c:pt idx="7">
                  <c:v>0.61369843323271522</c:v>
                </c:pt>
                <c:pt idx="8">
                  <c:v>0.57597805343511455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22-4092-BE08-03EA43461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219616"/>
        <c:axId val="1021100624"/>
      </c:lineChart>
      <c:catAx>
        <c:axId val="101821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21100624"/>
        <c:crosses val="autoZero"/>
        <c:auto val="1"/>
        <c:lblAlgn val="ctr"/>
        <c:lblOffset val="100"/>
        <c:noMultiLvlLbl val="0"/>
      </c:catAx>
      <c:valAx>
        <c:axId val="1021100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Procentaje precio de venta final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1821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100"/>
              <a:t>(b) licores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'Precio alcohol (destilados)'!$D$1</c:f>
              <c:strCache>
                <c:ptCount val="1"/>
                <c:pt idx="0">
                  <c:v>IPC licores ajuste IPC total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'Precio alcohol (destilados)'!$A$2:$A$10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'Precio alcohol (destilados)'!$D$2:$D$10</c:f>
              <c:numCache>
                <c:formatCode>General</c:formatCode>
                <c:ptCount val="9"/>
                <c:pt idx="0">
                  <c:v>90.471323111868259</c:v>
                </c:pt>
                <c:pt idx="1">
                  <c:v>90.430673397057248</c:v>
                </c:pt>
                <c:pt idx="2">
                  <c:v>101.02146099876185</c:v>
                </c:pt>
                <c:pt idx="3">
                  <c:v>100</c:v>
                </c:pt>
                <c:pt idx="4">
                  <c:v>106.76300578034682</c:v>
                </c:pt>
                <c:pt idx="5">
                  <c:v>105.44178991277968</c:v>
                </c:pt>
                <c:pt idx="6">
                  <c:v>101.72336415043534</c:v>
                </c:pt>
                <c:pt idx="7">
                  <c:v>100.03173847496628</c:v>
                </c:pt>
                <c:pt idx="8">
                  <c:v>100.56636654080744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9A-4F14-B87E-62D59E6DD65E}"/>
            </c:ext>
          </c:extLst>
        </c:ser>
        <c:ser>
          <c:idx val="2"/>
          <c:order val="2"/>
          <c:tx>
            <c:strRef>
              <c:f>'Precio alcohol (destilados)'!$C$1</c:f>
              <c:strCache>
                <c:ptCount val="1"/>
                <c:pt idx="0">
                  <c:v>IPC Aguardiente Dic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'Precio alcohol (destilados)'!$A$2:$A$10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'Precio alcohol (destilados)'!$C$2:$C$10</c:f>
              <c:numCache>
                <c:formatCode>General</c:formatCode>
                <c:ptCount val="9"/>
                <c:pt idx="0">
                  <c:v>79.66</c:v>
                </c:pt>
                <c:pt idx="1">
                  <c:v>84.2</c:v>
                </c:pt>
                <c:pt idx="2">
                  <c:v>97.91</c:v>
                </c:pt>
                <c:pt idx="3" formatCode="###,###.00">
                  <c:v>100</c:v>
                </c:pt>
                <c:pt idx="4" formatCode="###,###.00">
                  <c:v>110.82</c:v>
                </c:pt>
                <c:pt idx="5" formatCode="###,###.00">
                  <c:v>111.22</c:v>
                </c:pt>
                <c:pt idx="6" formatCode="###,###.00">
                  <c:v>113.33</c:v>
                </c:pt>
                <c:pt idx="7" formatCode="###,###.00">
                  <c:v>126.07</c:v>
                </c:pt>
                <c:pt idx="8" formatCode="###,###.00">
                  <c:v>138.5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9A-4F14-B87E-62D59E6D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3807312"/>
        <c:axId val="1013805392"/>
      </c:lineChart>
      <c:lineChart>
        <c:grouping val="standard"/>
        <c:varyColors val="0"/>
        <c:ser>
          <c:idx val="0"/>
          <c:order val="0"/>
          <c:tx>
            <c:strRef>
              <c:f>'Precio alcohol (destilados)'!$S$1</c:f>
              <c:strCache>
                <c:ptCount val="1"/>
                <c:pt idx="0">
                  <c:v>Precio aguardiente antioqueño (0.75L) (Int$PPP)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'Precio alcohol (destilados)'!$A$2:$A$10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'Precio alcohol (destilados)'!$S$2:$S$10</c:f>
              <c:numCache>
                <c:formatCode>_-"$"\ * #,##0.00_-;\-"$"\ * #,##0.00_-;_-"$"\ * "-"??_-;_-@_-</c:formatCode>
                <c:ptCount val="9"/>
                <c:pt idx="0">
                  <c:v>14.169347412061448</c:v>
                </c:pt>
                <c:pt idx="1">
                  <c:v>14.727678915337803</c:v>
                </c:pt>
                <c:pt idx="2">
                  <c:v>9.9216867469879517</c:v>
                </c:pt>
                <c:pt idx="3">
                  <c:v>14.310996823476025</c:v>
                </c:pt>
                <c:pt idx="4">
                  <c:v>15.70013713240896</c:v>
                </c:pt>
                <c:pt idx="5">
                  <c:v>16.268985598489021</c:v>
                </c:pt>
                <c:pt idx="6">
                  <c:v>15.833776494720048</c:v>
                </c:pt>
                <c:pt idx="7">
                  <c:v>15.509400312105223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30-4472-A6B1-727851341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5719728"/>
        <c:axId val="1605725968"/>
      </c:lineChart>
      <c:catAx>
        <c:axId val="101380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13805392"/>
        <c:crosses val="autoZero"/>
        <c:auto val="1"/>
        <c:lblAlgn val="ctr"/>
        <c:lblOffset val="100"/>
        <c:noMultiLvlLbl val="0"/>
      </c:catAx>
      <c:valAx>
        <c:axId val="1013805392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ÍndiceIPC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13807312"/>
        <c:crosses val="autoZero"/>
        <c:crossBetween val="between"/>
      </c:valAx>
      <c:valAx>
        <c:axId val="1605725968"/>
        <c:scaling>
          <c:orientation val="minMax"/>
          <c:min val="9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Int$PPP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_-&quot;$&quot;\ * #,##0.00_-;\-&quot;$&quot;\ * #,##0.00_-;_-&quot;$&quot;\ 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05719728"/>
        <c:crosses val="max"/>
        <c:crossBetween val="between"/>
      </c:valAx>
      <c:catAx>
        <c:axId val="1605719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5725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licores  (REF: Aguardiente Antioqueño)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'Precio alcohol (destilados)'!$W$1</c:f>
              <c:strCache>
                <c:ptCount val="1"/>
                <c:pt idx="0">
                  <c:v>Asequibilidad 
150 L como % Salario Mínimo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'Precio alcohol (destilados)'!$A$2:$A$10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'Precio alcohol (destilados)'!$W$2:$W$10</c:f>
              <c:numCache>
                <c:formatCode>0.0%</c:formatCode>
                <c:ptCount val="9"/>
                <c:pt idx="0">
                  <c:v>0.46784025171352112</c:v>
                </c:pt>
                <c:pt idx="1">
                  <c:v>0.46215247308864732</c:v>
                </c:pt>
                <c:pt idx="2">
                  <c:v>0.29767512474295699</c:v>
                </c:pt>
                <c:pt idx="3">
                  <c:v>0.40367346694963491</c:v>
                </c:pt>
                <c:pt idx="4">
                  <c:v>0.41475670880247051</c:v>
                </c:pt>
                <c:pt idx="5">
                  <c:v>0.39251403788777206</c:v>
                </c:pt>
                <c:pt idx="6">
                  <c:v>0.38234091998100955</c:v>
                </c:pt>
                <c:pt idx="7">
                  <c:v>0.34784999999999999</c:v>
                </c:pt>
                <c:pt idx="8">
                  <c:v>0.33126436781609198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5-42DD-A225-C7ABC9694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219616"/>
        <c:axId val="1021100624"/>
      </c:lineChart>
      <c:lineChart>
        <c:grouping val="standard"/>
        <c:varyColors val="0"/>
        <c:ser>
          <c:idx val="0"/>
          <c:order val="0"/>
          <c:tx>
            <c:strRef>
              <c:f>'Precio alcohol (destilados)'!$V$1</c:f>
              <c:strCache>
                <c:ptCount val="1"/>
                <c:pt idx="0">
                  <c:v>Asequibilidad
150L como % PIB pc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'Precio alcohol (destilados)'!$A$2:$A$10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'Precio alcohol (destilados)'!$V$2:$V$10</c:f>
              <c:numCache>
                <c:formatCode>0.0%</c:formatCode>
                <c:ptCount val="9"/>
                <c:pt idx="0">
                  <c:v>0.21182331247915473</c:v>
                </c:pt>
                <c:pt idx="1">
                  <c:v>0.21082009258616818</c:v>
                </c:pt>
                <c:pt idx="2">
                  <c:v>0.13842513640367873</c:v>
                </c:pt>
                <c:pt idx="3">
                  <c:v>0.18878865191233768</c:v>
                </c:pt>
                <c:pt idx="4">
                  <c:v>0.19513126751075996</c:v>
                </c:pt>
                <c:pt idx="5">
                  <c:v>0.21105447560218993</c:v>
                </c:pt>
                <c:pt idx="6">
                  <c:v>0.18006385865133967</c:v>
                </c:pt>
                <c:pt idx="7">
                  <c:v>0.14805417349807523</c:v>
                </c:pt>
                <c:pt idx="8">
                  <c:v>0.15452977050096092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35-42DD-A225-C7ABC9694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7965152"/>
        <c:axId val="1077963232"/>
      </c:lineChart>
      <c:catAx>
        <c:axId val="101821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21100624"/>
        <c:crosses val="autoZero"/>
        <c:auto val="1"/>
        <c:lblAlgn val="ctr"/>
        <c:lblOffset val="100"/>
        <c:noMultiLvlLbl val="0"/>
      </c:catAx>
      <c:valAx>
        <c:axId val="102110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Porcentaje de 1 salario</a:t>
                </a:r>
                <a:r>
                  <a:rPr lang="es-419" baseline="0"/>
                  <a:t> mínimo anual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18219616"/>
        <c:crosses val="autoZero"/>
        <c:crossBetween val="between"/>
      </c:valAx>
      <c:valAx>
        <c:axId val="10779632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Porcentaje</a:t>
                </a:r>
                <a:r>
                  <a:rPr lang="es-419" baseline="0"/>
                  <a:t> PIB pc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7965152"/>
        <c:crosses val="max"/>
        <c:crossBetween val="between"/>
      </c:valAx>
      <c:catAx>
        <c:axId val="1077965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7963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COP 0.75L Licores de referencia más común (Aguardiente Antioqueño) - precios constantes de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'Precio alcohol (destilados)'!$O$1</c:f>
              <c:strCache>
                <c:ptCount val="1"/>
                <c:pt idx="0">
                  <c:v>Precio antes impuestos - constantes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'Precio alcohol (destilados)'!$A$2:$A$10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'Precio alcohol (destilados)'!$O$2:$O$10</c:f>
              <c:numCache>
                <c:formatCode>_-* #,##0_-;\-* #,##0_-;_-* "-"??_-;_-@_-</c:formatCode>
                <c:ptCount val="9"/>
                <c:pt idx="0">
                  <c:v>7037.3533567295617</c:v>
                </c:pt>
                <c:pt idx="1">
                  <c:v>7609.3163814398285</c:v>
                </c:pt>
                <c:pt idx="2">
                  <c:v>357.33521425420258</c:v>
                </c:pt>
                <c:pt idx="3">
                  <c:v>6406.0689655172428</c:v>
                </c:pt>
                <c:pt idx="4">
                  <c:v>5791.1929107700507</c:v>
                </c:pt>
                <c:pt idx="5">
                  <c:v>5035.2883239836319</c:v>
                </c:pt>
                <c:pt idx="6">
                  <c:v>4399.3304499688966</c:v>
                </c:pt>
                <c:pt idx="7">
                  <c:v>3036.9342452672754</c:v>
                </c:pt>
                <c:pt idx="8">
                  <c:v>3360.4246071489397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23-496F-8FA0-A54D63B7F76D}"/>
            </c:ext>
          </c:extLst>
        </c:ser>
        <c:ser>
          <c:idx val="1"/>
          <c:order val="1"/>
          <c:tx>
            <c:strRef>
              <c:f>'Precio alcohol (destilados)'!$M$1</c:f>
              <c:strCache>
                <c:ptCount val="1"/>
                <c:pt idx="0">
                  <c:v>Específico - constantes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'Precio alcohol (destilados)'!$A$2:$A$10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'Precio alcohol (destilados)'!$M$2:$M$10</c:f>
              <c:numCache>
                <c:formatCode>_-* #,##0_-;\-* #,##0_-;_-* "-"??_-;_-@_-</c:formatCode>
                <c:ptCount val="9"/>
                <c:pt idx="0">
                  <c:v>10671.209540034071</c:v>
                </c:pt>
                <c:pt idx="1">
                  <c:v>10091.289872194178</c:v>
                </c:pt>
                <c:pt idx="2">
                  <c:v>6582.7486586875766</c:v>
                </c:pt>
                <c:pt idx="3">
                  <c:v>6612</c:v>
                </c:pt>
                <c:pt idx="4">
                  <c:v>6593.4489402697491</c:v>
                </c:pt>
                <c:pt idx="5">
                  <c:v>6708.38073568449</c:v>
                </c:pt>
                <c:pt idx="6">
                  <c:v>6559.5547975944719</c:v>
                </c:pt>
                <c:pt idx="7">
                  <c:v>6028.7233198444819</c:v>
                </c:pt>
                <c:pt idx="8">
                  <c:v>5853.9064769096722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23-496F-8FA0-A54D63B7F76D}"/>
            </c:ext>
          </c:extLst>
        </c:ser>
        <c:ser>
          <c:idx val="2"/>
          <c:order val="2"/>
          <c:tx>
            <c:strRef>
              <c:f>'Precio alcohol (destilados)'!$N$1</c:f>
              <c:strCache>
                <c:ptCount val="1"/>
                <c:pt idx="0">
                  <c:v>Ad valorem - constantes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'Precio alcohol (destilados)'!$A$2:$A$10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'Precio alcohol (destilados)'!$N$2:$N$10</c:f>
              <c:numCache>
                <c:formatCode>_-* #,##0_-;\-* #,##0_-;_-* "-"??_-;_-@_-</c:formatCode>
                <c:ptCount val="9"/>
                <c:pt idx="0">
                  <c:v>0</c:v>
                </c:pt>
                <c:pt idx="2">
                  <c:v>4779.5</c:v>
                </c:pt>
                <c:pt idx="3">
                  <c:v>3294</c:v>
                </c:pt>
                <c:pt idx="4">
                  <c:v>4730.5</c:v>
                </c:pt>
                <c:pt idx="5">
                  <c:v>5152</c:v>
                </c:pt>
                <c:pt idx="6">
                  <c:v>5168.25</c:v>
                </c:pt>
                <c:pt idx="7">
                  <c:v>5210.5</c:v>
                </c:pt>
                <c:pt idx="8">
                  <c:v>5217.75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23-496F-8FA0-A54D63B7F76D}"/>
            </c:ext>
          </c:extLst>
        </c:ser>
        <c:ser>
          <c:idx val="0"/>
          <c:order val="3"/>
          <c:tx>
            <c:strRef>
              <c:f>'Precio alcohol (destilados)'!$L$1</c:f>
              <c:strCache>
                <c:ptCount val="1"/>
                <c:pt idx="0">
                  <c:v>IVA - constantes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'Precio alcohol (destilados)'!$A$2:$A$10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'Precio alcohol (destilados)'!$L$2:$L$10</c:f>
              <c:numCache>
                <c:formatCode>_-* #,##0_-;\-* #,##0_-;_-* "-"??_-;_-@_-</c:formatCode>
                <c:ptCount val="9"/>
                <c:pt idx="0">
                  <c:v>2833.3700634821798</c:v>
                </c:pt>
                <c:pt idx="1">
                  <c:v>2832.0970005814379</c:v>
                </c:pt>
                <c:pt idx="2">
                  <c:v>1875.133419670683</c:v>
                </c:pt>
                <c:pt idx="3">
                  <c:v>2609.9310344827572</c:v>
                </c:pt>
                <c:pt idx="4">
                  <c:v>2738.4226961663662</c:v>
                </c:pt>
                <c:pt idx="5">
                  <c:v>2703.3070495468965</c:v>
                </c:pt>
                <c:pt idx="6">
                  <c:v>2580.3416396101384</c:v>
                </c:pt>
                <c:pt idx="7">
                  <c:v>2284.1852104178797</c:v>
                </c:pt>
                <c:pt idx="8">
                  <c:v>2309.1329734493756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23-496F-8FA0-A54D63B7F76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93799120"/>
        <c:axId val="993799600"/>
      </c:barChart>
      <c:barChart>
        <c:barDir val="col"/>
        <c:grouping val="stacked"/>
        <c:varyColors val="0"/>
        <c:ser>
          <c:idx val="4"/>
          <c:order val="4"/>
          <c:tx>
            <c:strRef>
              <c:f>'Precio alcohol (destilados)'!$F$1</c:f>
              <c:strCache>
                <c:ptCount val="1"/>
                <c:pt idx="0">
                  <c:v>Precio constante 2008 ajustado IPC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7558685446009389E-3"/>
                  <c:y val="-0.3022987751531058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2AB-4F3E-BE58-AD4E0F81C46E}"/>
                </c:ext>
              </c:extLst>
            </c:dLbl>
            <c:dLbl>
              <c:idx val="1"/>
              <c:layout>
                <c:manualLayout>
                  <c:x val="0"/>
                  <c:y val="-0.3049512248468941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2AB-4F3E-BE58-AD4E0F81C46E}"/>
                </c:ext>
              </c:extLst>
            </c:dLbl>
            <c:dLbl>
              <c:idx val="2"/>
              <c:layout>
                <c:manualLayout>
                  <c:x val="-1.8779342723005039E-3"/>
                  <c:y val="-0.2218401137357829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2AB-4F3E-BE58-AD4E0F81C46E}"/>
                </c:ext>
              </c:extLst>
            </c:dLbl>
            <c:dLbl>
              <c:idx val="3"/>
              <c:layout>
                <c:manualLayout>
                  <c:x val="-1.8779342723005384E-3"/>
                  <c:y val="-0.2830769903762029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2AB-4F3E-BE58-AD4E0F81C46E}"/>
                </c:ext>
              </c:extLst>
            </c:dLbl>
            <c:dLbl>
              <c:idx val="4"/>
              <c:layout>
                <c:manualLayout>
                  <c:x val="1.8779342723004007E-3"/>
                  <c:y val="-0.3012836832895888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2AB-4F3E-BE58-AD4E0F81C46E}"/>
                </c:ext>
              </c:extLst>
            </c:dLbl>
            <c:dLbl>
              <c:idx val="5"/>
              <c:layout>
                <c:manualLayout>
                  <c:x val="-1.8779342723005384E-3"/>
                  <c:y val="-0.2978263342082239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2AB-4F3E-BE58-AD4E0F81C46E}"/>
                </c:ext>
              </c:extLst>
            </c:dLbl>
            <c:dLbl>
              <c:idx val="6"/>
              <c:layout>
                <c:manualLayout>
                  <c:x val="0"/>
                  <c:y val="-0.2718302712160979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2AB-4F3E-BE58-AD4E0F81C46E}"/>
                </c:ext>
              </c:extLst>
            </c:dLbl>
            <c:dLbl>
              <c:idx val="7"/>
              <c:layout>
                <c:manualLayout>
                  <c:x val="-1.8779342723004694E-3"/>
                  <c:y val="-0.2482263779527559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2AB-4F3E-BE58-AD4E0F81C46E}"/>
                </c:ext>
              </c:extLst>
            </c:dLbl>
            <c:dLbl>
              <c:idx val="8"/>
              <c:layout>
                <c:manualLayout>
                  <c:x val="0"/>
                  <c:y val="-0.2534604111986001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2AB-4F3E-BE58-AD4E0F81C4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'Precio alcohol (destilados)'!$F$2:$F$10</c:f>
              <c:numCache>
                <c:formatCode>_-* #,##0_-;\-* #,##0_-;_-* "-"??_-;_-@_-</c:formatCode>
                <c:ptCount val="9"/>
                <c:pt idx="0">
                  <c:v>20541.932960245813</c:v>
                </c:pt>
                <c:pt idx="1">
                  <c:v>20532.703254215445</c:v>
                </c:pt>
                <c:pt idx="2">
                  <c:v>13594.717292612462</c:v>
                </c:pt>
                <c:pt idx="3">
                  <c:v>18922</c:v>
                </c:pt>
                <c:pt idx="4">
                  <c:v>19853.564547206166</c:v>
                </c:pt>
                <c:pt idx="5">
                  <c:v>19598.976109215018</c:v>
                </c:pt>
                <c:pt idx="6">
                  <c:v>18707.476887173507</c:v>
                </c:pt>
                <c:pt idx="7">
                  <c:v>16560.342775529636</c:v>
                </c:pt>
                <c:pt idx="8">
                  <c:v>16741.214057507987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F23-496F-8FA0-A54D63B7F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6576400"/>
        <c:axId val="1406573488"/>
      </c:barChart>
      <c:catAx>
        <c:axId val="99379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3799600"/>
        <c:crosses val="autoZero"/>
        <c:auto val="1"/>
        <c:lblAlgn val="ctr"/>
        <c:lblOffset val="100"/>
        <c:noMultiLvlLbl val="0"/>
      </c:catAx>
      <c:valAx>
        <c:axId val="99379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3799120"/>
        <c:crosses val="autoZero"/>
        <c:crossBetween val="between"/>
      </c:valAx>
      <c:valAx>
        <c:axId val="1406573488"/>
        <c:scaling>
          <c:orientation val="minMax"/>
        </c:scaling>
        <c:delete val="1"/>
        <c:axPos val="r"/>
        <c:numFmt formatCode="_-* #,##0_-;\-* #,##0_-;_-* &quot;-&quot;??_-;_-@_-" sourceLinked="1"/>
        <c:majorTickMark val="out"/>
        <c:minorTickMark val="none"/>
        <c:tickLblPos val="nextTo"/>
        <c:crossAx val="1406576400"/>
        <c:crosses val="max"/>
        <c:crossBetween val="between"/>
      </c:valAx>
      <c:catAx>
        <c:axId val="1406576400"/>
        <c:scaling>
          <c:orientation val="minMax"/>
        </c:scaling>
        <c:delete val="1"/>
        <c:axPos val="b"/>
        <c:majorTickMark val="out"/>
        <c:minorTickMark val="none"/>
        <c:tickLblPos val="nextTo"/>
        <c:crossAx val="1406573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Recaudo miles de millones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'Recaudo alcohol'!$B$1</c:f>
              <c:strCache>
                <c:ptCount val="1"/>
                <c:pt idx="0">
                  <c:v>Total Arancel
Miles de millones COP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'Recaudo alcohol'!$A$2:$A$11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'Recaudo alcohol'!$B$2:$B$11</c:f>
              <c:numCache>
                <c:formatCode>General</c:formatCode>
                <c:ptCount val="10"/>
                <c:pt idx="0">
                  <c:v>16.8</c:v>
                </c:pt>
                <c:pt idx="1">
                  <c:v>16.190000000000001</c:v>
                </c:pt>
                <c:pt idx="2">
                  <c:v>22.64</c:v>
                </c:pt>
                <c:pt idx="3">
                  <c:v>18.2</c:v>
                </c:pt>
                <c:pt idx="4">
                  <c:v>19.79</c:v>
                </c:pt>
                <c:pt idx="5">
                  <c:v>22.19</c:v>
                </c:pt>
                <c:pt idx="6">
                  <c:v>23.89</c:v>
                </c:pt>
                <c:pt idx="7">
                  <c:v>21.58</c:v>
                </c:pt>
                <c:pt idx="8">
                  <c:v>13.97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4F-4D90-BC1A-EF08A2406723}"/>
            </c:ext>
          </c:extLst>
        </c:ser>
        <c:ser>
          <c:idx val="2"/>
          <c:order val="1"/>
          <c:tx>
            <c:strRef>
              <c:f>'Recaudo alcohol'!$C$1</c:f>
              <c:strCache>
                <c:ptCount val="1"/>
                <c:pt idx="0">
                  <c:v>Total IVA aduana
Miles de millones COP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'Recaudo alcohol'!$A$2:$A$11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'Recaudo alcohol'!$C$2:$C$11</c:f>
              <c:numCache>
                <c:formatCode>General</c:formatCode>
                <c:ptCount val="10"/>
                <c:pt idx="0">
                  <c:v>27.56</c:v>
                </c:pt>
                <c:pt idx="1">
                  <c:v>44.77</c:v>
                </c:pt>
                <c:pt idx="2">
                  <c:v>50.87</c:v>
                </c:pt>
                <c:pt idx="3">
                  <c:v>102.9</c:v>
                </c:pt>
                <c:pt idx="4">
                  <c:v>108.2</c:v>
                </c:pt>
                <c:pt idx="5">
                  <c:v>107.5</c:v>
                </c:pt>
                <c:pt idx="6">
                  <c:v>93.57</c:v>
                </c:pt>
                <c:pt idx="7">
                  <c:v>117.5</c:v>
                </c:pt>
                <c:pt idx="8">
                  <c:v>136.9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4F-4D90-BC1A-EF08A2406723}"/>
            </c:ext>
          </c:extLst>
        </c:ser>
        <c:ser>
          <c:idx val="3"/>
          <c:order val="2"/>
          <c:tx>
            <c:strRef>
              <c:f>'Recaudo alcohol'!$D$1</c:f>
              <c:strCache>
                <c:ptCount val="1"/>
                <c:pt idx="0">
                  <c:v>Componente específico ADRES (Cerveza)
Miles de millones COP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'Recaudo alcohol'!$A$2:$A$11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'Recaudo alcohol'!$D$2:$D$11</c:f>
              <c:numCache>
                <c:formatCode>General</c:formatCode>
                <c:ptCount val="10"/>
                <c:pt idx="5">
                  <c:v>260.86004000000003</c:v>
                </c:pt>
                <c:pt idx="6">
                  <c:v>232.44388000000001</c:v>
                </c:pt>
                <c:pt idx="7">
                  <c:v>346.87178999999998</c:v>
                </c:pt>
                <c:pt idx="8">
                  <c:v>391.09498000000002</c:v>
                </c:pt>
                <c:pt idx="9">
                  <c:v>447.55604999999997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4F-4D90-BC1A-EF08A2406723}"/>
            </c:ext>
          </c:extLst>
        </c:ser>
        <c:ser>
          <c:idx val="4"/>
          <c:order val="3"/>
          <c:tx>
            <c:strRef>
              <c:f>'Recaudo alcohol'!$E$1</c:f>
              <c:strCache>
                <c:ptCount val="1"/>
                <c:pt idx="0">
                  <c:v>Componente específico ADRES (Licores) Miles de millones COP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'Recaudo alcohol'!$A$2:$A$11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'Recaudo alcohol'!$E$2:$E$11</c:f>
              <c:numCache>
                <c:formatCode>General</c:formatCode>
                <c:ptCount val="10"/>
                <c:pt idx="5">
                  <c:v>339.43304999999998</c:v>
                </c:pt>
                <c:pt idx="6">
                  <c:v>292.41545000000002</c:v>
                </c:pt>
                <c:pt idx="7">
                  <c:v>523.66210999999998</c:v>
                </c:pt>
                <c:pt idx="8">
                  <c:v>682.12689</c:v>
                </c:pt>
                <c:pt idx="9">
                  <c:v>661.90881000000002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84F-4D90-BC1A-EF08A2406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081928"/>
        <c:axId val="456083976"/>
      </c:lineChart>
      <c:catAx>
        <c:axId val="456081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6083976"/>
        <c:crosses val="autoZero"/>
        <c:auto val="1"/>
        <c:lblAlgn val="ctr"/>
        <c:lblOffset val="100"/>
        <c:noMultiLvlLbl val="0"/>
      </c:catAx>
      <c:valAx>
        <c:axId val="45608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6081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Recaudo cerveza, vino y licores (Billones COP nominal)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'Recaudo alcohol'!$F$1</c:f>
              <c:strCache>
                <c:ptCount val="1"/>
                <c:pt idx="0">
                  <c:v>Componente específico CHIP (Cerveza) Precios nominales
Billones de pesos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'Recaudo alcohol'!$A$2:$A$11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'Recaudo alcohol'!$F$2:$F$11</c:f>
              <c:numCache>
                <c:formatCode>General</c:formatCode>
                <c:ptCount val="10"/>
                <c:pt idx="0">
                  <c:v>2.08</c:v>
                </c:pt>
                <c:pt idx="1">
                  <c:v>2.2400000000000002</c:v>
                </c:pt>
                <c:pt idx="2">
                  <c:v>2.5499999999999998</c:v>
                </c:pt>
                <c:pt idx="3">
                  <c:v>2.57</c:v>
                </c:pt>
                <c:pt idx="4">
                  <c:v>2.6</c:v>
                </c:pt>
                <c:pt idx="5">
                  <c:v>2.5499999999999998</c:v>
                </c:pt>
                <c:pt idx="6">
                  <c:v>2.11</c:v>
                </c:pt>
                <c:pt idx="7">
                  <c:v>2.67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916-4396-9962-3E5D4586608C}"/>
            </c:ext>
          </c:extLst>
        </c:ser>
        <c:ser>
          <c:idx val="6"/>
          <c:order val="1"/>
          <c:tx>
            <c:strRef>
              <c:f>'Recaudo alcohol'!$G$1</c:f>
              <c:strCache>
                <c:ptCount val="1"/>
                <c:pt idx="0">
                  <c:v>Componente específico CHIP (Licores y vino)
Billones de pesos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'Recaudo alcohol'!$A$2:$A$11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'Recaudo alcohol'!$G$2:$G$11</c:f>
              <c:numCache>
                <c:formatCode>General</c:formatCode>
                <c:ptCount val="10"/>
                <c:pt idx="0">
                  <c:v>1.02</c:v>
                </c:pt>
                <c:pt idx="1">
                  <c:v>0.98</c:v>
                </c:pt>
                <c:pt idx="2">
                  <c:v>1.25</c:v>
                </c:pt>
                <c:pt idx="3">
                  <c:v>1.22</c:v>
                </c:pt>
                <c:pt idx="4">
                  <c:v>0.79</c:v>
                </c:pt>
                <c:pt idx="5">
                  <c:v>0.79</c:v>
                </c:pt>
                <c:pt idx="6">
                  <c:v>0.7</c:v>
                </c:pt>
                <c:pt idx="7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916-4396-9962-3E5D45866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1151240"/>
        <c:axId val="1141153288"/>
      </c:lineChart>
      <c:catAx>
        <c:axId val="1141151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41153288"/>
        <c:crosses val="autoZero"/>
        <c:auto val="1"/>
        <c:lblAlgn val="ctr"/>
        <c:lblOffset val="100"/>
        <c:noMultiLvlLbl val="0"/>
      </c:catAx>
      <c:valAx>
        <c:axId val="114115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41151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a: COP por cerveza de referencia más común (Cerveza Aguila) - precios corrientes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1"/>
          <c:tx>
            <c:strRef>
              <c:f>'Precio alcohol (cerveza)'!$M$1</c:f>
              <c:strCache>
                <c:ptCount val="1"/>
                <c:pt idx="0">
                  <c:v>Precio antes impuestos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'Precio alcohol (cerveza)'!$A$2:$A$10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'Precio alcohol (cerveza)'!$M$3:$M$10</c:f>
              <c:numCache>
                <c:formatCode>_-* #,##0_-;\-* #,##0_-;_-* "-"??_-;_-@_-</c:formatCode>
                <c:ptCount val="8"/>
                <c:pt idx="0">
                  <c:v>998.10804391526221</c:v>
                </c:pt>
                <c:pt idx="1">
                  <c:v>1014.592526158445</c:v>
                </c:pt>
                <c:pt idx="2">
                  <c:v>999.14869251736491</c:v>
                </c:pt>
                <c:pt idx="3">
                  <c:v>1090.2425041765582</c:v>
                </c:pt>
                <c:pt idx="4">
                  <c:v>1137.28374219643</c:v>
                </c:pt>
                <c:pt idx="5">
                  <c:v>1387.1867616284176</c:v>
                </c:pt>
                <c:pt idx="6">
                  <c:v>1557.1570421172951</c:v>
                </c:pt>
                <c:pt idx="7">
                  <c:v>1853.0164705882357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1-4E1B-8755-CE3505F38FC2}"/>
            </c:ext>
          </c:extLst>
        </c:ser>
        <c:ser>
          <c:idx val="1"/>
          <c:order val="2"/>
          <c:tx>
            <c:strRef>
              <c:f>'Precio alcohol (cerveza)'!$K$1</c:f>
              <c:strCache>
                <c:ptCount val="1"/>
                <c:pt idx="0">
                  <c:v>Específico - 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'Precio alcohol (cerveza)'!$A$2:$A$10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'Precio alcohol (cerveza)'!$K$3:$K$10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3C51-4E1B-8755-CE3505F38FC2}"/>
            </c:ext>
          </c:extLst>
        </c:ser>
        <c:ser>
          <c:idx val="2"/>
          <c:order val="3"/>
          <c:tx>
            <c:strRef>
              <c:f>'Precio alcohol (cerveza)'!$L$1</c:f>
              <c:strCache>
                <c:ptCount val="1"/>
                <c:pt idx="0">
                  <c:v>Ad valorem (48% sobre el precio de fábrica)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'Precio alcohol (cerveza)'!$A$2:$A$10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'Precio alcohol (cerveza)'!$L$3:$L$10</c:f>
              <c:numCache>
                <c:formatCode>_-* #,##0.0_-;\-* #,##0.0_-;_-* "-"??_-;_-@_-</c:formatCode>
                <c:ptCount val="8"/>
                <c:pt idx="0">
                  <c:v>1059.8399999999999</c:v>
                </c:pt>
                <c:pt idx="1">
                  <c:v>1130.3999999999999</c:v>
                </c:pt>
                <c:pt idx="2">
                  <c:v>1199.04</c:v>
                </c:pt>
                <c:pt idx="3">
                  <c:v>1164</c:v>
                </c:pt>
                <c:pt idx="4">
                  <c:v>1164</c:v>
                </c:pt>
                <c:pt idx="5">
                  <c:v>1007.52</c:v>
                </c:pt>
                <c:pt idx="6">
                  <c:v>1043.52</c:v>
                </c:pt>
                <c:pt idx="7">
                  <c:v>1088.1599999999999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51-4E1B-8755-CE3505F38FC2}"/>
            </c:ext>
          </c:extLst>
        </c:ser>
        <c:ser>
          <c:idx val="0"/>
          <c:order val="4"/>
          <c:tx>
            <c:strRef>
              <c:f>'Precio alcohol (cerveza)'!$J$1</c:f>
              <c:strCache>
                <c:ptCount val="1"/>
                <c:pt idx="0">
                  <c:v>IVA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'Precio alcohol (cerveza)'!$A$2:$A$10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'Precio alcohol (cerveza)'!$J$3:$J$10</c:f>
              <c:numCache>
                <c:formatCode>_-* #,##0_-;\-* #,##0_-;_-* "-"??_-;_-@_-</c:formatCode>
                <c:ptCount val="8"/>
                <c:pt idx="0">
                  <c:v>329.27168702644167</c:v>
                </c:pt>
                <c:pt idx="1">
                  <c:v>407.54857997010458</c:v>
                </c:pt>
                <c:pt idx="2">
                  <c:v>417.65585157829946</c:v>
                </c:pt>
                <c:pt idx="3">
                  <c:v>428.30607579354592</c:v>
                </c:pt>
                <c:pt idx="4">
                  <c:v>437.24391101732135</c:v>
                </c:pt>
                <c:pt idx="5">
                  <c:v>454.99428470939938</c:v>
                </c:pt>
                <c:pt idx="6">
                  <c:v>494.12863800228615</c:v>
                </c:pt>
                <c:pt idx="7">
                  <c:v>558.82352941176441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51-4E1B-8755-CE3505F38FC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93799120"/>
        <c:axId val="993799600"/>
      </c:barChart>
      <c:barChart>
        <c:barDir val="col"/>
        <c:grouping val="stacked"/>
        <c:varyColors val="0"/>
        <c:ser>
          <c:idx val="4"/>
          <c:order val="0"/>
          <c:tx>
            <c:strRef>
              <c:f>'Precio alcohol (cerveza)'!$F$1</c:f>
              <c:strCache>
                <c:ptCount val="1"/>
                <c:pt idx="0">
                  <c:v>Precio Lata cerveza Aguila (330ml) 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249615028796445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C51-4E1B-8755-CE3505F38FC2}"/>
                </c:ext>
              </c:extLst>
            </c:dLbl>
            <c:dLbl>
              <c:idx val="1"/>
              <c:layout>
                <c:manualLayout>
                  <c:x val="0"/>
                  <c:y val="-0.2580547360146103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C51-4E1B-8755-CE3505F38FC2}"/>
                </c:ext>
              </c:extLst>
            </c:dLbl>
            <c:dLbl>
              <c:idx val="2"/>
              <c:layout>
                <c:manualLayout>
                  <c:x val="8.8311405399288531E-4"/>
                  <c:y val="-0.2623849879805099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C51-4E1B-8755-CE3505F38FC2}"/>
                </c:ext>
              </c:extLst>
            </c:dLbl>
            <c:dLbl>
              <c:idx val="3"/>
              <c:layout>
                <c:manualLayout>
                  <c:x val="-6.0095283826086698E-17"/>
                  <c:y val="-0.2618178669779190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C51-4E1B-8755-CE3505F38FC2}"/>
                </c:ext>
              </c:extLst>
            </c:dLbl>
            <c:dLbl>
              <c:idx val="4"/>
              <c:layout>
                <c:manualLayout>
                  <c:x val="2.0804737197749924E-3"/>
                  <c:y val="-0.2666385452941839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C51-4E1B-8755-CE3505F38FC2}"/>
                </c:ext>
              </c:extLst>
            </c:dLbl>
            <c:dLbl>
              <c:idx val="5"/>
              <c:layout>
                <c:manualLayout>
                  <c:x val="-5.3584361589713702E-3"/>
                  <c:y val="-0.2857421046450595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C51-4E1B-8755-CE3505F38FC2}"/>
                </c:ext>
              </c:extLst>
            </c:dLbl>
            <c:dLbl>
              <c:idx val="6"/>
              <c:layout>
                <c:manualLayout>
                  <c:x val="-2.0804737197751126E-3"/>
                  <c:y val="-0.2963244687097802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C51-4E1B-8755-CE3505F38FC2}"/>
                </c:ext>
              </c:extLst>
            </c:dLbl>
            <c:dLbl>
              <c:idx val="7"/>
              <c:layout>
                <c:manualLayout>
                  <c:x val="-1.201905676521734E-16"/>
                  <c:y val="-0.3237026620234446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C51-4E1B-8755-CE3505F38F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'Precio alcohol (cerveza)'!$F$3:$F$10</c:f>
              <c:numCache>
                <c:formatCode>0</c:formatCode>
                <c:ptCount val="8"/>
                <c:pt idx="0">
                  <c:v>2387.2197309417038</c:v>
                </c:pt>
                <c:pt idx="1">
                  <c:v>2552.5411061285495</c:v>
                </c:pt>
                <c:pt idx="2">
                  <c:v>2615.8445440956643</c:v>
                </c:pt>
                <c:pt idx="3">
                  <c:v>2682.5485799701041</c:v>
                </c:pt>
                <c:pt idx="4">
                  <c:v>2738.5276532137514</c:v>
                </c:pt>
                <c:pt idx="5">
                  <c:v>2849.7010463378169</c:v>
                </c:pt>
                <c:pt idx="6">
                  <c:v>3094.8056801195812</c:v>
                </c:pt>
                <c:pt idx="7" formatCode="General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C51-4E1B-8755-CE3505F38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6576400"/>
        <c:axId val="1406573488"/>
      </c:barChart>
      <c:catAx>
        <c:axId val="99379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3799600"/>
        <c:crosses val="autoZero"/>
        <c:auto val="1"/>
        <c:lblAlgn val="ctr"/>
        <c:lblOffset val="100"/>
        <c:noMultiLvlLbl val="0"/>
      </c:catAx>
      <c:valAx>
        <c:axId val="99379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3799120"/>
        <c:crosses val="autoZero"/>
        <c:crossBetween val="between"/>
      </c:valAx>
      <c:valAx>
        <c:axId val="1406573488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6576400"/>
        <c:crosses val="max"/>
        <c:crossBetween val="between"/>
      </c:valAx>
      <c:catAx>
        <c:axId val="1406576400"/>
        <c:scaling>
          <c:orientation val="minMax"/>
        </c:scaling>
        <c:delete val="1"/>
        <c:axPos val="b"/>
        <c:majorTickMark val="out"/>
        <c:minorTickMark val="none"/>
        <c:tickLblPos val="nextTo"/>
        <c:crossAx val="1406573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Carga impositiva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'Precio alcohol (cerveza)'!$V$1</c:f>
              <c:strCache>
                <c:ptCount val="1"/>
                <c:pt idx="0">
                  <c:v>Carga impositiva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'Precio alcohol (cerveza)'!$A$3:$A$10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'Precio alcohol (cerveza)'!$V$3:$V$10</c:f>
              <c:numCache>
                <c:formatCode>0.0%</c:formatCode>
                <c:ptCount val="8"/>
                <c:pt idx="0">
                  <c:v>0.58189519340076357</c:v>
                </c:pt>
                <c:pt idx="1">
                  <c:v>0.60251667496266803</c:v>
                </c:pt>
                <c:pt idx="2">
                  <c:v>0.61803972840336152</c:v>
                </c:pt>
                <c:pt idx="3">
                  <c:v>0.59357958610065187</c:v>
                </c:pt>
                <c:pt idx="4">
                  <c:v>0.58470978342621793</c:v>
                </c:pt>
                <c:pt idx="5">
                  <c:v>0.51321674131007289</c:v>
                </c:pt>
                <c:pt idx="6">
                  <c:v>0.49684820209547775</c:v>
                </c:pt>
                <c:pt idx="7">
                  <c:v>0.47056672268907551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65-4EB7-98C6-43C34A2531A8}"/>
            </c:ext>
          </c:extLst>
        </c:ser>
        <c:ser>
          <c:idx val="2"/>
          <c:order val="1"/>
          <c:tx>
            <c:strRef>
              <c:f>'Precio alcohol (cerveza)'!$W$1</c:f>
              <c:strCache>
                <c:ptCount val="1"/>
                <c:pt idx="0">
                  <c:v>Carga impositiva - Excise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'Precio alcohol (cerveza)'!$A$3:$A$10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'Precio alcohol (cerveza)'!$W$3:$W$10</c:f>
              <c:numCache>
                <c:formatCode>0.0%</c:formatCode>
                <c:ptCount val="8"/>
                <c:pt idx="0">
                  <c:v>0.44396415891800506</c:v>
                </c:pt>
                <c:pt idx="1">
                  <c:v>0.44285280941644956</c:v>
                </c:pt>
                <c:pt idx="2">
                  <c:v>0.45837586285714299</c:v>
                </c:pt>
                <c:pt idx="3">
                  <c:v>0.43391572055443345</c:v>
                </c:pt>
                <c:pt idx="4">
                  <c:v>0.42504591787999951</c:v>
                </c:pt>
                <c:pt idx="5">
                  <c:v>0.35355287576385436</c:v>
                </c:pt>
                <c:pt idx="6">
                  <c:v>0.33718433654925922</c:v>
                </c:pt>
                <c:pt idx="7">
                  <c:v>0.31090285714285709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65-4EB7-98C6-43C34A253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219616"/>
        <c:axId val="1021100624"/>
      </c:lineChart>
      <c:catAx>
        <c:axId val="101821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21100624"/>
        <c:crosses val="autoZero"/>
        <c:auto val="1"/>
        <c:lblAlgn val="ctr"/>
        <c:lblOffset val="100"/>
        <c:noMultiLvlLbl val="0"/>
      </c:catAx>
      <c:valAx>
        <c:axId val="102110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Procentaje precio de venta final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1821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'Tamaño Mercado Alcohol'!#REF!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'Tamaño Mercado Alcohol'!#REF!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'Tamaño Mercado Alcohol'!$A$2:$A$11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'Tamaño Mercado Alcohol'!#REF!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'Tamaño Mercado Alcohol'!#REF!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0CE-4CAD-B1AF-C0799D569529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79274960"/>
        <c:axId val="779292240"/>
      </c:lineChart>
      <c:catAx>
        <c:axId val="77927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79292240"/>
        <c:crosses val="autoZero"/>
        <c:auto val="1"/>
        <c:lblAlgn val="ctr"/>
        <c:lblOffset val="100"/>
        <c:noMultiLvlLbl val="0"/>
      </c:catAx>
      <c:valAx>
        <c:axId val="779292240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Porcentaje de la población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7927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Precio en Int USD - Price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'Precio alcohol (cerveza)'!$D$1</c:f>
              <c:strCache>
                <c:ptCount val="1"/>
                <c:pt idx="0">
                  <c:v>IPC cerveza ajuste IPC total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'Precio alcohol (cerveza)'!$A$3:$A$10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'Precio alcohol (cerveza)'!$D$3:$D$10</c:f>
              <c:numCache>
                <c:formatCode>###,###.00</c:formatCode>
                <c:ptCount val="8"/>
                <c:pt idx="0">
                  <c:v>98.013102781656102</c:v>
                </c:pt>
                <c:pt idx="1">
                  <c:v>100.68097399917457</c:v>
                </c:pt>
                <c:pt idx="2">
                  <c:v>100</c:v>
                </c:pt>
                <c:pt idx="3">
                  <c:v>98.795761078998069</c:v>
                </c:pt>
                <c:pt idx="4">
                  <c:v>99.251042851725444</c:v>
                </c:pt>
                <c:pt idx="5">
                  <c:v>97.782963827304556</c:v>
                </c:pt>
                <c:pt idx="6">
                  <c:v>93.874474331508381</c:v>
                </c:pt>
                <c:pt idx="7">
                  <c:v>97.153645076967777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67-4338-9C8B-23FCBD272332}"/>
            </c:ext>
          </c:extLst>
        </c:ser>
        <c:ser>
          <c:idx val="2"/>
          <c:order val="2"/>
          <c:tx>
            <c:strRef>
              <c:f>'Precio alcohol (cerveza)'!$C$1</c:f>
              <c:strCache>
                <c:ptCount val="1"/>
                <c:pt idx="0">
                  <c:v>IPC Cerveza Dic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'Precio alcohol (cerveza)'!$A$3:$A$10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'Precio alcohol (cerveza)'!$C$3:$C$10</c:f>
              <c:numCache>
                <c:formatCode>###,###.00</c:formatCode>
                <c:ptCount val="8"/>
                <c:pt idx="0">
                  <c:v>91.26</c:v>
                </c:pt>
                <c:pt idx="1">
                  <c:v>97.58</c:v>
                </c:pt>
                <c:pt idx="2">
                  <c:v>100</c:v>
                </c:pt>
                <c:pt idx="3">
                  <c:v>102.55</c:v>
                </c:pt>
                <c:pt idx="4">
                  <c:v>104.69</c:v>
                </c:pt>
                <c:pt idx="5">
                  <c:v>108.94</c:v>
                </c:pt>
                <c:pt idx="6">
                  <c:v>118.31</c:v>
                </c:pt>
                <c:pt idx="7">
                  <c:v>133.80000000000001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67-4338-9C8B-23FCBD272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3807312"/>
        <c:axId val="1013805392"/>
      </c:lineChart>
      <c:lineChart>
        <c:grouping val="standard"/>
        <c:varyColors val="0"/>
        <c:ser>
          <c:idx val="0"/>
          <c:order val="0"/>
          <c:tx>
            <c:strRef>
              <c:f>'Precio alcohol (cerveza)'!$U$1</c:f>
              <c:strCache>
                <c:ptCount val="1"/>
                <c:pt idx="0">
                  <c:v>Precio lata cerveza Aguila en Int$PPP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'Precio alcohol (cerveza)'!$A$3:$A$10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'Precio alcohol (cerveza)'!$U$3:$U$10</c:f>
              <c:numCache>
                <c:formatCode>_-"$"\ * #,##0.00_-;\-"$"\ * #,##0.00_-;_-"$"\ * "-"??_-;_-@_-</c:formatCode>
                <c:ptCount val="8"/>
                <c:pt idx="0">
                  <c:v>1.8390106547582652</c:v>
                </c:pt>
                <c:pt idx="1">
                  <c:v>1.9220942064221005</c:v>
                </c:pt>
                <c:pt idx="2">
                  <c:v>1.9784030737374558</c:v>
                </c:pt>
                <c:pt idx="3">
                  <c:v>2.0436908273427581</c:v>
                </c:pt>
                <c:pt idx="4">
                  <c:v>2.1551331181346907</c:v>
                </c:pt>
                <c:pt idx="5">
                  <c:v>2.1649328012898406</c:v>
                </c:pt>
                <c:pt idx="6">
                  <c:v>2.2997738575608095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B7-4933-8EC3-A7DCFF2B0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794416"/>
        <c:axId val="1496799696"/>
      </c:lineChart>
      <c:catAx>
        <c:axId val="101380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13805392"/>
        <c:crosses val="autoZero"/>
        <c:auto val="1"/>
        <c:lblAlgn val="ctr"/>
        <c:lblOffset val="100"/>
        <c:noMultiLvlLbl val="0"/>
      </c:catAx>
      <c:valAx>
        <c:axId val="1013805392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Índice 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###,###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13807312"/>
        <c:crosses val="autoZero"/>
        <c:crossBetween val="between"/>
      </c:valAx>
      <c:valAx>
        <c:axId val="1496799696"/>
        <c:scaling>
          <c:orientation val="minMax"/>
          <c:min val="1.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Int$PPP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_-&quot;$&quot;\ * #,##0.00_-;\-&quot;$&quot;\ * #,##0.00_-;_-&quot;$&quot;\ 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96794416"/>
        <c:crosses val="max"/>
        <c:crossBetween val="between"/>
      </c:valAx>
      <c:catAx>
        <c:axId val="1496794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96799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Asequibilidad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'Precio alcohol (cerveza)'!$Y$1</c:f>
              <c:strCache>
                <c:ptCount val="1"/>
                <c:pt idx="0">
                  <c:v>Asequibilidad
100 latas como % Salario Mínimo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'Precio alcohol (cerveza)'!$A$3:$A$10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'Precio alcohol (cerveza)'!$Y$3:$Y$10</c:f>
              <c:numCache>
                <c:formatCode>0.0%</c:formatCode>
                <c:ptCount val="8"/>
                <c:pt idx="0">
                  <c:v>2.8853946606881568E-2</c:v>
                </c:pt>
                <c:pt idx="1">
                  <c:v>2.8833788409924916E-2</c:v>
                </c:pt>
                <c:pt idx="2">
                  <c:v>2.790262752659296E-2</c:v>
                </c:pt>
                <c:pt idx="3">
                  <c:v>2.6994492920980717E-2</c:v>
                </c:pt>
                <c:pt idx="4">
                  <c:v>2.5997933222808835E-2</c:v>
                </c:pt>
                <c:pt idx="5">
                  <c:v>2.6138502056607966E-2</c:v>
                </c:pt>
                <c:pt idx="6">
                  <c:v>2.5790047334329842E-2</c:v>
                </c:pt>
                <c:pt idx="7">
                  <c:v>2.5143678160919541E-2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26-4A48-94E3-97BE0B05B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219616"/>
        <c:axId val="1021100624"/>
      </c:lineChart>
      <c:lineChart>
        <c:grouping val="standard"/>
        <c:varyColors val="0"/>
        <c:ser>
          <c:idx val="0"/>
          <c:order val="0"/>
          <c:tx>
            <c:strRef>
              <c:f>'Precio alcohol (cerveza)'!$X$1</c:f>
              <c:strCache>
                <c:ptCount val="1"/>
                <c:pt idx="0">
                  <c:v>Asequibilidad
100 latas como % PIB pc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'Precio alcohol (cerveza)'!$A$3:$A$10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'Precio alcohol (cerveza)'!$X$3:$X$10</c:f>
              <c:numCache>
                <c:formatCode>0.0%</c:formatCode>
                <c:ptCount val="8"/>
                <c:pt idx="0">
                  <c:v>1.3162304757313984E-2</c:v>
                </c:pt>
                <c:pt idx="1">
                  <c:v>1.3408312492100843E-2</c:v>
                </c:pt>
                <c:pt idx="2">
                  <c:v>1.3049407173979073E-2</c:v>
                </c:pt>
                <c:pt idx="3">
                  <c:v>1.2700143259141004E-2</c:v>
                </c:pt>
                <c:pt idx="4">
                  <c:v>1.3979067328668411E-2</c:v>
                </c:pt>
                <c:pt idx="5">
                  <c:v>1.2309955052450519E-2</c:v>
                </c:pt>
                <c:pt idx="6">
                  <c:v>1.0976927246113103E-2</c:v>
                </c:pt>
                <c:pt idx="7">
                  <c:v>1.1729142018419569E-2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26-4A48-94E3-97BE0B05B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7965152"/>
        <c:axId val="1077963232"/>
      </c:lineChart>
      <c:catAx>
        <c:axId val="101821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21100624"/>
        <c:crosses val="autoZero"/>
        <c:auto val="1"/>
        <c:lblAlgn val="ctr"/>
        <c:lblOffset val="100"/>
        <c:noMultiLvlLbl val="0"/>
      </c:catAx>
      <c:valAx>
        <c:axId val="102110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Porcentaje de 1 salario</a:t>
                </a:r>
                <a:r>
                  <a:rPr lang="es-419" baseline="0"/>
                  <a:t> mínimo anual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18219616"/>
        <c:crosses val="autoZero"/>
        <c:crossBetween val="between"/>
      </c:valAx>
      <c:valAx>
        <c:axId val="10779632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Porcentaje</a:t>
                </a:r>
                <a:r>
                  <a:rPr lang="es-419" baseline="0"/>
                  <a:t> PIB pc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7965152"/>
        <c:crosses val="max"/>
        <c:crossBetween val="between"/>
      </c:valAx>
      <c:catAx>
        <c:axId val="1077965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7963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Nivel de precios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'Precio alcohol (cerveza)'!$C$1</c:f>
              <c:strCache>
                <c:ptCount val="1"/>
                <c:pt idx="0">
                  <c:v>IPC Cerveza Dic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'Precio alcohol (cerveza)'!$A$2:$A$10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'Precio alcohol (cerveza)'!$C$2:$C$10</c:f>
              <c:numCache>
                <c:formatCode>###,###.00</c:formatCode>
                <c:ptCount val="9"/>
                <c:pt idx="0">
                  <c:v>88.71</c:v>
                </c:pt>
                <c:pt idx="1">
                  <c:v>91.26</c:v>
                </c:pt>
                <c:pt idx="2">
                  <c:v>97.58</c:v>
                </c:pt>
                <c:pt idx="3">
                  <c:v>100</c:v>
                </c:pt>
                <c:pt idx="4">
                  <c:v>102.55</c:v>
                </c:pt>
                <c:pt idx="5">
                  <c:v>104.69</c:v>
                </c:pt>
                <c:pt idx="6">
                  <c:v>108.94</c:v>
                </c:pt>
                <c:pt idx="7">
                  <c:v>118.31</c:v>
                </c:pt>
                <c:pt idx="8">
                  <c:v>133.80000000000001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B-44BF-AD65-04A2B8235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4495328"/>
        <c:axId val="1514482016"/>
      </c:lineChart>
      <c:lineChart>
        <c:grouping val="standard"/>
        <c:varyColors val="0"/>
        <c:ser>
          <c:idx val="1"/>
          <c:order val="1"/>
          <c:tx>
            <c:strRef>
              <c:f>'Precio alcohol (cerveza)'!$F$1</c:f>
              <c:strCache>
                <c:ptCount val="1"/>
                <c:pt idx="0">
                  <c:v>Precio Lata cerveza Aguila (330ml)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'Precio alcohol (cerveza)'!$A$2:$A$10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'Precio alcohol (cerveza)'!$F$2:$F$10</c:f>
              <c:numCache>
                <c:formatCode>0</c:formatCode>
                <c:ptCount val="9"/>
                <c:pt idx="0">
                  <c:v>2320.515695067264</c:v>
                </c:pt>
                <c:pt idx="1">
                  <c:v>2387.2197309417038</c:v>
                </c:pt>
                <c:pt idx="2">
                  <c:v>2552.5411061285495</c:v>
                </c:pt>
                <c:pt idx="3">
                  <c:v>2615.8445440956643</c:v>
                </c:pt>
                <c:pt idx="4">
                  <c:v>2682.5485799701041</c:v>
                </c:pt>
                <c:pt idx="5">
                  <c:v>2738.5276532137514</c:v>
                </c:pt>
                <c:pt idx="6">
                  <c:v>2849.7010463378169</c:v>
                </c:pt>
                <c:pt idx="7">
                  <c:v>3094.8056801195812</c:v>
                </c:pt>
                <c:pt idx="8" formatCode="General">
                  <c:v>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2B-44BF-AD65-04A2B8235185}"/>
            </c:ext>
          </c:extLst>
        </c:ser>
        <c:ser>
          <c:idx val="2"/>
          <c:order val="2"/>
          <c:tx>
            <c:strRef>
              <c:f>'Precio alcohol (cerveza)'!$H$1</c:f>
              <c:strCache>
                <c:ptCount val="1"/>
                <c:pt idx="0">
                  <c:v>Precio constante 2008 ajustado IPC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'Precio alcohol (cerveza)'!$A$2:$A$10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'Precio alcohol (cerveza)'!$H$2:$H$10</c:f>
              <c:numCache>
                <c:formatCode>_-* #,##0_-;\-* #,##0_-;_-* "-"??_-;_-@_-</c:formatCode>
                <c:ptCount val="9"/>
                <c:pt idx="0">
                  <c:v>2635.4522374415264</c:v>
                </c:pt>
                <c:pt idx="1">
                  <c:v>2563.8704016128277</c:v>
                </c:pt>
                <c:pt idx="2">
                  <c:v>2633.6577652997826</c:v>
                </c:pt>
                <c:pt idx="3">
                  <c:v>2615.8445440956643</c:v>
                </c:pt>
                <c:pt idx="4">
                  <c:v>2584.3435259827593</c:v>
                </c:pt>
                <c:pt idx="5">
                  <c:v>2596.2529893949104</c:v>
                </c:pt>
                <c:pt idx="6">
                  <c:v>2557.8503243315836</c:v>
                </c:pt>
                <c:pt idx="7">
                  <c:v>2455.6103150992471</c:v>
                </c:pt>
                <c:pt idx="8">
                  <c:v>2541.3883241359281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2B-44BF-AD65-04A2B8235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041168"/>
        <c:axId val="1566209408"/>
      </c:lineChart>
      <c:catAx>
        <c:axId val="151449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14482016"/>
        <c:crosses val="autoZero"/>
        <c:auto val="1"/>
        <c:lblAlgn val="ctr"/>
        <c:lblOffset val="100"/>
        <c:noMultiLvlLbl val="0"/>
      </c:catAx>
      <c:valAx>
        <c:axId val="151448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Índice</a:t>
                </a:r>
                <a:r>
                  <a:rPr lang="es-CO" baseline="0"/>
                  <a:t> </a:t>
                </a:r>
                <a:r>
                  <a:rPr lang="es-CO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###,###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14495328"/>
        <c:crosses val="autoZero"/>
        <c:crossBetween val="between"/>
      </c:valAx>
      <c:valAx>
        <c:axId val="1566209408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65041168"/>
        <c:crosses val="max"/>
        <c:crossBetween val="between"/>
      </c:valAx>
      <c:catAx>
        <c:axId val="1465041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6209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b: COP por cerveza de referencia más común (Cerveza Aguila) </a:t>
            </a:r>
            <a:r>
              <a:rPr lang="es-419" baseline="0"/>
              <a:t>- precios constantes de 2018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'Precio alcohol (cerveza)'!$Q$1</c:f>
              <c:strCache>
                <c:ptCount val="1"/>
                <c:pt idx="0">
                  <c:v>Precio antes impuestos - constantes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'Precio alcohol (cerveza)'!$A$2:$A$10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'Precio alcohol (cerveza)'!$Q$3:$Q$10</c:f>
              <c:numCache>
                <c:formatCode>_-* #,##0_-;\-* #,##0_-;_-* "-"??_-;_-@_-</c:formatCode>
                <c:ptCount val="8"/>
                <c:pt idx="0">
                  <c:v>1071.9665384118377</c:v>
                </c:pt>
                <c:pt idx="1">
                  <c:v>1104.0718848539761</c:v>
                </c:pt>
                <c:pt idx="2">
                  <c:v>1055.9984000824693</c:v>
                </c:pt>
                <c:pt idx="3">
                  <c:v>1106.4950667481432</c:v>
                </c:pt>
                <c:pt idx="4">
                  <c:v>1134.6223938626638</c:v>
                </c:pt>
                <c:pt idx="5">
                  <c:v>1300.7080451035295</c:v>
                </c:pt>
                <c:pt idx="6">
                  <c:v>1288.9121091308184</c:v>
                </c:pt>
                <c:pt idx="7">
                  <c:v>1400.7271124820982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81-4755-B121-1FAF552EE995}"/>
            </c:ext>
          </c:extLst>
        </c:ser>
        <c:ser>
          <c:idx val="1"/>
          <c:order val="1"/>
          <c:tx>
            <c:strRef>
              <c:f>'Precio alcohol (cerveza)'!$O$1</c:f>
              <c:strCache>
                <c:ptCount val="1"/>
                <c:pt idx="0">
                  <c:v>Específico - constantes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'Precio alcohol (cerveza)'!$A$2:$A$10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'Precio alcohol (cerveza)'!$O$3:$O$10</c:f>
              <c:numCache>
                <c:formatCode>_-* #,##0_-;\-* #,##0_-;_-* "-"??_-;_-@_-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81-4755-B121-1FAF552EE995}"/>
            </c:ext>
          </c:extLst>
        </c:ser>
        <c:ser>
          <c:idx val="2"/>
          <c:order val="2"/>
          <c:tx>
            <c:strRef>
              <c:f>'Precio alcohol (cerveza)'!$P$1</c:f>
              <c:strCache>
                <c:ptCount val="1"/>
                <c:pt idx="0">
                  <c:v>Ad valorem - constantes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'Precio alcohol (cerveza)'!$A$2:$A$10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'Precio alcohol (cerveza)'!$P$3:$P$10</c:f>
              <c:numCache>
                <c:formatCode>_(* #,##0.00_);_(* \(#,##0.00\);_(* "-"??_);_(@_)</c:formatCode>
                <c:ptCount val="8"/>
                <c:pt idx="0">
                  <c:v>1138.2665664268068</c:v>
                </c:pt>
                <c:pt idx="1">
                  <c:v>1166.3227404044571</c:v>
                </c:pt>
                <c:pt idx="2">
                  <c:v>1199.04</c:v>
                </c:pt>
                <c:pt idx="3">
                  <c:v>1121.3872832369941</c:v>
                </c:pt>
                <c:pt idx="4">
                  <c:v>1103.5267349260523</c:v>
                </c:pt>
                <c:pt idx="5">
                  <c:v>904.33533794093898</c:v>
                </c:pt>
                <c:pt idx="6">
                  <c:v>827.9933349202571</c:v>
                </c:pt>
                <c:pt idx="7">
                  <c:v>790.1248910833574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81-4755-B121-1FAF552EE995}"/>
            </c:ext>
          </c:extLst>
        </c:ser>
        <c:ser>
          <c:idx val="0"/>
          <c:order val="3"/>
          <c:tx>
            <c:strRef>
              <c:f>'Precio alcohol (cerveza)'!$N$1</c:f>
              <c:strCache>
                <c:ptCount val="1"/>
                <c:pt idx="0">
                  <c:v>IVA - constantes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'Precio alcohol (cerveza)'!$A$2:$A$10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'Precio alcohol (cerveza)'!$N$3:$N$10</c:f>
              <c:numCache>
                <c:formatCode>_-* #,##0_-;\-* #,##0_-;_-* "-"??_-;_-@_-</c:formatCode>
                <c:ptCount val="8"/>
                <c:pt idx="0">
                  <c:v>353.63729677418314</c:v>
                </c:pt>
                <c:pt idx="1">
                  <c:v>363.26314004134929</c:v>
                </c:pt>
                <c:pt idx="2">
                  <c:v>360.80614401319508</c:v>
                </c:pt>
                <c:pt idx="3">
                  <c:v>356.46117599762192</c:v>
                </c:pt>
                <c:pt idx="4">
                  <c:v>358.1038606061943</c:v>
                </c:pt>
                <c:pt idx="5">
                  <c:v>352.80694128711502</c:v>
                </c:pt>
                <c:pt idx="6">
                  <c:v>338.70487104817175</c:v>
                </c:pt>
                <c:pt idx="7">
                  <c:v>350.53632057047253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81-4755-B121-1FAF552EE99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93799120"/>
        <c:axId val="993799600"/>
      </c:barChart>
      <c:barChart>
        <c:barDir val="col"/>
        <c:grouping val="stacked"/>
        <c:varyColors val="0"/>
        <c:ser>
          <c:idx val="4"/>
          <c:order val="4"/>
          <c:tx>
            <c:strRef>
              <c:f>'Precio alcohol (cerveza)'!$H$1</c:f>
              <c:strCache>
                <c:ptCount val="1"/>
                <c:pt idx="0">
                  <c:v>Precio constante 2008 ajustado IPC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0047641913043349E-17"/>
                  <c:y val="-0.3365927561900972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381-4755-B121-1FAF552EE995}"/>
                </c:ext>
              </c:extLst>
            </c:dLbl>
            <c:dLbl>
              <c:idx val="1"/>
              <c:layout>
                <c:manualLayout>
                  <c:x val="1.9332235172898324E-4"/>
                  <c:y val="-0.2828043399586328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381-4755-B121-1FAF552EE995}"/>
                </c:ext>
              </c:extLst>
            </c:dLbl>
            <c:dLbl>
              <c:idx val="2"/>
              <c:layout>
                <c:manualLayout>
                  <c:x val="1.8323035713271722E-3"/>
                  <c:y val="-0.3000546449397107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381-4755-B121-1FAF552EE995}"/>
                </c:ext>
              </c:extLst>
            </c:dLbl>
            <c:dLbl>
              <c:idx val="3"/>
              <c:layout>
                <c:manualLayout>
                  <c:x val="1.8323035713271722E-3"/>
                  <c:y val="-0.3211187113381059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381-4755-B121-1FAF552EE995}"/>
                </c:ext>
              </c:extLst>
            </c:dLbl>
            <c:dLbl>
              <c:idx val="4"/>
              <c:layout>
                <c:manualLayout>
                  <c:x val="0"/>
                  <c:y val="-0.3056827142237422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381-4755-B121-1FAF552EE995}"/>
                </c:ext>
              </c:extLst>
            </c:dLbl>
            <c:dLbl>
              <c:idx val="5"/>
              <c:layout>
                <c:manualLayout>
                  <c:x val="-3.0846400874673945E-3"/>
                  <c:y val="-0.3460918082921299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381-4755-B121-1FAF552EE995}"/>
                </c:ext>
              </c:extLst>
            </c:dLbl>
            <c:dLbl>
              <c:idx val="6"/>
              <c:layout>
                <c:manualLayout>
                  <c:x val="-3.2779624391963778E-3"/>
                  <c:y val="-0.4390475243205932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381-4755-B121-1FAF552EE995}"/>
                </c:ext>
              </c:extLst>
            </c:dLbl>
            <c:dLbl>
              <c:idx val="7"/>
              <c:layout>
                <c:manualLayout>
                  <c:x val="1.9332235172898324E-4"/>
                  <c:y val="-0.3590723781813301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381-4755-B121-1FAF552EE9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'Precio alcohol (cerveza)'!$H$3:$H$10</c:f>
              <c:numCache>
                <c:formatCode>_-* #,##0_-;\-* #,##0_-;_-* "-"??_-;_-@_-</c:formatCode>
                <c:ptCount val="8"/>
                <c:pt idx="0">
                  <c:v>2563.8704016128277</c:v>
                </c:pt>
                <c:pt idx="1">
                  <c:v>2633.6577652997826</c:v>
                </c:pt>
                <c:pt idx="2">
                  <c:v>2615.8445440956643</c:v>
                </c:pt>
                <c:pt idx="3">
                  <c:v>2584.3435259827593</c:v>
                </c:pt>
                <c:pt idx="4">
                  <c:v>2596.2529893949104</c:v>
                </c:pt>
                <c:pt idx="5">
                  <c:v>2557.8503243315836</c:v>
                </c:pt>
                <c:pt idx="6">
                  <c:v>2455.6103150992471</c:v>
                </c:pt>
                <c:pt idx="7">
                  <c:v>2541.3883241359281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381-4755-B121-1FAF552EE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6576400"/>
        <c:axId val="1406573488"/>
      </c:barChart>
      <c:catAx>
        <c:axId val="99379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3799600"/>
        <c:crosses val="autoZero"/>
        <c:auto val="1"/>
        <c:lblAlgn val="ctr"/>
        <c:lblOffset val="100"/>
        <c:noMultiLvlLbl val="0"/>
      </c:catAx>
      <c:valAx>
        <c:axId val="99379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3799120"/>
        <c:crosses val="autoZero"/>
        <c:crossBetween val="between"/>
      </c:valAx>
      <c:valAx>
        <c:axId val="140657348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6576400"/>
        <c:crosses val="max"/>
        <c:crossBetween val="between"/>
      </c:valAx>
      <c:catAx>
        <c:axId val="1406576400"/>
        <c:scaling>
          <c:orientation val="minMax"/>
        </c:scaling>
        <c:delete val="1"/>
        <c:axPos val="b"/>
        <c:majorTickMark val="out"/>
        <c:minorTickMark val="none"/>
        <c:tickLblPos val="nextTo"/>
        <c:crossAx val="1406573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IPC</a:t>
            </a:r>
            <a:r>
              <a:rPr lang="es-MX" baseline="0"/>
              <a:t> por categoría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'IPC mes alcohol'!$D$1</c:f>
              <c:strCache>
                <c:ptCount val="1"/>
                <c:pt idx="0">
                  <c:v>Cerveza IPC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'IPC mes alcohol'!$C$2:$C$289</c:f>
              <c:strCache>
                <c:ptCount val="288"/>
                <c:pt idx="0">
                  <c:v>2000 Ene</c:v>
                </c:pt>
                <c:pt idx="1">
                  <c:v>2000 Feb</c:v>
                </c:pt>
                <c:pt idx="2">
                  <c:v>2000 Mar</c:v>
                </c:pt>
                <c:pt idx="3">
                  <c:v>2000 Abr</c:v>
                </c:pt>
                <c:pt idx="4">
                  <c:v>2000 May</c:v>
                </c:pt>
                <c:pt idx="5">
                  <c:v>2000 Jun</c:v>
                </c:pt>
                <c:pt idx="6">
                  <c:v>2000 Jul</c:v>
                </c:pt>
                <c:pt idx="7">
                  <c:v>2000 Ago</c:v>
                </c:pt>
                <c:pt idx="8">
                  <c:v>2000 Sep</c:v>
                </c:pt>
                <c:pt idx="9">
                  <c:v>2000 Oct</c:v>
                </c:pt>
                <c:pt idx="10">
                  <c:v>2000 Nov</c:v>
                </c:pt>
                <c:pt idx="11">
                  <c:v>2000 Dic</c:v>
                </c:pt>
                <c:pt idx="12">
                  <c:v>2001 Ene</c:v>
                </c:pt>
                <c:pt idx="13">
                  <c:v>2001 Feb</c:v>
                </c:pt>
                <c:pt idx="14">
                  <c:v>2001 Mar</c:v>
                </c:pt>
                <c:pt idx="15">
                  <c:v>2001 Abr</c:v>
                </c:pt>
                <c:pt idx="16">
                  <c:v>2001 May</c:v>
                </c:pt>
                <c:pt idx="17">
                  <c:v>2001 Jun</c:v>
                </c:pt>
                <c:pt idx="18">
                  <c:v>2001 Jul</c:v>
                </c:pt>
                <c:pt idx="19">
                  <c:v>2001 Ago</c:v>
                </c:pt>
                <c:pt idx="20">
                  <c:v>2001 Sep</c:v>
                </c:pt>
                <c:pt idx="21">
                  <c:v>2001 Oct</c:v>
                </c:pt>
                <c:pt idx="22">
                  <c:v>2001 Nov</c:v>
                </c:pt>
                <c:pt idx="23">
                  <c:v>2001 Dic</c:v>
                </c:pt>
                <c:pt idx="24">
                  <c:v>2002 Ene</c:v>
                </c:pt>
                <c:pt idx="25">
                  <c:v>2002 Feb</c:v>
                </c:pt>
                <c:pt idx="26">
                  <c:v>2002 Mar</c:v>
                </c:pt>
                <c:pt idx="27">
                  <c:v>2002 Abr</c:v>
                </c:pt>
                <c:pt idx="28">
                  <c:v>2002 May</c:v>
                </c:pt>
                <c:pt idx="29">
                  <c:v>2002 Jun</c:v>
                </c:pt>
                <c:pt idx="30">
                  <c:v>2002 Jul</c:v>
                </c:pt>
                <c:pt idx="31">
                  <c:v>2002 Ago</c:v>
                </c:pt>
                <c:pt idx="32">
                  <c:v>2002 Sep</c:v>
                </c:pt>
                <c:pt idx="33">
                  <c:v>2002 Oct</c:v>
                </c:pt>
                <c:pt idx="34">
                  <c:v>2002 Nov</c:v>
                </c:pt>
                <c:pt idx="35">
                  <c:v>2002 Dic</c:v>
                </c:pt>
                <c:pt idx="36">
                  <c:v>2003 Ene</c:v>
                </c:pt>
                <c:pt idx="37">
                  <c:v>2003 Feb</c:v>
                </c:pt>
                <c:pt idx="38">
                  <c:v>2003 Mar</c:v>
                </c:pt>
                <c:pt idx="39">
                  <c:v>2003 Abr</c:v>
                </c:pt>
                <c:pt idx="40">
                  <c:v>2003 May</c:v>
                </c:pt>
                <c:pt idx="41">
                  <c:v>2003 Jun</c:v>
                </c:pt>
                <c:pt idx="42">
                  <c:v>2003 Jul</c:v>
                </c:pt>
                <c:pt idx="43">
                  <c:v>2003 Ago</c:v>
                </c:pt>
                <c:pt idx="44">
                  <c:v>2003 Sep</c:v>
                </c:pt>
                <c:pt idx="45">
                  <c:v>2003 Oct</c:v>
                </c:pt>
                <c:pt idx="46">
                  <c:v>2003 Nov</c:v>
                </c:pt>
                <c:pt idx="47">
                  <c:v>2003 Dic</c:v>
                </c:pt>
                <c:pt idx="48">
                  <c:v>2004 Ene</c:v>
                </c:pt>
                <c:pt idx="49">
                  <c:v>2004 Feb</c:v>
                </c:pt>
                <c:pt idx="50">
                  <c:v>2004 Mar</c:v>
                </c:pt>
                <c:pt idx="51">
                  <c:v>2004 Abr</c:v>
                </c:pt>
                <c:pt idx="52">
                  <c:v>2004 May</c:v>
                </c:pt>
                <c:pt idx="53">
                  <c:v>2004 Jun</c:v>
                </c:pt>
                <c:pt idx="54">
                  <c:v>2004 Jul</c:v>
                </c:pt>
                <c:pt idx="55">
                  <c:v>2004 Ago</c:v>
                </c:pt>
                <c:pt idx="56">
                  <c:v>2004 Sep</c:v>
                </c:pt>
                <c:pt idx="57">
                  <c:v>2004 Oct</c:v>
                </c:pt>
                <c:pt idx="58">
                  <c:v>2004 Nov</c:v>
                </c:pt>
                <c:pt idx="59">
                  <c:v>2004 Dic</c:v>
                </c:pt>
                <c:pt idx="60">
                  <c:v>2005 Ene</c:v>
                </c:pt>
                <c:pt idx="61">
                  <c:v>2005 Feb</c:v>
                </c:pt>
                <c:pt idx="62">
                  <c:v>2005 Mar</c:v>
                </c:pt>
                <c:pt idx="63">
                  <c:v>2005 Abr</c:v>
                </c:pt>
                <c:pt idx="64">
                  <c:v>2005 May</c:v>
                </c:pt>
                <c:pt idx="65">
                  <c:v>2005 Jun</c:v>
                </c:pt>
                <c:pt idx="66">
                  <c:v>2005 Jul</c:v>
                </c:pt>
                <c:pt idx="67">
                  <c:v>2005 Ago</c:v>
                </c:pt>
                <c:pt idx="68">
                  <c:v>2005 Sep</c:v>
                </c:pt>
                <c:pt idx="69">
                  <c:v>2005 Oct</c:v>
                </c:pt>
                <c:pt idx="70">
                  <c:v>2005 Nov</c:v>
                </c:pt>
                <c:pt idx="71">
                  <c:v>2005 Dic</c:v>
                </c:pt>
                <c:pt idx="72">
                  <c:v>2006 Ene</c:v>
                </c:pt>
                <c:pt idx="73">
                  <c:v>2006 Feb</c:v>
                </c:pt>
                <c:pt idx="74">
                  <c:v>2006 Mar</c:v>
                </c:pt>
                <c:pt idx="75">
                  <c:v>2006 Abr</c:v>
                </c:pt>
                <c:pt idx="76">
                  <c:v>2006 May</c:v>
                </c:pt>
                <c:pt idx="77">
                  <c:v>2006 Jun</c:v>
                </c:pt>
                <c:pt idx="78">
                  <c:v>2006 Jul</c:v>
                </c:pt>
                <c:pt idx="79">
                  <c:v>2006 Ago</c:v>
                </c:pt>
                <c:pt idx="80">
                  <c:v>2006 Sep</c:v>
                </c:pt>
                <c:pt idx="81">
                  <c:v>2006 Oct</c:v>
                </c:pt>
                <c:pt idx="82">
                  <c:v>2006 Nov</c:v>
                </c:pt>
                <c:pt idx="83">
                  <c:v>2006 Dic</c:v>
                </c:pt>
                <c:pt idx="84">
                  <c:v>2007 Ene</c:v>
                </c:pt>
                <c:pt idx="85">
                  <c:v>2007 Feb</c:v>
                </c:pt>
                <c:pt idx="86">
                  <c:v>2007 Mar</c:v>
                </c:pt>
                <c:pt idx="87">
                  <c:v>2007 Abr</c:v>
                </c:pt>
                <c:pt idx="88">
                  <c:v>2007 May</c:v>
                </c:pt>
                <c:pt idx="89">
                  <c:v>2007 Jun</c:v>
                </c:pt>
                <c:pt idx="90">
                  <c:v>2007 Jul</c:v>
                </c:pt>
                <c:pt idx="91">
                  <c:v>2007 Ago</c:v>
                </c:pt>
                <c:pt idx="92">
                  <c:v>2007 Sep</c:v>
                </c:pt>
                <c:pt idx="93">
                  <c:v>2007 Oct</c:v>
                </c:pt>
                <c:pt idx="94">
                  <c:v>2007 Nov</c:v>
                </c:pt>
                <c:pt idx="95">
                  <c:v>2007 Dic</c:v>
                </c:pt>
                <c:pt idx="96">
                  <c:v>2008 Ene</c:v>
                </c:pt>
                <c:pt idx="97">
                  <c:v>2008 Feb</c:v>
                </c:pt>
                <c:pt idx="98">
                  <c:v>2008 Mar</c:v>
                </c:pt>
                <c:pt idx="99">
                  <c:v>2008 Abr</c:v>
                </c:pt>
                <c:pt idx="100">
                  <c:v>2008 May</c:v>
                </c:pt>
                <c:pt idx="101">
                  <c:v>2008 Jun</c:v>
                </c:pt>
                <c:pt idx="102">
                  <c:v>2008 Jul</c:v>
                </c:pt>
                <c:pt idx="103">
                  <c:v>2008 Ago</c:v>
                </c:pt>
                <c:pt idx="104">
                  <c:v>2008 Sep</c:v>
                </c:pt>
                <c:pt idx="105">
                  <c:v>2008 Oct</c:v>
                </c:pt>
                <c:pt idx="106">
                  <c:v>2008 Nov</c:v>
                </c:pt>
                <c:pt idx="107">
                  <c:v>2008 Dic</c:v>
                </c:pt>
                <c:pt idx="108">
                  <c:v>2009 Ene</c:v>
                </c:pt>
                <c:pt idx="109">
                  <c:v>2009 Feb</c:v>
                </c:pt>
                <c:pt idx="110">
                  <c:v>2009 Mar</c:v>
                </c:pt>
                <c:pt idx="111">
                  <c:v>2009 Abr</c:v>
                </c:pt>
                <c:pt idx="112">
                  <c:v>2009 May</c:v>
                </c:pt>
                <c:pt idx="113">
                  <c:v>2009 Jun</c:v>
                </c:pt>
                <c:pt idx="114">
                  <c:v>2009 Jul</c:v>
                </c:pt>
                <c:pt idx="115">
                  <c:v>2009 Ago</c:v>
                </c:pt>
                <c:pt idx="116">
                  <c:v>2009 Sep</c:v>
                </c:pt>
                <c:pt idx="117">
                  <c:v>2009 Oct</c:v>
                </c:pt>
                <c:pt idx="118">
                  <c:v>2009 Nov</c:v>
                </c:pt>
                <c:pt idx="119">
                  <c:v>2009 Dic</c:v>
                </c:pt>
                <c:pt idx="120">
                  <c:v>2010 Ene</c:v>
                </c:pt>
                <c:pt idx="121">
                  <c:v>2010 Feb</c:v>
                </c:pt>
                <c:pt idx="122">
                  <c:v>2010 Mar</c:v>
                </c:pt>
                <c:pt idx="123">
                  <c:v>2010 Abr</c:v>
                </c:pt>
                <c:pt idx="124">
                  <c:v>2010 May</c:v>
                </c:pt>
                <c:pt idx="125">
                  <c:v>2010 Jun</c:v>
                </c:pt>
                <c:pt idx="126">
                  <c:v>2010 Jul</c:v>
                </c:pt>
                <c:pt idx="127">
                  <c:v>2010 Ago</c:v>
                </c:pt>
                <c:pt idx="128">
                  <c:v>2010 Sep</c:v>
                </c:pt>
                <c:pt idx="129">
                  <c:v>2010 Oct</c:v>
                </c:pt>
                <c:pt idx="130">
                  <c:v>2010 Nov</c:v>
                </c:pt>
                <c:pt idx="131">
                  <c:v>2010 Dic</c:v>
                </c:pt>
                <c:pt idx="132">
                  <c:v>2011 Ene</c:v>
                </c:pt>
                <c:pt idx="133">
                  <c:v>2011 Feb</c:v>
                </c:pt>
                <c:pt idx="134">
                  <c:v>2011 Mar</c:v>
                </c:pt>
                <c:pt idx="135">
                  <c:v>2011 Abr</c:v>
                </c:pt>
                <c:pt idx="136">
                  <c:v>2011 May</c:v>
                </c:pt>
                <c:pt idx="137">
                  <c:v>2011 Jun</c:v>
                </c:pt>
                <c:pt idx="138">
                  <c:v>2011 Jul</c:v>
                </c:pt>
                <c:pt idx="139">
                  <c:v>2011 Ago</c:v>
                </c:pt>
                <c:pt idx="140">
                  <c:v>2011 Sep</c:v>
                </c:pt>
                <c:pt idx="141">
                  <c:v>2011 Oct</c:v>
                </c:pt>
                <c:pt idx="142">
                  <c:v>2011 Nov</c:v>
                </c:pt>
                <c:pt idx="143">
                  <c:v>2011 Dic</c:v>
                </c:pt>
                <c:pt idx="144">
                  <c:v>2012 Ene</c:v>
                </c:pt>
                <c:pt idx="145">
                  <c:v>2012 Feb</c:v>
                </c:pt>
                <c:pt idx="146">
                  <c:v>2012 Mar</c:v>
                </c:pt>
                <c:pt idx="147">
                  <c:v>2012 Abr</c:v>
                </c:pt>
                <c:pt idx="148">
                  <c:v>2012 May</c:v>
                </c:pt>
                <c:pt idx="149">
                  <c:v>2012 Jun</c:v>
                </c:pt>
                <c:pt idx="150">
                  <c:v>2012 Jul</c:v>
                </c:pt>
                <c:pt idx="151">
                  <c:v>2012 Ago</c:v>
                </c:pt>
                <c:pt idx="152">
                  <c:v>2012 Sep</c:v>
                </c:pt>
                <c:pt idx="153">
                  <c:v>2012 Oct</c:v>
                </c:pt>
                <c:pt idx="154">
                  <c:v>2012 Nov</c:v>
                </c:pt>
                <c:pt idx="155">
                  <c:v>2012 Dic</c:v>
                </c:pt>
                <c:pt idx="156">
                  <c:v>2013 Ene</c:v>
                </c:pt>
                <c:pt idx="157">
                  <c:v>2013 Feb</c:v>
                </c:pt>
                <c:pt idx="158">
                  <c:v>2013 Mar</c:v>
                </c:pt>
                <c:pt idx="159">
                  <c:v>2013 Abr</c:v>
                </c:pt>
                <c:pt idx="160">
                  <c:v>2013 May</c:v>
                </c:pt>
                <c:pt idx="161">
                  <c:v>2013 Jun</c:v>
                </c:pt>
                <c:pt idx="162">
                  <c:v>2013 Jul</c:v>
                </c:pt>
                <c:pt idx="163">
                  <c:v>2013 Ago</c:v>
                </c:pt>
                <c:pt idx="164">
                  <c:v>2013 Sep</c:v>
                </c:pt>
                <c:pt idx="165">
                  <c:v>2013 Oct</c:v>
                </c:pt>
                <c:pt idx="166">
                  <c:v>2013 Nov</c:v>
                </c:pt>
                <c:pt idx="167">
                  <c:v>2013 Dic</c:v>
                </c:pt>
                <c:pt idx="168">
                  <c:v>2014 Ene</c:v>
                </c:pt>
                <c:pt idx="169">
                  <c:v>2014 Feb</c:v>
                </c:pt>
                <c:pt idx="170">
                  <c:v>2014 Mar</c:v>
                </c:pt>
                <c:pt idx="171">
                  <c:v>2014 Abr</c:v>
                </c:pt>
                <c:pt idx="172">
                  <c:v>2014 May</c:v>
                </c:pt>
                <c:pt idx="173">
                  <c:v>2014 Jun</c:v>
                </c:pt>
                <c:pt idx="174">
                  <c:v>2014 Jul</c:v>
                </c:pt>
                <c:pt idx="175">
                  <c:v>2014 Ago</c:v>
                </c:pt>
                <c:pt idx="176">
                  <c:v>2014 Sep</c:v>
                </c:pt>
                <c:pt idx="177">
                  <c:v>2014 Oct</c:v>
                </c:pt>
                <c:pt idx="178">
                  <c:v>2014 Nov</c:v>
                </c:pt>
                <c:pt idx="179">
                  <c:v>2014 Dic</c:v>
                </c:pt>
                <c:pt idx="180">
                  <c:v>2015 Ene</c:v>
                </c:pt>
                <c:pt idx="181">
                  <c:v>2015 Feb</c:v>
                </c:pt>
                <c:pt idx="182">
                  <c:v>2015 Mar</c:v>
                </c:pt>
                <c:pt idx="183">
                  <c:v>2015 Abr</c:v>
                </c:pt>
                <c:pt idx="184">
                  <c:v>2015 May</c:v>
                </c:pt>
                <c:pt idx="185">
                  <c:v>2015 Jun</c:v>
                </c:pt>
                <c:pt idx="186">
                  <c:v>2015 Jul</c:v>
                </c:pt>
                <c:pt idx="187">
                  <c:v>2015 Ago</c:v>
                </c:pt>
                <c:pt idx="188">
                  <c:v>2015 Sep</c:v>
                </c:pt>
                <c:pt idx="189">
                  <c:v>2015 Oct</c:v>
                </c:pt>
                <c:pt idx="190">
                  <c:v>2015 Nov</c:v>
                </c:pt>
                <c:pt idx="191">
                  <c:v>2015 Dic</c:v>
                </c:pt>
                <c:pt idx="192">
                  <c:v>2016 Ene</c:v>
                </c:pt>
                <c:pt idx="193">
                  <c:v>2016 Feb</c:v>
                </c:pt>
                <c:pt idx="194">
                  <c:v>2016 Mar</c:v>
                </c:pt>
                <c:pt idx="195">
                  <c:v>2016 Abr</c:v>
                </c:pt>
                <c:pt idx="196">
                  <c:v>2016 May</c:v>
                </c:pt>
                <c:pt idx="197">
                  <c:v>2016 Jun</c:v>
                </c:pt>
                <c:pt idx="198">
                  <c:v>2016 Jul</c:v>
                </c:pt>
                <c:pt idx="199">
                  <c:v>2016 Ago</c:v>
                </c:pt>
                <c:pt idx="200">
                  <c:v>2016 Sep</c:v>
                </c:pt>
                <c:pt idx="201">
                  <c:v>2016 Oct</c:v>
                </c:pt>
                <c:pt idx="202">
                  <c:v>2016 Nov</c:v>
                </c:pt>
                <c:pt idx="203">
                  <c:v>2016 Dic</c:v>
                </c:pt>
                <c:pt idx="204">
                  <c:v>2017 Ene</c:v>
                </c:pt>
                <c:pt idx="205">
                  <c:v>2017 Feb</c:v>
                </c:pt>
                <c:pt idx="206">
                  <c:v>2017 Mar</c:v>
                </c:pt>
                <c:pt idx="207">
                  <c:v>2017 Abr</c:v>
                </c:pt>
                <c:pt idx="208">
                  <c:v>2017 May</c:v>
                </c:pt>
                <c:pt idx="209">
                  <c:v>2017 Jun</c:v>
                </c:pt>
                <c:pt idx="210">
                  <c:v>2017 Jul</c:v>
                </c:pt>
                <c:pt idx="211">
                  <c:v>2017 Ago</c:v>
                </c:pt>
                <c:pt idx="212">
                  <c:v>2017 Sep</c:v>
                </c:pt>
                <c:pt idx="213">
                  <c:v>2017 Oct</c:v>
                </c:pt>
                <c:pt idx="214">
                  <c:v>2017 Nov</c:v>
                </c:pt>
                <c:pt idx="215">
                  <c:v>2017 Dic</c:v>
                </c:pt>
                <c:pt idx="216">
                  <c:v>2018 Ene</c:v>
                </c:pt>
                <c:pt idx="217">
                  <c:v>2018 Feb</c:v>
                </c:pt>
                <c:pt idx="218">
                  <c:v>2018 Mar</c:v>
                </c:pt>
                <c:pt idx="219">
                  <c:v>2018 Abr</c:v>
                </c:pt>
                <c:pt idx="220">
                  <c:v>2018 May</c:v>
                </c:pt>
                <c:pt idx="221">
                  <c:v>2018 Jun</c:v>
                </c:pt>
                <c:pt idx="222">
                  <c:v>2018 Jul</c:v>
                </c:pt>
                <c:pt idx="223">
                  <c:v>2018 Ago</c:v>
                </c:pt>
                <c:pt idx="224">
                  <c:v>2018 Sep</c:v>
                </c:pt>
                <c:pt idx="225">
                  <c:v>2018 Oct</c:v>
                </c:pt>
                <c:pt idx="226">
                  <c:v>2018 Nov</c:v>
                </c:pt>
                <c:pt idx="227">
                  <c:v>2018 Dic</c:v>
                </c:pt>
                <c:pt idx="228">
                  <c:v>2019 Ene</c:v>
                </c:pt>
                <c:pt idx="229">
                  <c:v>2019 Feb</c:v>
                </c:pt>
                <c:pt idx="230">
                  <c:v>2019 Mar</c:v>
                </c:pt>
                <c:pt idx="231">
                  <c:v>2019 Abr</c:v>
                </c:pt>
                <c:pt idx="232">
                  <c:v>2019 May</c:v>
                </c:pt>
                <c:pt idx="233">
                  <c:v>2019 Jun</c:v>
                </c:pt>
                <c:pt idx="234">
                  <c:v>2019 Jul</c:v>
                </c:pt>
                <c:pt idx="235">
                  <c:v>2019 Ago</c:v>
                </c:pt>
                <c:pt idx="236">
                  <c:v>2019 Sep</c:v>
                </c:pt>
                <c:pt idx="237">
                  <c:v>2019 Oct</c:v>
                </c:pt>
                <c:pt idx="238">
                  <c:v>2019 Nov</c:v>
                </c:pt>
                <c:pt idx="239">
                  <c:v>2019 Dic</c:v>
                </c:pt>
                <c:pt idx="240">
                  <c:v>2020 Ene</c:v>
                </c:pt>
                <c:pt idx="241">
                  <c:v>2020 Feb</c:v>
                </c:pt>
                <c:pt idx="242">
                  <c:v>2020 Mar</c:v>
                </c:pt>
                <c:pt idx="243">
                  <c:v>2020 Abr</c:v>
                </c:pt>
                <c:pt idx="244">
                  <c:v>2020 May</c:v>
                </c:pt>
                <c:pt idx="245">
                  <c:v>2020 Jun</c:v>
                </c:pt>
                <c:pt idx="246">
                  <c:v>2020 Jul</c:v>
                </c:pt>
                <c:pt idx="247">
                  <c:v>2020 Ago</c:v>
                </c:pt>
                <c:pt idx="248">
                  <c:v>2020 Sep</c:v>
                </c:pt>
                <c:pt idx="249">
                  <c:v>2020 Oct</c:v>
                </c:pt>
                <c:pt idx="250">
                  <c:v>2020 Nov</c:v>
                </c:pt>
                <c:pt idx="251">
                  <c:v>2020 Dic</c:v>
                </c:pt>
                <c:pt idx="252">
                  <c:v>2021 Ene</c:v>
                </c:pt>
                <c:pt idx="253">
                  <c:v>2021 Feb</c:v>
                </c:pt>
                <c:pt idx="254">
                  <c:v>2021 Mar</c:v>
                </c:pt>
                <c:pt idx="255">
                  <c:v>2021 Abr</c:v>
                </c:pt>
                <c:pt idx="256">
                  <c:v>2021 May</c:v>
                </c:pt>
                <c:pt idx="257">
                  <c:v>2021 Jun</c:v>
                </c:pt>
                <c:pt idx="258">
                  <c:v>2021 Jul</c:v>
                </c:pt>
                <c:pt idx="259">
                  <c:v>2021 Ago</c:v>
                </c:pt>
                <c:pt idx="260">
                  <c:v>2021 Sep</c:v>
                </c:pt>
                <c:pt idx="261">
                  <c:v>2021 Oct</c:v>
                </c:pt>
                <c:pt idx="262">
                  <c:v>2021 Nov</c:v>
                </c:pt>
                <c:pt idx="263">
                  <c:v>2021 Dic</c:v>
                </c:pt>
                <c:pt idx="264">
                  <c:v>2022 Ene</c:v>
                </c:pt>
                <c:pt idx="265">
                  <c:v>2022 Feb</c:v>
                </c:pt>
                <c:pt idx="266">
                  <c:v>2022 Mar</c:v>
                </c:pt>
                <c:pt idx="267">
                  <c:v>2022 Abr</c:v>
                </c:pt>
                <c:pt idx="268">
                  <c:v>2022 May</c:v>
                </c:pt>
                <c:pt idx="269">
                  <c:v>2022 Jun</c:v>
                </c:pt>
                <c:pt idx="270">
                  <c:v>2022 Jul</c:v>
                </c:pt>
                <c:pt idx="271">
                  <c:v>2022 Ago</c:v>
                </c:pt>
                <c:pt idx="272">
                  <c:v>2022 Sep</c:v>
                </c:pt>
                <c:pt idx="273">
                  <c:v>2022 Oct</c:v>
                </c:pt>
                <c:pt idx="274">
                  <c:v>2022 Nov</c:v>
                </c:pt>
                <c:pt idx="275">
                  <c:v>2022 Dic</c:v>
                </c:pt>
                <c:pt idx="276">
                  <c:v>2023 Ene</c:v>
                </c:pt>
                <c:pt idx="277">
                  <c:v>2023 Feb</c:v>
                </c:pt>
                <c:pt idx="278">
                  <c:v>2023 Mar</c:v>
                </c:pt>
                <c:pt idx="279">
                  <c:v>2023 Abr</c:v>
                </c:pt>
                <c:pt idx="280">
                  <c:v>2023 May</c:v>
                </c:pt>
                <c:pt idx="281">
                  <c:v>2023 Jun</c:v>
                </c:pt>
                <c:pt idx="282">
                  <c:v>2023 Jul</c:v>
                </c:pt>
                <c:pt idx="283">
                  <c:v>2023 Ago</c:v>
                </c:pt>
                <c:pt idx="284">
                  <c:v>2023 Sep</c:v>
                </c:pt>
                <c:pt idx="285">
                  <c:v>2023 Oct</c:v>
                </c:pt>
                <c:pt idx="286">
                  <c:v>2023 Nov</c:v>
                </c:pt>
                <c:pt idx="287">
                  <c:v>2023 Dic</c:v>
                </c:pt>
              </c:strCache>
            </c:strRef>
          </c:cat>
          <c:val>
            <c:numRef>
              <c:f>'IPC mes alcohol'!$D$2:$D$289</c:f>
              <c:numCache>
                <c:formatCode>###,###.00</c:formatCode>
                <c:ptCount val="288"/>
                <c:pt idx="0">
                  <c:v>45.93</c:v>
                </c:pt>
                <c:pt idx="1">
                  <c:v>45.92</c:v>
                </c:pt>
                <c:pt idx="2">
                  <c:v>46.04</c:v>
                </c:pt>
                <c:pt idx="3">
                  <c:v>46.44</c:v>
                </c:pt>
                <c:pt idx="4">
                  <c:v>47.82</c:v>
                </c:pt>
                <c:pt idx="5">
                  <c:v>48.36</c:v>
                </c:pt>
                <c:pt idx="6">
                  <c:v>48.14</c:v>
                </c:pt>
                <c:pt idx="7">
                  <c:v>48.04</c:v>
                </c:pt>
                <c:pt idx="8">
                  <c:v>47.9</c:v>
                </c:pt>
                <c:pt idx="9">
                  <c:v>47.87</c:v>
                </c:pt>
                <c:pt idx="10">
                  <c:v>47.92</c:v>
                </c:pt>
                <c:pt idx="11">
                  <c:v>48.11</c:v>
                </c:pt>
                <c:pt idx="12">
                  <c:v>48.59</c:v>
                </c:pt>
                <c:pt idx="13">
                  <c:v>49.36</c:v>
                </c:pt>
                <c:pt idx="14">
                  <c:v>50.11</c:v>
                </c:pt>
                <c:pt idx="15">
                  <c:v>50.78</c:v>
                </c:pt>
                <c:pt idx="16">
                  <c:v>51.4</c:v>
                </c:pt>
                <c:pt idx="17">
                  <c:v>51.51</c:v>
                </c:pt>
                <c:pt idx="18">
                  <c:v>51.73</c:v>
                </c:pt>
                <c:pt idx="19">
                  <c:v>51.86</c:v>
                </c:pt>
                <c:pt idx="20">
                  <c:v>52.22</c:v>
                </c:pt>
                <c:pt idx="21">
                  <c:v>52.31</c:v>
                </c:pt>
                <c:pt idx="22">
                  <c:v>52.31</c:v>
                </c:pt>
                <c:pt idx="23">
                  <c:v>52.28</c:v>
                </c:pt>
                <c:pt idx="24">
                  <c:v>52.01</c:v>
                </c:pt>
                <c:pt idx="25">
                  <c:v>51.95</c:v>
                </c:pt>
                <c:pt idx="26">
                  <c:v>51.96</c:v>
                </c:pt>
                <c:pt idx="27">
                  <c:v>51.95</c:v>
                </c:pt>
                <c:pt idx="28">
                  <c:v>52.31</c:v>
                </c:pt>
                <c:pt idx="29">
                  <c:v>52.35</c:v>
                </c:pt>
                <c:pt idx="30">
                  <c:v>52.27</c:v>
                </c:pt>
                <c:pt idx="31">
                  <c:v>52.37</c:v>
                </c:pt>
                <c:pt idx="32">
                  <c:v>52.76</c:v>
                </c:pt>
                <c:pt idx="33">
                  <c:v>54.31</c:v>
                </c:pt>
                <c:pt idx="34">
                  <c:v>55.77</c:v>
                </c:pt>
                <c:pt idx="35">
                  <c:v>55.88</c:v>
                </c:pt>
                <c:pt idx="36">
                  <c:v>55.91</c:v>
                </c:pt>
                <c:pt idx="37">
                  <c:v>57.06</c:v>
                </c:pt>
                <c:pt idx="38">
                  <c:v>58.65</c:v>
                </c:pt>
                <c:pt idx="39">
                  <c:v>59.04</c:v>
                </c:pt>
                <c:pt idx="40">
                  <c:v>59.32</c:v>
                </c:pt>
                <c:pt idx="41">
                  <c:v>59.52</c:v>
                </c:pt>
                <c:pt idx="42">
                  <c:v>59.91</c:v>
                </c:pt>
                <c:pt idx="43">
                  <c:v>60.83</c:v>
                </c:pt>
                <c:pt idx="44">
                  <c:v>62.03</c:v>
                </c:pt>
                <c:pt idx="45">
                  <c:v>62.58</c:v>
                </c:pt>
                <c:pt idx="46">
                  <c:v>63.12</c:v>
                </c:pt>
                <c:pt idx="47">
                  <c:v>65.099999999999994</c:v>
                </c:pt>
                <c:pt idx="48">
                  <c:v>66.66</c:v>
                </c:pt>
                <c:pt idx="49">
                  <c:v>66.680000000000007</c:v>
                </c:pt>
                <c:pt idx="50">
                  <c:v>66.83</c:v>
                </c:pt>
                <c:pt idx="51">
                  <c:v>67.08</c:v>
                </c:pt>
                <c:pt idx="52">
                  <c:v>67.180000000000007</c:v>
                </c:pt>
                <c:pt idx="53">
                  <c:v>67.22</c:v>
                </c:pt>
                <c:pt idx="54">
                  <c:v>67.36</c:v>
                </c:pt>
                <c:pt idx="55">
                  <c:v>67.53</c:v>
                </c:pt>
                <c:pt idx="56">
                  <c:v>67.55</c:v>
                </c:pt>
                <c:pt idx="57">
                  <c:v>67.16</c:v>
                </c:pt>
                <c:pt idx="58">
                  <c:v>67.180000000000007</c:v>
                </c:pt>
                <c:pt idx="59">
                  <c:v>67.180000000000007</c:v>
                </c:pt>
                <c:pt idx="60">
                  <c:v>67.260000000000005</c:v>
                </c:pt>
                <c:pt idx="61">
                  <c:v>67.33</c:v>
                </c:pt>
                <c:pt idx="62">
                  <c:v>67.680000000000007</c:v>
                </c:pt>
                <c:pt idx="63">
                  <c:v>68.099999999999994</c:v>
                </c:pt>
                <c:pt idx="64">
                  <c:v>68.17</c:v>
                </c:pt>
                <c:pt idx="65">
                  <c:v>68.3</c:v>
                </c:pt>
                <c:pt idx="66">
                  <c:v>68.31</c:v>
                </c:pt>
                <c:pt idx="67">
                  <c:v>67.010000000000005</c:v>
                </c:pt>
                <c:pt idx="68">
                  <c:v>65.540000000000006</c:v>
                </c:pt>
                <c:pt idx="69">
                  <c:v>65.180000000000007</c:v>
                </c:pt>
                <c:pt idx="70">
                  <c:v>65.22</c:v>
                </c:pt>
                <c:pt idx="71">
                  <c:v>64.7</c:v>
                </c:pt>
                <c:pt idx="72">
                  <c:v>64.8</c:v>
                </c:pt>
                <c:pt idx="73">
                  <c:v>64.760000000000005</c:v>
                </c:pt>
                <c:pt idx="74">
                  <c:v>64.31</c:v>
                </c:pt>
                <c:pt idx="75">
                  <c:v>63.94</c:v>
                </c:pt>
                <c:pt idx="76">
                  <c:v>64.06</c:v>
                </c:pt>
                <c:pt idx="77">
                  <c:v>63.98</c:v>
                </c:pt>
                <c:pt idx="78">
                  <c:v>63.79</c:v>
                </c:pt>
                <c:pt idx="79">
                  <c:v>63.97</c:v>
                </c:pt>
                <c:pt idx="80">
                  <c:v>64.31</c:v>
                </c:pt>
                <c:pt idx="81">
                  <c:v>65.12</c:v>
                </c:pt>
                <c:pt idx="82">
                  <c:v>65.64</c:v>
                </c:pt>
                <c:pt idx="83">
                  <c:v>66.010000000000005</c:v>
                </c:pt>
                <c:pt idx="84">
                  <c:v>66.17</c:v>
                </c:pt>
                <c:pt idx="85">
                  <c:v>65.739999999999995</c:v>
                </c:pt>
                <c:pt idx="86">
                  <c:v>65.849999999999994</c:v>
                </c:pt>
                <c:pt idx="87">
                  <c:v>66.099999999999994</c:v>
                </c:pt>
                <c:pt idx="88">
                  <c:v>66.010000000000005</c:v>
                </c:pt>
                <c:pt idx="89">
                  <c:v>66.22</c:v>
                </c:pt>
                <c:pt idx="90">
                  <c:v>66.239999999999995</c:v>
                </c:pt>
                <c:pt idx="91">
                  <c:v>66.2</c:v>
                </c:pt>
                <c:pt idx="92">
                  <c:v>65.95</c:v>
                </c:pt>
                <c:pt idx="93">
                  <c:v>66.38</c:v>
                </c:pt>
                <c:pt idx="94">
                  <c:v>67.02</c:v>
                </c:pt>
                <c:pt idx="95">
                  <c:v>67.5</c:v>
                </c:pt>
                <c:pt idx="96">
                  <c:v>68.040000000000006</c:v>
                </c:pt>
                <c:pt idx="97">
                  <c:v>69.260000000000005</c:v>
                </c:pt>
                <c:pt idx="98">
                  <c:v>70.13</c:v>
                </c:pt>
                <c:pt idx="99">
                  <c:v>70.239999999999995</c:v>
                </c:pt>
                <c:pt idx="100">
                  <c:v>70.22</c:v>
                </c:pt>
                <c:pt idx="101">
                  <c:v>70.14</c:v>
                </c:pt>
                <c:pt idx="102">
                  <c:v>70.25</c:v>
                </c:pt>
                <c:pt idx="103">
                  <c:v>70.55</c:v>
                </c:pt>
                <c:pt idx="104">
                  <c:v>70.88</c:v>
                </c:pt>
                <c:pt idx="105">
                  <c:v>72.099999999999994</c:v>
                </c:pt>
                <c:pt idx="106">
                  <c:v>74.11</c:v>
                </c:pt>
                <c:pt idx="107">
                  <c:v>74.739999999999995</c:v>
                </c:pt>
                <c:pt idx="108">
                  <c:v>75.23</c:v>
                </c:pt>
                <c:pt idx="109">
                  <c:v>75.75</c:v>
                </c:pt>
                <c:pt idx="110">
                  <c:v>76.08</c:v>
                </c:pt>
                <c:pt idx="111">
                  <c:v>76.03</c:v>
                </c:pt>
                <c:pt idx="112">
                  <c:v>76.62</c:v>
                </c:pt>
                <c:pt idx="113">
                  <c:v>77.05</c:v>
                </c:pt>
                <c:pt idx="114">
                  <c:v>77</c:v>
                </c:pt>
                <c:pt idx="115">
                  <c:v>77.37</c:v>
                </c:pt>
                <c:pt idx="116">
                  <c:v>78.11</c:v>
                </c:pt>
                <c:pt idx="117">
                  <c:v>78.849999999999994</c:v>
                </c:pt>
                <c:pt idx="118">
                  <c:v>79.97</c:v>
                </c:pt>
                <c:pt idx="119">
                  <c:v>80.62</c:v>
                </c:pt>
                <c:pt idx="120">
                  <c:v>81.45</c:v>
                </c:pt>
                <c:pt idx="121">
                  <c:v>82.26</c:v>
                </c:pt>
                <c:pt idx="122">
                  <c:v>83.19</c:v>
                </c:pt>
                <c:pt idx="123">
                  <c:v>83.5</c:v>
                </c:pt>
                <c:pt idx="124">
                  <c:v>83.31</c:v>
                </c:pt>
                <c:pt idx="125">
                  <c:v>83.53</c:v>
                </c:pt>
                <c:pt idx="126">
                  <c:v>83.92</c:v>
                </c:pt>
                <c:pt idx="127">
                  <c:v>84.15</c:v>
                </c:pt>
                <c:pt idx="128">
                  <c:v>84.49</c:v>
                </c:pt>
                <c:pt idx="129">
                  <c:v>84.6</c:v>
                </c:pt>
                <c:pt idx="130">
                  <c:v>84.94</c:v>
                </c:pt>
                <c:pt idx="131">
                  <c:v>84.86</c:v>
                </c:pt>
                <c:pt idx="132">
                  <c:v>84.58</c:v>
                </c:pt>
                <c:pt idx="133">
                  <c:v>84.93</c:v>
                </c:pt>
                <c:pt idx="134">
                  <c:v>84.98</c:v>
                </c:pt>
                <c:pt idx="135">
                  <c:v>85.2</c:v>
                </c:pt>
                <c:pt idx="136">
                  <c:v>85.54</c:v>
                </c:pt>
                <c:pt idx="137">
                  <c:v>85.87</c:v>
                </c:pt>
                <c:pt idx="138">
                  <c:v>86.1</c:v>
                </c:pt>
                <c:pt idx="139">
                  <c:v>86.02</c:v>
                </c:pt>
                <c:pt idx="140">
                  <c:v>85.82</c:v>
                </c:pt>
                <c:pt idx="141">
                  <c:v>85.9</c:v>
                </c:pt>
                <c:pt idx="142">
                  <c:v>85.81</c:v>
                </c:pt>
                <c:pt idx="143">
                  <c:v>85.64</c:v>
                </c:pt>
                <c:pt idx="144">
                  <c:v>86.08</c:v>
                </c:pt>
                <c:pt idx="145">
                  <c:v>86.19</c:v>
                </c:pt>
                <c:pt idx="146">
                  <c:v>86.07</c:v>
                </c:pt>
                <c:pt idx="147">
                  <c:v>86.12</c:v>
                </c:pt>
                <c:pt idx="148">
                  <c:v>86.23</c:v>
                </c:pt>
                <c:pt idx="149">
                  <c:v>86.68</c:v>
                </c:pt>
                <c:pt idx="150">
                  <c:v>87.06</c:v>
                </c:pt>
                <c:pt idx="151">
                  <c:v>86.99</c:v>
                </c:pt>
                <c:pt idx="152">
                  <c:v>86.63</c:v>
                </c:pt>
                <c:pt idx="153">
                  <c:v>86.49</c:v>
                </c:pt>
                <c:pt idx="154">
                  <c:v>86.18</c:v>
                </c:pt>
                <c:pt idx="155">
                  <c:v>85.79</c:v>
                </c:pt>
                <c:pt idx="156">
                  <c:v>85.3</c:v>
                </c:pt>
                <c:pt idx="157">
                  <c:v>85.42</c:v>
                </c:pt>
                <c:pt idx="158">
                  <c:v>85.57</c:v>
                </c:pt>
                <c:pt idx="159">
                  <c:v>85.77</c:v>
                </c:pt>
                <c:pt idx="160">
                  <c:v>85.82</c:v>
                </c:pt>
                <c:pt idx="161">
                  <c:v>85.67</c:v>
                </c:pt>
                <c:pt idx="162">
                  <c:v>85.86</c:v>
                </c:pt>
                <c:pt idx="163">
                  <c:v>85.61</c:v>
                </c:pt>
                <c:pt idx="164">
                  <c:v>85.22</c:v>
                </c:pt>
                <c:pt idx="165">
                  <c:v>85.59</c:v>
                </c:pt>
                <c:pt idx="166">
                  <c:v>85.64</c:v>
                </c:pt>
                <c:pt idx="167">
                  <c:v>85.37</c:v>
                </c:pt>
                <c:pt idx="168">
                  <c:v>85.53</c:v>
                </c:pt>
                <c:pt idx="169">
                  <c:v>85.65</c:v>
                </c:pt>
                <c:pt idx="170">
                  <c:v>85.56</c:v>
                </c:pt>
                <c:pt idx="171">
                  <c:v>86.13</c:v>
                </c:pt>
                <c:pt idx="172">
                  <c:v>86.92</c:v>
                </c:pt>
                <c:pt idx="173">
                  <c:v>87.41</c:v>
                </c:pt>
                <c:pt idx="174">
                  <c:v>87.83</c:v>
                </c:pt>
                <c:pt idx="175">
                  <c:v>87.8</c:v>
                </c:pt>
                <c:pt idx="176">
                  <c:v>88.09</c:v>
                </c:pt>
                <c:pt idx="177">
                  <c:v>88.08</c:v>
                </c:pt>
                <c:pt idx="178">
                  <c:v>88.11</c:v>
                </c:pt>
                <c:pt idx="179">
                  <c:v>87.97</c:v>
                </c:pt>
                <c:pt idx="180">
                  <c:v>87.95</c:v>
                </c:pt>
                <c:pt idx="181">
                  <c:v>88.12</c:v>
                </c:pt>
                <c:pt idx="182">
                  <c:v>88.08</c:v>
                </c:pt>
                <c:pt idx="183">
                  <c:v>88.21</c:v>
                </c:pt>
                <c:pt idx="184">
                  <c:v>88.53</c:v>
                </c:pt>
                <c:pt idx="185">
                  <c:v>88.45</c:v>
                </c:pt>
                <c:pt idx="186">
                  <c:v>88.36</c:v>
                </c:pt>
                <c:pt idx="187">
                  <c:v>88.45</c:v>
                </c:pt>
                <c:pt idx="188">
                  <c:v>88.57</c:v>
                </c:pt>
                <c:pt idx="189">
                  <c:v>88.56</c:v>
                </c:pt>
                <c:pt idx="190">
                  <c:v>88.48</c:v>
                </c:pt>
                <c:pt idx="191">
                  <c:v>88.71</c:v>
                </c:pt>
                <c:pt idx="192">
                  <c:v>89.22</c:v>
                </c:pt>
                <c:pt idx="193">
                  <c:v>89.77</c:v>
                </c:pt>
                <c:pt idx="194">
                  <c:v>89.85</c:v>
                </c:pt>
                <c:pt idx="195">
                  <c:v>90.32</c:v>
                </c:pt>
                <c:pt idx="196">
                  <c:v>90.74</c:v>
                </c:pt>
                <c:pt idx="197">
                  <c:v>90.89</c:v>
                </c:pt>
                <c:pt idx="198">
                  <c:v>90.67</c:v>
                </c:pt>
                <c:pt idx="199">
                  <c:v>90.77</c:v>
                </c:pt>
                <c:pt idx="200">
                  <c:v>90.8</c:v>
                </c:pt>
                <c:pt idx="201">
                  <c:v>90.51</c:v>
                </c:pt>
                <c:pt idx="202">
                  <c:v>90.77</c:v>
                </c:pt>
                <c:pt idx="203">
                  <c:v>91.26</c:v>
                </c:pt>
                <c:pt idx="204">
                  <c:v>91.8</c:v>
                </c:pt>
                <c:pt idx="205">
                  <c:v>94.02</c:v>
                </c:pt>
                <c:pt idx="206">
                  <c:v>96.06</c:v>
                </c:pt>
                <c:pt idx="207">
                  <c:v>96.12</c:v>
                </c:pt>
                <c:pt idx="208">
                  <c:v>96.18</c:v>
                </c:pt>
                <c:pt idx="209">
                  <c:v>96.65</c:v>
                </c:pt>
                <c:pt idx="210">
                  <c:v>96.94</c:v>
                </c:pt>
                <c:pt idx="211">
                  <c:v>97.05</c:v>
                </c:pt>
                <c:pt idx="212">
                  <c:v>97.19</c:v>
                </c:pt>
                <c:pt idx="213">
                  <c:v>96.93</c:v>
                </c:pt>
                <c:pt idx="214">
                  <c:v>97.31</c:v>
                </c:pt>
                <c:pt idx="215">
                  <c:v>97.58</c:v>
                </c:pt>
                <c:pt idx="216">
                  <c:v>97.41</c:v>
                </c:pt>
                <c:pt idx="217">
                  <c:v>97.81</c:v>
                </c:pt>
                <c:pt idx="218">
                  <c:v>97.65</c:v>
                </c:pt>
                <c:pt idx="219">
                  <c:v>97.75</c:v>
                </c:pt>
                <c:pt idx="220">
                  <c:v>98.35</c:v>
                </c:pt>
                <c:pt idx="221">
                  <c:v>98.09</c:v>
                </c:pt>
                <c:pt idx="222">
                  <c:v>98.24</c:v>
                </c:pt>
                <c:pt idx="223">
                  <c:v>99.04</c:v>
                </c:pt>
                <c:pt idx="224">
                  <c:v>99.14</c:v>
                </c:pt>
                <c:pt idx="225">
                  <c:v>99.58</c:v>
                </c:pt>
                <c:pt idx="226">
                  <c:v>100.03</c:v>
                </c:pt>
                <c:pt idx="227">
                  <c:v>100</c:v>
                </c:pt>
                <c:pt idx="228">
                  <c:v>100.57</c:v>
                </c:pt>
                <c:pt idx="229">
                  <c:v>101.28</c:v>
                </c:pt>
                <c:pt idx="230">
                  <c:v>101.19</c:v>
                </c:pt>
                <c:pt idx="231">
                  <c:v>100.94</c:v>
                </c:pt>
                <c:pt idx="232">
                  <c:v>101.34</c:v>
                </c:pt>
                <c:pt idx="233">
                  <c:v>101.38</c:v>
                </c:pt>
                <c:pt idx="234">
                  <c:v>101.24</c:v>
                </c:pt>
                <c:pt idx="235">
                  <c:v>100.99</c:v>
                </c:pt>
                <c:pt idx="236">
                  <c:v>100.61</c:v>
                </c:pt>
                <c:pt idx="237">
                  <c:v>100.96</c:v>
                </c:pt>
                <c:pt idx="238">
                  <c:v>101.63</c:v>
                </c:pt>
                <c:pt idx="239">
                  <c:v>102.55</c:v>
                </c:pt>
                <c:pt idx="240">
                  <c:v>103.14</c:v>
                </c:pt>
                <c:pt idx="241">
                  <c:v>103.54</c:v>
                </c:pt>
                <c:pt idx="242">
                  <c:v>103.45</c:v>
                </c:pt>
                <c:pt idx="243">
                  <c:v>103.57</c:v>
                </c:pt>
                <c:pt idx="244">
                  <c:v>103.9</c:v>
                </c:pt>
                <c:pt idx="245">
                  <c:v>104.01</c:v>
                </c:pt>
                <c:pt idx="246">
                  <c:v>104</c:v>
                </c:pt>
                <c:pt idx="247">
                  <c:v>104.34</c:v>
                </c:pt>
                <c:pt idx="248">
                  <c:v>104.31</c:v>
                </c:pt>
                <c:pt idx="249">
                  <c:v>104.38</c:v>
                </c:pt>
                <c:pt idx="250">
                  <c:v>104.68</c:v>
                </c:pt>
                <c:pt idx="251">
                  <c:v>104.69</c:v>
                </c:pt>
                <c:pt idx="252">
                  <c:v>105.04</c:v>
                </c:pt>
                <c:pt idx="253">
                  <c:v>105.07</c:v>
                </c:pt>
                <c:pt idx="254">
                  <c:v>105.11</c:v>
                </c:pt>
                <c:pt idx="255">
                  <c:v>105.51</c:v>
                </c:pt>
                <c:pt idx="256">
                  <c:v>105.49</c:v>
                </c:pt>
                <c:pt idx="257">
                  <c:v>105.64</c:v>
                </c:pt>
                <c:pt idx="258">
                  <c:v>105.96</c:v>
                </c:pt>
                <c:pt idx="259">
                  <c:v>106.09</c:v>
                </c:pt>
                <c:pt idx="260">
                  <c:v>106.46</c:v>
                </c:pt>
                <c:pt idx="261">
                  <c:v>106.95</c:v>
                </c:pt>
                <c:pt idx="262">
                  <c:v>107.62</c:v>
                </c:pt>
                <c:pt idx="263">
                  <c:v>108.94</c:v>
                </c:pt>
                <c:pt idx="264">
                  <c:v>110.19</c:v>
                </c:pt>
                <c:pt idx="265">
                  <c:v>111.07</c:v>
                </c:pt>
                <c:pt idx="266">
                  <c:v>111.45</c:v>
                </c:pt>
                <c:pt idx="267">
                  <c:v>111.76</c:v>
                </c:pt>
                <c:pt idx="268">
                  <c:v>112.24</c:v>
                </c:pt>
                <c:pt idx="269">
                  <c:v>112.38</c:v>
                </c:pt>
                <c:pt idx="270">
                  <c:v>112.42</c:v>
                </c:pt>
                <c:pt idx="271">
                  <c:v>112.68</c:v>
                </c:pt>
                <c:pt idx="272">
                  <c:v>113.17</c:v>
                </c:pt>
                <c:pt idx="273">
                  <c:v>113.79</c:v>
                </c:pt>
                <c:pt idx="274">
                  <c:v>115.66</c:v>
                </c:pt>
                <c:pt idx="275">
                  <c:v>118.31</c:v>
                </c:pt>
                <c:pt idx="276">
                  <c:v>120.91</c:v>
                </c:pt>
                <c:pt idx="277">
                  <c:v>122.4</c:v>
                </c:pt>
                <c:pt idx="278">
                  <c:v>123.62</c:v>
                </c:pt>
                <c:pt idx="279">
                  <c:v>125.32</c:v>
                </c:pt>
                <c:pt idx="280">
                  <c:v>126.71</c:v>
                </c:pt>
                <c:pt idx="281">
                  <c:v>127.19</c:v>
                </c:pt>
                <c:pt idx="282">
                  <c:v>127.76</c:v>
                </c:pt>
                <c:pt idx="283">
                  <c:v>129.59</c:v>
                </c:pt>
                <c:pt idx="284">
                  <c:v>130.81</c:v>
                </c:pt>
                <c:pt idx="285">
                  <c:v>131.53</c:v>
                </c:pt>
                <c:pt idx="286">
                  <c:v>132.51</c:v>
                </c:pt>
                <c:pt idx="287">
                  <c:v>133.80000000000001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0-4C32-A2FB-7CAD17F2C3F7}"/>
            </c:ext>
          </c:extLst>
        </c:ser>
        <c:ser>
          <c:idx val="1"/>
          <c:order val="1"/>
          <c:tx>
            <c:strRef>
              <c:f>'IPC mes alcohol'!$E$1</c:f>
              <c:strCache>
                <c:ptCount val="1"/>
                <c:pt idx="0">
                  <c:v>Vino IPC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'IPC mes alcohol'!$C$2:$C$289</c:f>
              <c:strCache>
                <c:ptCount val="288"/>
                <c:pt idx="0">
                  <c:v>2000 Ene</c:v>
                </c:pt>
                <c:pt idx="1">
                  <c:v>2000 Feb</c:v>
                </c:pt>
                <c:pt idx="2">
                  <c:v>2000 Mar</c:v>
                </c:pt>
                <c:pt idx="3">
                  <c:v>2000 Abr</c:v>
                </c:pt>
                <c:pt idx="4">
                  <c:v>2000 May</c:v>
                </c:pt>
                <c:pt idx="5">
                  <c:v>2000 Jun</c:v>
                </c:pt>
                <c:pt idx="6">
                  <c:v>2000 Jul</c:v>
                </c:pt>
                <c:pt idx="7">
                  <c:v>2000 Ago</c:v>
                </c:pt>
                <c:pt idx="8">
                  <c:v>2000 Sep</c:v>
                </c:pt>
                <c:pt idx="9">
                  <c:v>2000 Oct</c:v>
                </c:pt>
                <c:pt idx="10">
                  <c:v>2000 Nov</c:v>
                </c:pt>
                <c:pt idx="11">
                  <c:v>2000 Dic</c:v>
                </c:pt>
                <c:pt idx="12">
                  <c:v>2001 Ene</c:v>
                </c:pt>
                <c:pt idx="13">
                  <c:v>2001 Feb</c:v>
                </c:pt>
                <c:pt idx="14">
                  <c:v>2001 Mar</c:v>
                </c:pt>
                <c:pt idx="15">
                  <c:v>2001 Abr</c:v>
                </c:pt>
                <c:pt idx="16">
                  <c:v>2001 May</c:v>
                </c:pt>
                <c:pt idx="17">
                  <c:v>2001 Jun</c:v>
                </c:pt>
                <c:pt idx="18">
                  <c:v>2001 Jul</c:v>
                </c:pt>
                <c:pt idx="19">
                  <c:v>2001 Ago</c:v>
                </c:pt>
                <c:pt idx="20">
                  <c:v>2001 Sep</c:v>
                </c:pt>
                <c:pt idx="21">
                  <c:v>2001 Oct</c:v>
                </c:pt>
                <c:pt idx="22">
                  <c:v>2001 Nov</c:v>
                </c:pt>
                <c:pt idx="23">
                  <c:v>2001 Dic</c:v>
                </c:pt>
                <c:pt idx="24">
                  <c:v>2002 Ene</c:v>
                </c:pt>
                <c:pt idx="25">
                  <c:v>2002 Feb</c:v>
                </c:pt>
                <c:pt idx="26">
                  <c:v>2002 Mar</c:v>
                </c:pt>
                <c:pt idx="27">
                  <c:v>2002 Abr</c:v>
                </c:pt>
                <c:pt idx="28">
                  <c:v>2002 May</c:v>
                </c:pt>
                <c:pt idx="29">
                  <c:v>2002 Jun</c:v>
                </c:pt>
                <c:pt idx="30">
                  <c:v>2002 Jul</c:v>
                </c:pt>
                <c:pt idx="31">
                  <c:v>2002 Ago</c:v>
                </c:pt>
                <c:pt idx="32">
                  <c:v>2002 Sep</c:v>
                </c:pt>
                <c:pt idx="33">
                  <c:v>2002 Oct</c:v>
                </c:pt>
                <c:pt idx="34">
                  <c:v>2002 Nov</c:v>
                </c:pt>
                <c:pt idx="35">
                  <c:v>2002 Dic</c:v>
                </c:pt>
                <c:pt idx="36">
                  <c:v>2003 Ene</c:v>
                </c:pt>
                <c:pt idx="37">
                  <c:v>2003 Feb</c:v>
                </c:pt>
                <c:pt idx="38">
                  <c:v>2003 Mar</c:v>
                </c:pt>
                <c:pt idx="39">
                  <c:v>2003 Abr</c:v>
                </c:pt>
                <c:pt idx="40">
                  <c:v>2003 May</c:v>
                </c:pt>
                <c:pt idx="41">
                  <c:v>2003 Jun</c:v>
                </c:pt>
                <c:pt idx="42">
                  <c:v>2003 Jul</c:v>
                </c:pt>
                <c:pt idx="43">
                  <c:v>2003 Ago</c:v>
                </c:pt>
                <c:pt idx="44">
                  <c:v>2003 Sep</c:v>
                </c:pt>
                <c:pt idx="45">
                  <c:v>2003 Oct</c:v>
                </c:pt>
                <c:pt idx="46">
                  <c:v>2003 Nov</c:v>
                </c:pt>
                <c:pt idx="47">
                  <c:v>2003 Dic</c:v>
                </c:pt>
                <c:pt idx="48">
                  <c:v>2004 Ene</c:v>
                </c:pt>
                <c:pt idx="49">
                  <c:v>2004 Feb</c:v>
                </c:pt>
                <c:pt idx="50">
                  <c:v>2004 Mar</c:v>
                </c:pt>
                <c:pt idx="51">
                  <c:v>2004 Abr</c:v>
                </c:pt>
                <c:pt idx="52">
                  <c:v>2004 May</c:v>
                </c:pt>
                <c:pt idx="53">
                  <c:v>2004 Jun</c:v>
                </c:pt>
                <c:pt idx="54">
                  <c:v>2004 Jul</c:v>
                </c:pt>
                <c:pt idx="55">
                  <c:v>2004 Ago</c:v>
                </c:pt>
                <c:pt idx="56">
                  <c:v>2004 Sep</c:v>
                </c:pt>
                <c:pt idx="57">
                  <c:v>2004 Oct</c:v>
                </c:pt>
                <c:pt idx="58">
                  <c:v>2004 Nov</c:v>
                </c:pt>
                <c:pt idx="59">
                  <c:v>2004 Dic</c:v>
                </c:pt>
                <c:pt idx="60">
                  <c:v>2005 Ene</c:v>
                </c:pt>
                <c:pt idx="61">
                  <c:v>2005 Feb</c:v>
                </c:pt>
                <c:pt idx="62">
                  <c:v>2005 Mar</c:v>
                </c:pt>
                <c:pt idx="63">
                  <c:v>2005 Abr</c:v>
                </c:pt>
                <c:pt idx="64">
                  <c:v>2005 May</c:v>
                </c:pt>
                <c:pt idx="65">
                  <c:v>2005 Jun</c:v>
                </c:pt>
                <c:pt idx="66">
                  <c:v>2005 Jul</c:v>
                </c:pt>
                <c:pt idx="67">
                  <c:v>2005 Ago</c:v>
                </c:pt>
                <c:pt idx="68">
                  <c:v>2005 Sep</c:v>
                </c:pt>
                <c:pt idx="69">
                  <c:v>2005 Oct</c:v>
                </c:pt>
                <c:pt idx="70">
                  <c:v>2005 Nov</c:v>
                </c:pt>
                <c:pt idx="71">
                  <c:v>2005 Dic</c:v>
                </c:pt>
                <c:pt idx="72">
                  <c:v>2006 Ene</c:v>
                </c:pt>
                <c:pt idx="73">
                  <c:v>2006 Feb</c:v>
                </c:pt>
                <c:pt idx="74">
                  <c:v>2006 Mar</c:v>
                </c:pt>
                <c:pt idx="75">
                  <c:v>2006 Abr</c:v>
                </c:pt>
                <c:pt idx="76">
                  <c:v>2006 May</c:v>
                </c:pt>
                <c:pt idx="77">
                  <c:v>2006 Jun</c:v>
                </c:pt>
                <c:pt idx="78">
                  <c:v>2006 Jul</c:v>
                </c:pt>
                <c:pt idx="79">
                  <c:v>2006 Ago</c:v>
                </c:pt>
                <c:pt idx="80">
                  <c:v>2006 Sep</c:v>
                </c:pt>
                <c:pt idx="81">
                  <c:v>2006 Oct</c:v>
                </c:pt>
                <c:pt idx="82">
                  <c:v>2006 Nov</c:v>
                </c:pt>
                <c:pt idx="83">
                  <c:v>2006 Dic</c:v>
                </c:pt>
                <c:pt idx="84">
                  <c:v>2007 Ene</c:v>
                </c:pt>
                <c:pt idx="85">
                  <c:v>2007 Feb</c:v>
                </c:pt>
                <c:pt idx="86">
                  <c:v>2007 Mar</c:v>
                </c:pt>
                <c:pt idx="87">
                  <c:v>2007 Abr</c:v>
                </c:pt>
                <c:pt idx="88">
                  <c:v>2007 May</c:v>
                </c:pt>
                <c:pt idx="89">
                  <c:v>2007 Jun</c:v>
                </c:pt>
                <c:pt idx="90">
                  <c:v>2007 Jul</c:v>
                </c:pt>
                <c:pt idx="91">
                  <c:v>2007 Ago</c:v>
                </c:pt>
                <c:pt idx="92">
                  <c:v>2007 Sep</c:v>
                </c:pt>
                <c:pt idx="93">
                  <c:v>2007 Oct</c:v>
                </c:pt>
                <c:pt idx="94">
                  <c:v>2007 Nov</c:v>
                </c:pt>
                <c:pt idx="95">
                  <c:v>2007 Dic</c:v>
                </c:pt>
                <c:pt idx="96">
                  <c:v>2008 Ene</c:v>
                </c:pt>
                <c:pt idx="97">
                  <c:v>2008 Feb</c:v>
                </c:pt>
                <c:pt idx="98">
                  <c:v>2008 Mar</c:v>
                </c:pt>
                <c:pt idx="99">
                  <c:v>2008 Abr</c:v>
                </c:pt>
                <c:pt idx="100">
                  <c:v>2008 May</c:v>
                </c:pt>
                <c:pt idx="101">
                  <c:v>2008 Jun</c:v>
                </c:pt>
                <c:pt idx="102">
                  <c:v>2008 Jul</c:v>
                </c:pt>
                <c:pt idx="103">
                  <c:v>2008 Ago</c:v>
                </c:pt>
                <c:pt idx="104">
                  <c:v>2008 Sep</c:v>
                </c:pt>
                <c:pt idx="105">
                  <c:v>2008 Oct</c:v>
                </c:pt>
                <c:pt idx="106">
                  <c:v>2008 Nov</c:v>
                </c:pt>
                <c:pt idx="107">
                  <c:v>2008 Dic</c:v>
                </c:pt>
                <c:pt idx="108">
                  <c:v>2009 Ene</c:v>
                </c:pt>
                <c:pt idx="109">
                  <c:v>2009 Feb</c:v>
                </c:pt>
                <c:pt idx="110">
                  <c:v>2009 Mar</c:v>
                </c:pt>
                <c:pt idx="111">
                  <c:v>2009 Abr</c:v>
                </c:pt>
                <c:pt idx="112">
                  <c:v>2009 May</c:v>
                </c:pt>
                <c:pt idx="113">
                  <c:v>2009 Jun</c:v>
                </c:pt>
                <c:pt idx="114">
                  <c:v>2009 Jul</c:v>
                </c:pt>
                <c:pt idx="115">
                  <c:v>2009 Ago</c:v>
                </c:pt>
                <c:pt idx="116">
                  <c:v>2009 Sep</c:v>
                </c:pt>
                <c:pt idx="117">
                  <c:v>2009 Oct</c:v>
                </c:pt>
                <c:pt idx="118">
                  <c:v>2009 Nov</c:v>
                </c:pt>
                <c:pt idx="119">
                  <c:v>2009 Dic</c:v>
                </c:pt>
                <c:pt idx="120">
                  <c:v>2010 Ene</c:v>
                </c:pt>
                <c:pt idx="121">
                  <c:v>2010 Feb</c:v>
                </c:pt>
                <c:pt idx="122">
                  <c:v>2010 Mar</c:v>
                </c:pt>
                <c:pt idx="123">
                  <c:v>2010 Abr</c:v>
                </c:pt>
                <c:pt idx="124">
                  <c:v>2010 May</c:v>
                </c:pt>
                <c:pt idx="125">
                  <c:v>2010 Jun</c:v>
                </c:pt>
                <c:pt idx="126">
                  <c:v>2010 Jul</c:v>
                </c:pt>
                <c:pt idx="127">
                  <c:v>2010 Ago</c:v>
                </c:pt>
                <c:pt idx="128">
                  <c:v>2010 Sep</c:v>
                </c:pt>
                <c:pt idx="129">
                  <c:v>2010 Oct</c:v>
                </c:pt>
                <c:pt idx="130">
                  <c:v>2010 Nov</c:v>
                </c:pt>
                <c:pt idx="131">
                  <c:v>2010 Dic</c:v>
                </c:pt>
                <c:pt idx="132">
                  <c:v>2011 Ene</c:v>
                </c:pt>
                <c:pt idx="133">
                  <c:v>2011 Feb</c:v>
                </c:pt>
                <c:pt idx="134">
                  <c:v>2011 Mar</c:v>
                </c:pt>
                <c:pt idx="135">
                  <c:v>2011 Abr</c:v>
                </c:pt>
                <c:pt idx="136">
                  <c:v>2011 May</c:v>
                </c:pt>
                <c:pt idx="137">
                  <c:v>2011 Jun</c:v>
                </c:pt>
                <c:pt idx="138">
                  <c:v>2011 Jul</c:v>
                </c:pt>
                <c:pt idx="139">
                  <c:v>2011 Ago</c:v>
                </c:pt>
                <c:pt idx="140">
                  <c:v>2011 Sep</c:v>
                </c:pt>
                <c:pt idx="141">
                  <c:v>2011 Oct</c:v>
                </c:pt>
                <c:pt idx="142">
                  <c:v>2011 Nov</c:v>
                </c:pt>
                <c:pt idx="143">
                  <c:v>2011 Dic</c:v>
                </c:pt>
                <c:pt idx="144">
                  <c:v>2012 Ene</c:v>
                </c:pt>
                <c:pt idx="145">
                  <c:v>2012 Feb</c:v>
                </c:pt>
                <c:pt idx="146">
                  <c:v>2012 Mar</c:v>
                </c:pt>
                <c:pt idx="147">
                  <c:v>2012 Abr</c:v>
                </c:pt>
                <c:pt idx="148">
                  <c:v>2012 May</c:v>
                </c:pt>
                <c:pt idx="149">
                  <c:v>2012 Jun</c:v>
                </c:pt>
                <c:pt idx="150">
                  <c:v>2012 Jul</c:v>
                </c:pt>
                <c:pt idx="151">
                  <c:v>2012 Ago</c:v>
                </c:pt>
                <c:pt idx="152">
                  <c:v>2012 Sep</c:v>
                </c:pt>
                <c:pt idx="153">
                  <c:v>2012 Oct</c:v>
                </c:pt>
                <c:pt idx="154">
                  <c:v>2012 Nov</c:v>
                </c:pt>
                <c:pt idx="155">
                  <c:v>2012 Dic</c:v>
                </c:pt>
                <c:pt idx="156">
                  <c:v>2013 Ene</c:v>
                </c:pt>
                <c:pt idx="157">
                  <c:v>2013 Feb</c:v>
                </c:pt>
                <c:pt idx="158">
                  <c:v>2013 Mar</c:v>
                </c:pt>
                <c:pt idx="159">
                  <c:v>2013 Abr</c:v>
                </c:pt>
                <c:pt idx="160">
                  <c:v>2013 May</c:v>
                </c:pt>
                <c:pt idx="161">
                  <c:v>2013 Jun</c:v>
                </c:pt>
                <c:pt idx="162">
                  <c:v>2013 Jul</c:v>
                </c:pt>
                <c:pt idx="163">
                  <c:v>2013 Ago</c:v>
                </c:pt>
                <c:pt idx="164">
                  <c:v>2013 Sep</c:v>
                </c:pt>
                <c:pt idx="165">
                  <c:v>2013 Oct</c:v>
                </c:pt>
                <c:pt idx="166">
                  <c:v>2013 Nov</c:v>
                </c:pt>
                <c:pt idx="167">
                  <c:v>2013 Dic</c:v>
                </c:pt>
                <c:pt idx="168">
                  <c:v>2014 Ene</c:v>
                </c:pt>
                <c:pt idx="169">
                  <c:v>2014 Feb</c:v>
                </c:pt>
                <c:pt idx="170">
                  <c:v>2014 Mar</c:v>
                </c:pt>
                <c:pt idx="171">
                  <c:v>2014 Abr</c:v>
                </c:pt>
                <c:pt idx="172">
                  <c:v>2014 May</c:v>
                </c:pt>
                <c:pt idx="173">
                  <c:v>2014 Jun</c:v>
                </c:pt>
                <c:pt idx="174">
                  <c:v>2014 Jul</c:v>
                </c:pt>
                <c:pt idx="175">
                  <c:v>2014 Ago</c:v>
                </c:pt>
                <c:pt idx="176">
                  <c:v>2014 Sep</c:v>
                </c:pt>
                <c:pt idx="177">
                  <c:v>2014 Oct</c:v>
                </c:pt>
                <c:pt idx="178">
                  <c:v>2014 Nov</c:v>
                </c:pt>
                <c:pt idx="179">
                  <c:v>2014 Dic</c:v>
                </c:pt>
                <c:pt idx="180">
                  <c:v>2015 Ene</c:v>
                </c:pt>
                <c:pt idx="181">
                  <c:v>2015 Feb</c:v>
                </c:pt>
                <c:pt idx="182">
                  <c:v>2015 Mar</c:v>
                </c:pt>
                <c:pt idx="183">
                  <c:v>2015 Abr</c:v>
                </c:pt>
                <c:pt idx="184">
                  <c:v>2015 May</c:v>
                </c:pt>
                <c:pt idx="185">
                  <c:v>2015 Jun</c:v>
                </c:pt>
                <c:pt idx="186">
                  <c:v>2015 Jul</c:v>
                </c:pt>
                <c:pt idx="187">
                  <c:v>2015 Ago</c:v>
                </c:pt>
                <c:pt idx="188">
                  <c:v>2015 Sep</c:v>
                </c:pt>
                <c:pt idx="189">
                  <c:v>2015 Oct</c:v>
                </c:pt>
                <c:pt idx="190">
                  <c:v>2015 Nov</c:v>
                </c:pt>
                <c:pt idx="191">
                  <c:v>2015 Dic</c:v>
                </c:pt>
                <c:pt idx="192">
                  <c:v>2016 Ene</c:v>
                </c:pt>
                <c:pt idx="193">
                  <c:v>2016 Feb</c:v>
                </c:pt>
                <c:pt idx="194">
                  <c:v>2016 Mar</c:v>
                </c:pt>
                <c:pt idx="195">
                  <c:v>2016 Abr</c:v>
                </c:pt>
                <c:pt idx="196">
                  <c:v>2016 May</c:v>
                </c:pt>
                <c:pt idx="197">
                  <c:v>2016 Jun</c:v>
                </c:pt>
                <c:pt idx="198">
                  <c:v>2016 Jul</c:v>
                </c:pt>
                <c:pt idx="199">
                  <c:v>2016 Ago</c:v>
                </c:pt>
                <c:pt idx="200">
                  <c:v>2016 Sep</c:v>
                </c:pt>
                <c:pt idx="201">
                  <c:v>2016 Oct</c:v>
                </c:pt>
                <c:pt idx="202">
                  <c:v>2016 Nov</c:v>
                </c:pt>
                <c:pt idx="203">
                  <c:v>2016 Dic</c:v>
                </c:pt>
                <c:pt idx="204">
                  <c:v>2017 Ene</c:v>
                </c:pt>
                <c:pt idx="205">
                  <c:v>2017 Feb</c:v>
                </c:pt>
                <c:pt idx="206">
                  <c:v>2017 Mar</c:v>
                </c:pt>
                <c:pt idx="207">
                  <c:v>2017 Abr</c:v>
                </c:pt>
                <c:pt idx="208">
                  <c:v>2017 May</c:v>
                </c:pt>
                <c:pt idx="209">
                  <c:v>2017 Jun</c:v>
                </c:pt>
                <c:pt idx="210">
                  <c:v>2017 Jul</c:v>
                </c:pt>
                <c:pt idx="211">
                  <c:v>2017 Ago</c:v>
                </c:pt>
                <c:pt idx="212">
                  <c:v>2017 Sep</c:v>
                </c:pt>
                <c:pt idx="213">
                  <c:v>2017 Oct</c:v>
                </c:pt>
                <c:pt idx="214">
                  <c:v>2017 Nov</c:v>
                </c:pt>
                <c:pt idx="215">
                  <c:v>2017 Dic</c:v>
                </c:pt>
                <c:pt idx="216">
                  <c:v>2018 Ene</c:v>
                </c:pt>
                <c:pt idx="217">
                  <c:v>2018 Feb</c:v>
                </c:pt>
                <c:pt idx="218">
                  <c:v>2018 Mar</c:v>
                </c:pt>
                <c:pt idx="219">
                  <c:v>2018 Abr</c:v>
                </c:pt>
                <c:pt idx="220">
                  <c:v>2018 May</c:v>
                </c:pt>
                <c:pt idx="221">
                  <c:v>2018 Jun</c:v>
                </c:pt>
                <c:pt idx="222">
                  <c:v>2018 Jul</c:v>
                </c:pt>
                <c:pt idx="223">
                  <c:v>2018 Ago</c:v>
                </c:pt>
                <c:pt idx="224">
                  <c:v>2018 Sep</c:v>
                </c:pt>
                <c:pt idx="225">
                  <c:v>2018 Oct</c:v>
                </c:pt>
                <c:pt idx="226">
                  <c:v>2018 Nov</c:v>
                </c:pt>
                <c:pt idx="227">
                  <c:v>2018 Dic</c:v>
                </c:pt>
                <c:pt idx="228">
                  <c:v>2019 Ene</c:v>
                </c:pt>
                <c:pt idx="229">
                  <c:v>2019 Feb</c:v>
                </c:pt>
                <c:pt idx="230">
                  <c:v>2019 Mar</c:v>
                </c:pt>
                <c:pt idx="231">
                  <c:v>2019 Abr</c:v>
                </c:pt>
                <c:pt idx="232">
                  <c:v>2019 May</c:v>
                </c:pt>
                <c:pt idx="233">
                  <c:v>2019 Jun</c:v>
                </c:pt>
                <c:pt idx="234">
                  <c:v>2019 Jul</c:v>
                </c:pt>
                <c:pt idx="235">
                  <c:v>2019 Ago</c:v>
                </c:pt>
                <c:pt idx="236">
                  <c:v>2019 Sep</c:v>
                </c:pt>
                <c:pt idx="237">
                  <c:v>2019 Oct</c:v>
                </c:pt>
                <c:pt idx="238">
                  <c:v>2019 Nov</c:v>
                </c:pt>
                <c:pt idx="239">
                  <c:v>2019 Dic</c:v>
                </c:pt>
                <c:pt idx="240">
                  <c:v>2020 Ene</c:v>
                </c:pt>
                <c:pt idx="241">
                  <c:v>2020 Feb</c:v>
                </c:pt>
                <c:pt idx="242">
                  <c:v>2020 Mar</c:v>
                </c:pt>
                <c:pt idx="243">
                  <c:v>2020 Abr</c:v>
                </c:pt>
                <c:pt idx="244">
                  <c:v>2020 May</c:v>
                </c:pt>
                <c:pt idx="245">
                  <c:v>2020 Jun</c:v>
                </c:pt>
                <c:pt idx="246">
                  <c:v>2020 Jul</c:v>
                </c:pt>
                <c:pt idx="247">
                  <c:v>2020 Ago</c:v>
                </c:pt>
                <c:pt idx="248">
                  <c:v>2020 Sep</c:v>
                </c:pt>
                <c:pt idx="249">
                  <c:v>2020 Oct</c:v>
                </c:pt>
                <c:pt idx="250">
                  <c:v>2020 Nov</c:v>
                </c:pt>
                <c:pt idx="251">
                  <c:v>2020 Dic</c:v>
                </c:pt>
                <c:pt idx="252">
                  <c:v>2021 Ene</c:v>
                </c:pt>
                <c:pt idx="253">
                  <c:v>2021 Feb</c:v>
                </c:pt>
                <c:pt idx="254">
                  <c:v>2021 Mar</c:v>
                </c:pt>
                <c:pt idx="255">
                  <c:v>2021 Abr</c:v>
                </c:pt>
                <c:pt idx="256">
                  <c:v>2021 May</c:v>
                </c:pt>
                <c:pt idx="257">
                  <c:v>2021 Jun</c:v>
                </c:pt>
                <c:pt idx="258">
                  <c:v>2021 Jul</c:v>
                </c:pt>
                <c:pt idx="259">
                  <c:v>2021 Ago</c:v>
                </c:pt>
                <c:pt idx="260">
                  <c:v>2021 Sep</c:v>
                </c:pt>
                <c:pt idx="261">
                  <c:v>2021 Oct</c:v>
                </c:pt>
                <c:pt idx="262">
                  <c:v>2021 Nov</c:v>
                </c:pt>
                <c:pt idx="263">
                  <c:v>2021 Dic</c:v>
                </c:pt>
                <c:pt idx="264">
                  <c:v>2022 Ene</c:v>
                </c:pt>
                <c:pt idx="265">
                  <c:v>2022 Feb</c:v>
                </c:pt>
                <c:pt idx="266">
                  <c:v>2022 Mar</c:v>
                </c:pt>
                <c:pt idx="267">
                  <c:v>2022 Abr</c:v>
                </c:pt>
                <c:pt idx="268">
                  <c:v>2022 May</c:v>
                </c:pt>
                <c:pt idx="269">
                  <c:v>2022 Jun</c:v>
                </c:pt>
                <c:pt idx="270">
                  <c:v>2022 Jul</c:v>
                </c:pt>
                <c:pt idx="271">
                  <c:v>2022 Ago</c:v>
                </c:pt>
                <c:pt idx="272">
                  <c:v>2022 Sep</c:v>
                </c:pt>
                <c:pt idx="273">
                  <c:v>2022 Oct</c:v>
                </c:pt>
                <c:pt idx="274">
                  <c:v>2022 Nov</c:v>
                </c:pt>
                <c:pt idx="275">
                  <c:v>2022 Dic</c:v>
                </c:pt>
                <c:pt idx="276">
                  <c:v>2023 Ene</c:v>
                </c:pt>
                <c:pt idx="277">
                  <c:v>2023 Feb</c:v>
                </c:pt>
                <c:pt idx="278">
                  <c:v>2023 Mar</c:v>
                </c:pt>
                <c:pt idx="279">
                  <c:v>2023 Abr</c:v>
                </c:pt>
                <c:pt idx="280">
                  <c:v>2023 May</c:v>
                </c:pt>
                <c:pt idx="281">
                  <c:v>2023 Jun</c:v>
                </c:pt>
                <c:pt idx="282">
                  <c:v>2023 Jul</c:v>
                </c:pt>
                <c:pt idx="283">
                  <c:v>2023 Ago</c:v>
                </c:pt>
                <c:pt idx="284">
                  <c:v>2023 Sep</c:v>
                </c:pt>
                <c:pt idx="285">
                  <c:v>2023 Oct</c:v>
                </c:pt>
                <c:pt idx="286">
                  <c:v>2023 Nov</c:v>
                </c:pt>
                <c:pt idx="287">
                  <c:v>2023 Dic</c:v>
                </c:pt>
              </c:strCache>
            </c:strRef>
          </c:cat>
          <c:val>
            <c:numRef>
              <c:f>'IPC mes alcohol'!$E$2:$E$289</c:f>
              <c:numCache>
                <c:formatCode>###,###.00</c:formatCode>
                <c:ptCount val="288"/>
                <c:pt idx="0">
                  <c:v>39.33</c:v>
                </c:pt>
                <c:pt idx="1">
                  <c:v>39.68</c:v>
                </c:pt>
                <c:pt idx="2">
                  <c:v>40.15</c:v>
                </c:pt>
                <c:pt idx="3">
                  <c:v>40.33</c:v>
                </c:pt>
                <c:pt idx="4">
                  <c:v>40.630000000000003</c:v>
                </c:pt>
                <c:pt idx="5">
                  <c:v>40.799999999999997</c:v>
                </c:pt>
                <c:pt idx="6">
                  <c:v>40.71</c:v>
                </c:pt>
                <c:pt idx="7">
                  <c:v>40.729999999999997</c:v>
                </c:pt>
                <c:pt idx="8">
                  <c:v>41.25</c:v>
                </c:pt>
                <c:pt idx="9">
                  <c:v>41.72</c:v>
                </c:pt>
                <c:pt idx="10">
                  <c:v>42.03</c:v>
                </c:pt>
                <c:pt idx="11">
                  <c:v>42.13</c:v>
                </c:pt>
                <c:pt idx="12">
                  <c:v>42.56</c:v>
                </c:pt>
                <c:pt idx="13">
                  <c:v>43.3</c:v>
                </c:pt>
                <c:pt idx="14">
                  <c:v>43.81</c:v>
                </c:pt>
                <c:pt idx="15">
                  <c:v>44.07</c:v>
                </c:pt>
                <c:pt idx="16">
                  <c:v>44.3</c:v>
                </c:pt>
                <c:pt idx="17">
                  <c:v>44.43</c:v>
                </c:pt>
                <c:pt idx="18">
                  <c:v>44.73</c:v>
                </c:pt>
                <c:pt idx="19">
                  <c:v>45.26</c:v>
                </c:pt>
                <c:pt idx="20">
                  <c:v>45.79</c:v>
                </c:pt>
                <c:pt idx="21">
                  <c:v>45.86</c:v>
                </c:pt>
                <c:pt idx="22">
                  <c:v>46.05</c:v>
                </c:pt>
                <c:pt idx="23">
                  <c:v>45.95</c:v>
                </c:pt>
                <c:pt idx="24">
                  <c:v>45.81</c:v>
                </c:pt>
                <c:pt idx="25">
                  <c:v>46.07</c:v>
                </c:pt>
                <c:pt idx="26">
                  <c:v>46.34</c:v>
                </c:pt>
                <c:pt idx="27">
                  <c:v>46.5</c:v>
                </c:pt>
                <c:pt idx="28">
                  <c:v>46.74</c:v>
                </c:pt>
                <c:pt idx="29">
                  <c:v>47.14</c:v>
                </c:pt>
                <c:pt idx="30">
                  <c:v>47.74</c:v>
                </c:pt>
                <c:pt idx="31">
                  <c:v>48.24</c:v>
                </c:pt>
                <c:pt idx="32">
                  <c:v>48.76</c:v>
                </c:pt>
                <c:pt idx="33">
                  <c:v>49.36</c:v>
                </c:pt>
                <c:pt idx="34">
                  <c:v>50.04</c:v>
                </c:pt>
                <c:pt idx="35">
                  <c:v>50</c:v>
                </c:pt>
                <c:pt idx="36">
                  <c:v>49.87</c:v>
                </c:pt>
                <c:pt idx="37">
                  <c:v>50.72</c:v>
                </c:pt>
                <c:pt idx="38">
                  <c:v>51.23</c:v>
                </c:pt>
                <c:pt idx="39">
                  <c:v>51.51</c:v>
                </c:pt>
                <c:pt idx="40">
                  <c:v>51.72</c:v>
                </c:pt>
                <c:pt idx="41">
                  <c:v>51.74</c:v>
                </c:pt>
                <c:pt idx="42">
                  <c:v>52.09</c:v>
                </c:pt>
                <c:pt idx="43">
                  <c:v>52.69</c:v>
                </c:pt>
                <c:pt idx="44">
                  <c:v>53.27</c:v>
                </c:pt>
                <c:pt idx="45">
                  <c:v>53.63</c:v>
                </c:pt>
                <c:pt idx="46">
                  <c:v>53.74</c:v>
                </c:pt>
                <c:pt idx="47">
                  <c:v>53.85</c:v>
                </c:pt>
                <c:pt idx="48">
                  <c:v>54.28</c:v>
                </c:pt>
                <c:pt idx="49">
                  <c:v>54.64</c:v>
                </c:pt>
                <c:pt idx="50">
                  <c:v>55.47</c:v>
                </c:pt>
                <c:pt idx="51">
                  <c:v>55.89</c:v>
                </c:pt>
                <c:pt idx="52">
                  <c:v>56.09</c:v>
                </c:pt>
                <c:pt idx="53">
                  <c:v>56.25</c:v>
                </c:pt>
                <c:pt idx="54">
                  <c:v>56.39</c:v>
                </c:pt>
                <c:pt idx="55">
                  <c:v>56.61</c:v>
                </c:pt>
                <c:pt idx="56">
                  <c:v>56.69</c:v>
                </c:pt>
                <c:pt idx="57">
                  <c:v>56.61</c:v>
                </c:pt>
                <c:pt idx="58">
                  <c:v>56.58</c:v>
                </c:pt>
                <c:pt idx="59">
                  <c:v>56.41</c:v>
                </c:pt>
                <c:pt idx="60">
                  <c:v>56.57</c:v>
                </c:pt>
                <c:pt idx="61">
                  <c:v>57.07</c:v>
                </c:pt>
                <c:pt idx="62">
                  <c:v>57.4</c:v>
                </c:pt>
                <c:pt idx="63">
                  <c:v>57.69</c:v>
                </c:pt>
                <c:pt idx="64">
                  <c:v>57.86</c:v>
                </c:pt>
                <c:pt idx="65">
                  <c:v>57.86</c:v>
                </c:pt>
                <c:pt idx="66">
                  <c:v>57.93</c:v>
                </c:pt>
                <c:pt idx="67">
                  <c:v>57.9</c:v>
                </c:pt>
                <c:pt idx="68">
                  <c:v>57.57</c:v>
                </c:pt>
                <c:pt idx="69">
                  <c:v>57.22</c:v>
                </c:pt>
                <c:pt idx="70">
                  <c:v>57.07</c:v>
                </c:pt>
                <c:pt idx="71">
                  <c:v>56.47</c:v>
                </c:pt>
                <c:pt idx="72">
                  <c:v>56.33</c:v>
                </c:pt>
                <c:pt idx="73">
                  <c:v>57.09</c:v>
                </c:pt>
                <c:pt idx="74">
                  <c:v>57.73</c:v>
                </c:pt>
                <c:pt idx="75">
                  <c:v>57.67</c:v>
                </c:pt>
                <c:pt idx="76">
                  <c:v>57.75</c:v>
                </c:pt>
                <c:pt idx="77">
                  <c:v>57.64</c:v>
                </c:pt>
                <c:pt idx="78">
                  <c:v>57.7</c:v>
                </c:pt>
                <c:pt idx="79">
                  <c:v>57.96</c:v>
                </c:pt>
                <c:pt idx="80">
                  <c:v>58.4</c:v>
                </c:pt>
                <c:pt idx="81">
                  <c:v>58.78</c:v>
                </c:pt>
                <c:pt idx="82">
                  <c:v>58.29</c:v>
                </c:pt>
                <c:pt idx="83">
                  <c:v>58.24</c:v>
                </c:pt>
                <c:pt idx="84">
                  <c:v>58.72</c:v>
                </c:pt>
                <c:pt idx="85">
                  <c:v>59.38</c:v>
                </c:pt>
                <c:pt idx="86">
                  <c:v>59.98</c:v>
                </c:pt>
                <c:pt idx="87">
                  <c:v>59.98</c:v>
                </c:pt>
                <c:pt idx="88">
                  <c:v>59.97</c:v>
                </c:pt>
                <c:pt idx="89">
                  <c:v>60.25</c:v>
                </c:pt>
                <c:pt idx="90">
                  <c:v>60.43</c:v>
                </c:pt>
                <c:pt idx="91">
                  <c:v>60.57</c:v>
                </c:pt>
                <c:pt idx="92">
                  <c:v>60.6</c:v>
                </c:pt>
                <c:pt idx="93">
                  <c:v>61.22</c:v>
                </c:pt>
                <c:pt idx="94">
                  <c:v>61.57</c:v>
                </c:pt>
                <c:pt idx="95">
                  <c:v>61.51</c:v>
                </c:pt>
                <c:pt idx="96">
                  <c:v>61.71</c:v>
                </c:pt>
                <c:pt idx="97">
                  <c:v>62.94</c:v>
                </c:pt>
                <c:pt idx="98">
                  <c:v>64.78</c:v>
                </c:pt>
                <c:pt idx="99">
                  <c:v>65.27</c:v>
                </c:pt>
                <c:pt idx="100">
                  <c:v>65.02</c:v>
                </c:pt>
                <c:pt idx="101">
                  <c:v>65.03</c:v>
                </c:pt>
                <c:pt idx="102">
                  <c:v>64.989999999999995</c:v>
                </c:pt>
                <c:pt idx="103">
                  <c:v>64.849999999999994</c:v>
                </c:pt>
                <c:pt idx="104">
                  <c:v>64.91</c:v>
                </c:pt>
                <c:pt idx="105">
                  <c:v>65.209999999999994</c:v>
                </c:pt>
                <c:pt idx="106">
                  <c:v>65.650000000000006</c:v>
                </c:pt>
                <c:pt idx="107">
                  <c:v>65.53</c:v>
                </c:pt>
                <c:pt idx="108">
                  <c:v>65.83</c:v>
                </c:pt>
                <c:pt idx="109">
                  <c:v>66.61</c:v>
                </c:pt>
                <c:pt idx="110">
                  <c:v>67.39</c:v>
                </c:pt>
                <c:pt idx="111">
                  <c:v>67.760000000000005</c:v>
                </c:pt>
                <c:pt idx="112">
                  <c:v>68.150000000000006</c:v>
                </c:pt>
                <c:pt idx="113">
                  <c:v>68.209999999999994</c:v>
                </c:pt>
                <c:pt idx="114">
                  <c:v>68.22</c:v>
                </c:pt>
                <c:pt idx="115">
                  <c:v>68.61</c:v>
                </c:pt>
                <c:pt idx="116">
                  <c:v>69.069999999999993</c:v>
                </c:pt>
                <c:pt idx="117">
                  <c:v>69.34</c:v>
                </c:pt>
                <c:pt idx="118">
                  <c:v>69.569999999999993</c:v>
                </c:pt>
                <c:pt idx="119">
                  <c:v>69.72</c:v>
                </c:pt>
                <c:pt idx="120">
                  <c:v>70.23</c:v>
                </c:pt>
                <c:pt idx="121">
                  <c:v>70.930000000000007</c:v>
                </c:pt>
                <c:pt idx="122">
                  <c:v>71.8</c:v>
                </c:pt>
                <c:pt idx="123">
                  <c:v>72.3</c:v>
                </c:pt>
                <c:pt idx="124">
                  <c:v>72.42</c:v>
                </c:pt>
                <c:pt idx="125">
                  <c:v>72.760000000000005</c:v>
                </c:pt>
                <c:pt idx="126">
                  <c:v>73.05</c:v>
                </c:pt>
                <c:pt idx="127">
                  <c:v>73.290000000000006</c:v>
                </c:pt>
                <c:pt idx="128">
                  <c:v>73.89</c:v>
                </c:pt>
                <c:pt idx="129">
                  <c:v>74.27</c:v>
                </c:pt>
                <c:pt idx="130">
                  <c:v>74.489999999999995</c:v>
                </c:pt>
                <c:pt idx="131">
                  <c:v>74.400000000000006</c:v>
                </c:pt>
                <c:pt idx="132">
                  <c:v>74.459999999999994</c:v>
                </c:pt>
                <c:pt idx="133">
                  <c:v>74.84</c:v>
                </c:pt>
                <c:pt idx="134">
                  <c:v>75.260000000000005</c:v>
                </c:pt>
                <c:pt idx="135">
                  <c:v>75.61</c:v>
                </c:pt>
                <c:pt idx="136">
                  <c:v>75.67</c:v>
                </c:pt>
                <c:pt idx="137">
                  <c:v>75.7</c:v>
                </c:pt>
                <c:pt idx="138">
                  <c:v>76.03</c:v>
                </c:pt>
                <c:pt idx="139">
                  <c:v>76.3</c:v>
                </c:pt>
                <c:pt idx="140">
                  <c:v>76.349999999999994</c:v>
                </c:pt>
                <c:pt idx="141">
                  <c:v>76.45</c:v>
                </c:pt>
                <c:pt idx="142">
                  <c:v>76.37</c:v>
                </c:pt>
                <c:pt idx="143">
                  <c:v>76.13</c:v>
                </c:pt>
                <c:pt idx="144">
                  <c:v>76.400000000000006</c:v>
                </c:pt>
                <c:pt idx="145">
                  <c:v>76.92</c:v>
                </c:pt>
                <c:pt idx="146">
                  <c:v>77.209999999999994</c:v>
                </c:pt>
                <c:pt idx="147">
                  <c:v>77.33</c:v>
                </c:pt>
                <c:pt idx="148">
                  <c:v>77.709999999999994</c:v>
                </c:pt>
                <c:pt idx="149">
                  <c:v>78.010000000000005</c:v>
                </c:pt>
                <c:pt idx="150">
                  <c:v>78.180000000000007</c:v>
                </c:pt>
                <c:pt idx="151">
                  <c:v>78.459999999999994</c:v>
                </c:pt>
                <c:pt idx="152">
                  <c:v>78.760000000000005</c:v>
                </c:pt>
                <c:pt idx="153">
                  <c:v>78.8</c:v>
                </c:pt>
                <c:pt idx="154">
                  <c:v>78.459999999999994</c:v>
                </c:pt>
                <c:pt idx="155">
                  <c:v>78.03</c:v>
                </c:pt>
                <c:pt idx="156">
                  <c:v>77.760000000000005</c:v>
                </c:pt>
                <c:pt idx="157">
                  <c:v>78.17</c:v>
                </c:pt>
                <c:pt idx="158">
                  <c:v>78.709999999999994</c:v>
                </c:pt>
                <c:pt idx="159">
                  <c:v>79.14</c:v>
                </c:pt>
                <c:pt idx="160">
                  <c:v>79.39</c:v>
                </c:pt>
                <c:pt idx="161">
                  <c:v>79.44</c:v>
                </c:pt>
                <c:pt idx="162">
                  <c:v>79.59</c:v>
                </c:pt>
                <c:pt idx="163">
                  <c:v>79.59</c:v>
                </c:pt>
                <c:pt idx="164">
                  <c:v>79.680000000000007</c:v>
                </c:pt>
                <c:pt idx="165">
                  <c:v>79.91</c:v>
                </c:pt>
                <c:pt idx="166">
                  <c:v>79.83</c:v>
                </c:pt>
                <c:pt idx="167">
                  <c:v>79.41</c:v>
                </c:pt>
                <c:pt idx="168">
                  <c:v>79.599999999999994</c:v>
                </c:pt>
                <c:pt idx="169">
                  <c:v>80.150000000000006</c:v>
                </c:pt>
                <c:pt idx="170">
                  <c:v>80.349999999999994</c:v>
                </c:pt>
                <c:pt idx="171">
                  <c:v>80.709999999999994</c:v>
                </c:pt>
                <c:pt idx="172">
                  <c:v>81.11</c:v>
                </c:pt>
                <c:pt idx="173">
                  <c:v>81.22</c:v>
                </c:pt>
                <c:pt idx="174">
                  <c:v>81.319999999999993</c:v>
                </c:pt>
                <c:pt idx="175">
                  <c:v>81.290000000000006</c:v>
                </c:pt>
                <c:pt idx="176">
                  <c:v>81.48</c:v>
                </c:pt>
                <c:pt idx="177">
                  <c:v>81.63</c:v>
                </c:pt>
                <c:pt idx="178">
                  <c:v>81.63</c:v>
                </c:pt>
                <c:pt idx="179">
                  <c:v>81.430000000000007</c:v>
                </c:pt>
                <c:pt idx="180">
                  <c:v>81.41</c:v>
                </c:pt>
                <c:pt idx="181">
                  <c:v>81.66</c:v>
                </c:pt>
                <c:pt idx="182">
                  <c:v>81.78</c:v>
                </c:pt>
                <c:pt idx="183">
                  <c:v>82.09</c:v>
                </c:pt>
                <c:pt idx="184">
                  <c:v>82.68</c:v>
                </c:pt>
                <c:pt idx="185">
                  <c:v>82.87</c:v>
                </c:pt>
                <c:pt idx="186">
                  <c:v>83.04</c:v>
                </c:pt>
                <c:pt idx="187">
                  <c:v>83.45</c:v>
                </c:pt>
                <c:pt idx="188">
                  <c:v>83.94</c:v>
                </c:pt>
                <c:pt idx="189">
                  <c:v>84.22</c:v>
                </c:pt>
                <c:pt idx="190">
                  <c:v>84.68</c:v>
                </c:pt>
                <c:pt idx="191">
                  <c:v>84.88</c:v>
                </c:pt>
                <c:pt idx="192">
                  <c:v>85.1</c:v>
                </c:pt>
                <c:pt idx="193">
                  <c:v>85.86</c:v>
                </c:pt>
                <c:pt idx="194">
                  <c:v>86.54</c:v>
                </c:pt>
                <c:pt idx="195">
                  <c:v>87.06</c:v>
                </c:pt>
                <c:pt idx="196">
                  <c:v>87.51</c:v>
                </c:pt>
                <c:pt idx="197">
                  <c:v>87.66</c:v>
                </c:pt>
                <c:pt idx="198">
                  <c:v>87.64</c:v>
                </c:pt>
                <c:pt idx="199">
                  <c:v>87.91</c:v>
                </c:pt>
                <c:pt idx="200">
                  <c:v>88.27</c:v>
                </c:pt>
                <c:pt idx="201">
                  <c:v>88.54</c:v>
                </c:pt>
                <c:pt idx="202">
                  <c:v>88.84</c:v>
                </c:pt>
                <c:pt idx="203">
                  <c:v>88.92</c:v>
                </c:pt>
                <c:pt idx="204">
                  <c:v>89.9</c:v>
                </c:pt>
                <c:pt idx="205">
                  <c:v>92.39</c:v>
                </c:pt>
                <c:pt idx="206">
                  <c:v>94.87</c:v>
                </c:pt>
                <c:pt idx="207">
                  <c:v>95.82</c:v>
                </c:pt>
                <c:pt idx="208">
                  <c:v>96.4</c:v>
                </c:pt>
                <c:pt idx="209">
                  <c:v>96.68</c:v>
                </c:pt>
                <c:pt idx="210">
                  <c:v>96.96</c:v>
                </c:pt>
                <c:pt idx="211">
                  <c:v>97.29</c:v>
                </c:pt>
                <c:pt idx="212">
                  <c:v>97.78</c:v>
                </c:pt>
                <c:pt idx="213">
                  <c:v>97.83</c:v>
                </c:pt>
                <c:pt idx="214">
                  <c:v>97.99</c:v>
                </c:pt>
                <c:pt idx="215">
                  <c:v>98.06</c:v>
                </c:pt>
                <c:pt idx="216">
                  <c:v>98.29</c:v>
                </c:pt>
                <c:pt idx="217">
                  <c:v>98.72</c:v>
                </c:pt>
                <c:pt idx="218">
                  <c:v>98.7</c:v>
                </c:pt>
                <c:pt idx="219">
                  <c:v>98.95</c:v>
                </c:pt>
                <c:pt idx="220">
                  <c:v>99.44</c:v>
                </c:pt>
                <c:pt idx="221">
                  <c:v>99.54</c:v>
                </c:pt>
                <c:pt idx="222">
                  <c:v>99.51</c:v>
                </c:pt>
                <c:pt idx="223">
                  <c:v>99.57</c:v>
                </c:pt>
                <c:pt idx="224">
                  <c:v>99.65</c:v>
                </c:pt>
                <c:pt idx="225">
                  <c:v>99.83</c:v>
                </c:pt>
                <c:pt idx="226">
                  <c:v>100.08</c:v>
                </c:pt>
                <c:pt idx="227">
                  <c:v>100</c:v>
                </c:pt>
                <c:pt idx="228">
                  <c:v>99.69</c:v>
                </c:pt>
                <c:pt idx="229">
                  <c:v>100.36</c:v>
                </c:pt>
                <c:pt idx="230">
                  <c:v>102.06</c:v>
                </c:pt>
                <c:pt idx="231">
                  <c:v>103.96</c:v>
                </c:pt>
                <c:pt idx="232">
                  <c:v>106.1</c:v>
                </c:pt>
                <c:pt idx="233">
                  <c:v>106.55</c:v>
                </c:pt>
                <c:pt idx="234">
                  <c:v>106.18</c:v>
                </c:pt>
                <c:pt idx="235">
                  <c:v>106.92</c:v>
                </c:pt>
                <c:pt idx="236">
                  <c:v>108.64</c:v>
                </c:pt>
                <c:pt idx="237">
                  <c:v>110.04</c:v>
                </c:pt>
                <c:pt idx="238">
                  <c:v>110.24</c:v>
                </c:pt>
                <c:pt idx="239">
                  <c:v>110.22</c:v>
                </c:pt>
                <c:pt idx="240">
                  <c:v>109.53</c:v>
                </c:pt>
                <c:pt idx="241">
                  <c:v>109.77</c:v>
                </c:pt>
                <c:pt idx="242">
                  <c:v>111.3</c:v>
                </c:pt>
                <c:pt idx="243">
                  <c:v>111.51</c:v>
                </c:pt>
                <c:pt idx="244">
                  <c:v>111.4</c:v>
                </c:pt>
                <c:pt idx="245">
                  <c:v>112.21</c:v>
                </c:pt>
                <c:pt idx="246">
                  <c:v>112.92</c:v>
                </c:pt>
                <c:pt idx="247">
                  <c:v>113.91</c:v>
                </c:pt>
                <c:pt idx="248">
                  <c:v>115.16</c:v>
                </c:pt>
                <c:pt idx="249">
                  <c:v>115.1</c:v>
                </c:pt>
                <c:pt idx="250">
                  <c:v>115.71</c:v>
                </c:pt>
                <c:pt idx="251">
                  <c:v>115.8</c:v>
                </c:pt>
                <c:pt idx="252">
                  <c:v>114.46</c:v>
                </c:pt>
                <c:pt idx="253">
                  <c:v>114</c:v>
                </c:pt>
                <c:pt idx="254">
                  <c:v>114.09</c:v>
                </c:pt>
                <c:pt idx="255">
                  <c:v>113.91</c:v>
                </c:pt>
                <c:pt idx="256">
                  <c:v>114.35</c:v>
                </c:pt>
                <c:pt idx="257">
                  <c:v>114.94</c:v>
                </c:pt>
                <c:pt idx="258">
                  <c:v>115.39</c:v>
                </c:pt>
                <c:pt idx="259">
                  <c:v>116.37</c:v>
                </c:pt>
                <c:pt idx="260">
                  <c:v>117.27</c:v>
                </c:pt>
                <c:pt idx="261">
                  <c:v>117.92</c:v>
                </c:pt>
                <c:pt idx="262">
                  <c:v>118.47</c:v>
                </c:pt>
                <c:pt idx="263">
                  <c:v>118.53</c:v>
                </c:pt>
                <c:pt idx="264">
                  <c:v>118.55</c:v>
                </c:pt>
                <c:pt idx="265">
                  <c:v>118.79</c:v>
                </c:pt>
                <c:pt idx="266">
                  <c:v>119.67</c:v>
                </c:pt>
                <c:pt idx="267">
                  <c:v>121.29</c:v>
                </c:pt>
                <c:pt idx="268">
                  <c:v>122.63</c:v>
                </c:pt>
                <c:pt idx="269">
                  <c:v>124.15</c:v>
                </c:pt>
                <c:pt idx="270">
                  <c:v>124.85</c:v>
                </c:pt>
                <c:pt idx="271">
                  <c:v>125.46</c:v>
                </c:pt>
                <c:pt idx="272">
                  <c:v>125.85</c:v>
                </c:pt>
                <c:pt idx="273">
                  <c:v>126.11</c:v>
                </c:pt>
                <c:pt idx="274">
                  <c:v>126.93</c:v>
                </c:pt>
                <c:pt idx="275">
                  <c:v>127.07</c:v>
                </c:pt>
                <c:pt idx="276">
                  <c:v>127.45</c:v>
                </c:pt>
                <c:pt idx="277">
                  <c:v>128.75</c:v>
                </c:pt>
                <c:pt idx="278">
                  <c:v>130.76</c:v>
                </c:pt>
                <c:pt idx="279">
                  <c:v>133.41</c:v>
                </c:pt>
                <c:pt idx="280">
                  <c:v>135.16</c:v>
                </c:pt>
                <c:pt idx="281">
                  <c:v>136.13999999999999</c:v>
                </c:pt>
                <c:pt idx="282">
                  <c:v>137.44</c:v>
                </c:pt>
                <c:pt idx="283">
                  <c:v>138.11000000000001</c:v>
                </c:pt>
                <c:pt idx="284">
                  <c:v>138.47</c:v>
                </c:pt>
                <c:pt idx="285">
                  <c:v>139.63</c:v>
                </c:pt>
                <c:pt idx="286">
                  <c:v>139.47999999999999</c:v>
                </c:pt>
                <c:pt idx="287">
                  <c:v>139.5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E0-4C32-A2FB-7CAD17F2C3F7}"/>
            </c:ext>
          </c:extLst>
        </c:ser>
        <c:ser>
          <c:idx val="2"/>
          <c:order val="2"/>
          <c:tx>
            <c:strRef>
              <c:f>'IPC mes alcohol'!$F$1</c:f>
              <c:strCache>
                <c:ptCount val="1"/>
                <c:pt idx="0">
                  <c:v>Aguardiente IPC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'IPC mes alcohol'!$C$2:$C$289</c:f>
              <c:strCache>
                <c:ptCount val="288"/>
                <c:pt idx="0">
                  <c:v>2000 Ene</c:v>
                </c:pt>
                <c:pt idx="1">
                  <c:v>2000 Feb</c:v>
                </c:pt>
                <c:pt idx="2">
                  <c:v>2000 Mar</c:v>
                </c:pt>
                <c:pt idx="3">
                  <c:v>2000 Abr</c:v>
                </c:pt>
                <c:pt idx="4">
                  <c:v>2000 May</c:v>
                </c:pt>
                <c:pt idx="5">
                  <c:v>2000 Jun</c:v>
                </c:pt>
                <c:pt idx="6">
                  <c:v>2000 Jul</c:v>
                </c:pt>
                <c:pt idx="7">
                  <c:v>2000 Ago</c:v>
                </c:pt>
                <c:pt idx="8">
                  <c:v>2000 Sep</c:v>
                </c:pt>
                <c:pt idx="9">
                  <c:v>2000 Oct</c:v>
                </c:pt>
                <c:pt idx="10">
                  <c:v>2000 Nov</c:v>
                </c:pt>
                <c:pt idx="11">
                  <c:v>2000 Dic</c:v>
                </c:pt>
                <c:pt idx="12">
                  <c:v>2001 Ene</c:v>
                </c:pt>
                <c:pt idx="13">
                  <c:v>2001 Feb</c:v>
                </c:pt>
                <c:pt idx="14">
                  <c:v>2001 Mar</c:v>
                </c:pt>
                <c:pt idx="15">
                  <c:v>2001 Abr</c:v>
                </c:pt>
                <c:pt idx="16">
                  <c:v>2001 May</c:v>
                </c:pt>
                <c:pt idx="17">
                  <c:v>2001 Jun</c:v>
                </c:pt>
                <c:pt idx="18">
                  <c:v>2001 Jul</c:v>
                </c:pt>
                <c:pt idx="19">
                  <c:v>2001 Ago</c:v>
                </c:pt>
                <c:pt idx="20">
                  <c:v>2001 Sep</c:v>
                </c:pt>
                <c:pt idx="21">
                  <c:v>2001 Oct</c:v>
                </c:pt>
                <c:pt idx="22">
                  <c:v>2001 Nov</c:v>
                </c:pt>
                <c:pt idx="23">
                  <c:v>2001 Dic</c:v>
                </c:pt>
                <c:pt idx="24">
                  <c:v>2002 Ene</c:v>
                </c:pt>
                <c:pt idx="25">
                  <c:v>2002 Feb</c:v>
                </c:pt>
                <c:pt idx="26">
                  <c:v>2002 Mar</c:v>
                </c:pt>
                <c:pt idx="27">
                  <c:v>2002 Abr</c:v>
                </c:pt>
                <c:pt idx="28">
                  <c:v>2002 May</c:v>
                </c:pt>
                <c:pt idx="29">
                  <c:v>2002 Jun</c:v>
                </c:pt>
                <c:pt idx="30">
                  <c:v>2002 Jul</c:v>
                </c:pt>
                <c:pt idx="31">
                  <c:v>2002 Ago</c:v>
                </c:pt>
                <c:pt idx="32">
                  <c:v>2002 Sep</c:v>
                </c:pt>
                <c:pt idx="33">
                  <c:v>2002 Oct</c:v>
                </c:pt>
                <c:pt idx="34">
                  <c:v>2002 Nov</c:v>
                </c:pt>
                <c:pt idx="35">
                  <c:v>2002 Dic</c:v>
                </c:pt>
                <c:pt idx="36">
                  <c:v>2003 Ene</c:v>
                </c:pt>
                <c:pt idx="37">
                  <c:v>2003 Feb</c:v>
                </c:pt>
                <c:pt idx="38">
                  <c:v>2003 Mar</c:v>
                </c:pt>
                <c:pt idx="39">
                  <c:v>2003 Abr</c:v>
                </c:pt>
                <c:pt idx="40">
                  <c:v>2003 May</c:v>
                </c:pt>
                <c:pt idx="41">
                  <c:v>2003 Jun</c:v>
                </c:pt>
                <c:pt idx="42">
                  <c:v>2003 Jul</c:v>
                </c:pt>
                <c:pt idx="43">
                  <c:v>2003 Ago</c:v>
                </c:pt>
                <c:pt idx="44">
                  <c:v>2003 Sep</c:v>
                </c:pt>
                <c:pt idx="45">
                  <c:v>2003 Oct</c:v>
                </c:pt>
                <c:pt idx="46">
                  <c:v>2003 Nov</c:v>
                </c:pt>
                <c:pt idx="47">
                  <c:v>2003 Dic</c:v>
                </c:pt>
                <c:pt idx="48">
                  <c:v>2004 Ene</c:v>
                </c:pt>
                <c:pt idx="49">
                  <c:v>2004 Feb</c:v>
                </c:pt>
                <c:pt idx="50">
                  <c:v>2004 Mar</c:v>
                </c:pt>
                <c:pt idx="51">
                  <c:v>2004 Abr</c:v>
                </c:pt>
                <c:pt idx="52">
                  <c:v>2004 May</c:v>
                </c:pt>
                <c:pt idx="53">
                  <c:v>2004 Jun</c:v>
                </c:pt>
                <c:pt idx="54">
                  <c:v>2004 Jul</c:v>
                </c:pt>
                <c:pt idx="55">
                  <c:v>2004 Ago</c:v>
                </c:pt>
                <c:pt idx="56">
                  <c:v>2004 Sep</c:v>
                </c:pt>
                <c:pt idx="57">
                  <c:v>2004 Oct</c:v>
                </c:pt>
                <c:pt idx="58">
                  <c:v>2004 Nov</c:v>
                </c:pt>
                <c:pt idx="59">
                  <c:v>2004 Dic</c:v>
                </c:pt>
                <c:pt idx="60">
                  <c:v>2005 Ene</c:v>
                </c:pt>
                <c:pt idx="61">
                  <c:v>2005 Feb</c:v>
                </c:pt>
                <c:pt idx="62">
                  <c:v>2005 Mar</c:v>
                </c:pt>
                <c:pt idx="63">
                  <c:v>2005 Abr</c:v>
                </c:pt>
                <c:pt idx="64">
                  <c:v>2005 May</c:v>
                </c:pt>
                <c:pt idx="65">
                  <c:v>2005 Jun</c:v>
                </c:pt>
                <c:pt idx="66">
                  <c:v>2005 Jul</c:v>
                </c:pt>
                <c:pt idx="67">
                  <c:v>2005 Ago</c:v>
                </c:pt>
                <c:pt idx="68">
                  <c:v>2005 Sep</c:v>
                </c:pt>
                <c:pt idx="69">
                  <c:v>2005 Oct</c:v>
                </c:pt>
                <c:pt idx="70">
                  <c:v>2005 Nov</c:v>
                </c:pt>
                <c:pt idx="71">
                  <c:v>2005 Dic</c:v>
                </c:pt>
                <c:pt idx="72">
                  <c:v>2006 Ene</c:v>
                </c:pt>
                <c:pt idx="73">
                  <c:v>2006 Feb</c:v>
                </c:pt>
                <c:pt idx="74">
                  <c:v>2006 Mar</c:v>
                </c:pt>
                <c:pt idx="75">
                  <c:v>2006 Abr</c:v>
                </c:pt>
                <c:pt idx="76">
                  <c:v>2006 May</c:v>
                </c:pt>
                <c:pt idx="77">
                  <c:v>2006 Jun</c:v>
                </c:pt>
                <c:pt idx="78">
                  <c:v>2006 Jul</c:v>
                </c:pt>
                <c:pt idx="79">
                  <c:v>2006 Ago</c:v>
                </c:pt>
                <c:pt idx="80">
                  <c:v>2006 Sep</c:v>
                </c:pt>
                <c:pt idx="81">
                  <c:v>2006 Oct</c:v>
                </c:pt>
                <c:pt idx="82">
                  <c:v>2006 Nov</c:v>
                </c:pt>
                <c:pt idx="83">
                  <c:v>2006 Dic</c:v>
                </c:pt>
                <c:pt idx="84">
                  <c:v>2007 Ene</c:v>
                </c:pt>
                <c:pt idx="85">
                  <c:v>2007 Feb</c:v>
                </c:pt>
                <c:pt idx="86">
                  <c:v>2007 Mar</c:v>
                </c:pt>
                <c:pt idx="87">
                  <c:v>2007 Abr</c:v>
                </c:pt>
                <c:pt idx="88">
                  <c:v>2007 May</c:v>
                </c:pt>
                <c:pt idx="89">
                  <c:v>2007 Jun</c:v>
                </c:pt>
                <c:pt idx="90">
                  <c:v>2007 Jul</c:v>
                </c:pt>
                <c:pt idx="91">
                  <c:v>2007 Ago</c:v>
                </c:pt>
                <c:pt idx="92">
                  <c:v>2007 Sep</c:v>
                </c:pt>
                <c:pt idx="93">
                  <c:v>2007 Oct</c:v>
                </c:pt>
                <c:pt idx="94">
                  <c:v>2007 Nov</c:v>
                </c:pt>
                <c:pt idx="95">
                  <c:v>2007 Dic</c:v>
                </c:pt>
                <c:pt idx="96">
                  <c:v>2008 Ene</c:v>
                </c:pt>
                <c:pt idx="97">
                  <c:v>2008 Feb</c:v>
                </c:pt>
                <c:pt idx="98">
                  <c:v>2008 Mar</c:v>
                </c:pt>
                <c:pt idx="99">
                  <c:v>2008 Abr</c:v>
                </c:pt>
                <c:pt idx="100">
                  <c:v>2008 May</c:v>
                </c:pt>
                <c:pt idx="101">
                  <c:v>2008 Jun</c:v>
                </c:pt>
                <c:pt idx="102">
                  <c:v>2008 Jul</c:v>
                </c:pt>
                <c:pt idx="103">
                  <c:v>2008 Ago</c:v>
                </c:pt>
                <c:pt idx="104">
                  <c:v>2008 Sep</c:v>
                </c:pt>
                <c:pt idx="105">
                  <c:v>2008 Oct</c:v>
                </c:pt>
                <c:pt idx="106">
                  <c:v>2008 Nov</c:v>
                </c:pt>
                <c:pt idx="107">
                  <c:v>2008 Dic</c:v>
                </c:pt>
                <c:pt idx="108">
                  <c:v>2009 Ene</c:v>
                </c:pt>
                <c:pt idx="109">
                  <c:v>2009 Feb</c:v>
                </c:pt>
                <c:pt idx="110">
                  <c:v>2009 Mar</c:v>
                </c:pt>
                <c:pt idx="111">
                  <c:v>2009 Abr</c:v>
                </c:pt>
                <c:pt idx="112">
                  <c:v>2009 May</c:v>
                </c:pt>
                <c:pt idx="113">
                  <c:v>2009 Jun</c:v>
                </c:pt>
                <c:pt idx="114">
                  <c:v>2009 Jul</c:v>
                </c:pt>
                <c:pt idx="115">
                  <c:v>2009 Ago</c:v>
                </c:pt>
                <c:pt idx="116">
                  <c:v>2009 Sep</c:v>
                </c:pt>
                <c:pt idx="117">
                  <c:v>2009 Oct</c:v>
                </c:pt>
                <c:pt idx="118">
                  <c:v>2009 Nov</c:v>
                </c:pt>
                <c:pt idx="119">
                  <c:v>2009 Dic</c:v>
                </c:pt>
                <c:pt idx="120">
                  <c:v>2010 Ene</c:v>
                </c:pt>
                <c:pt idx="121">
                  <c:v>2010 Feb</c:v>
                </c:pt>
                <c:pt idx="122">
                  <c:v>2010 Mar</c:v>
                </c:pt>
                <c:pt idx="123">
                  <c:v>2010 Abr</c:v>
                </c:pt>
                <c:pt idx="124">
                  <c:v>2010 May</c:v>
                </c:pt>
                <c:pt idx="125">
                  <c:v>2010 Jun</c:v>
                </c:pt>
                <c:pt idx="126">
                  <c:v>2010 Jul</c:v>
                </c:pt>
                <c:pt idx="127">
                  <c:v>2010 Ago</c:v>
                </c:pt>
                <c:pt idx="128">
                  <c:v>2010 Sep</c:v>
                </c:pt>
                <c:pt idx="129">
                  <c:v>2010 Oct</c:v>
                </c:pt>
                <c:pt idx="130">
                  <c:v>2010 Nov</c:v>
                </c:pt>
                <c:pt idx="131">
                  <c:v>2010 Dic</c:v>
                </c:pt>
                <c:pt idx="132">
                  <c:v>2011 Ene</c:v>
                </c:pt>
                <c:pt idx="133">
                  <c:v>2011 Feb</c:v>
                </c:pt>
                <c:pt idx="134">
                  <c:v>2011 Mar</c:v>
                </c:pt>
                <c:pt idx="135">
                  <c:v>2011 Abr</c:v>
                </c:pt>
                <c:pt idx="136">
                  <c:v>2011 May</c:v>
                </c:pt>
                <c:pt idx="137">
                  <c:v>2011 Jun</c:v>
                </c:pt>
                <c:pt idx="138">
                  <c:v>2011 Jul</c:v>
                </c:pt>
                <c:pt idx="139">
                  <c:v>2011 Ago</c:v>
                </c:pt>
                <c:pt idx="140">
                  <c:v>2011 Sep</c:v>
                </c:pt>
                <c:pt idx="141">
                  <c:v>2011 Oct</c:v>
                </c:pt>
                <c:pt idx="142">
                  <c:v>2011 Nov</c:v>
                </c:pt>
                <c:pt idx="143">
                  <c:v>2011 Dic</c:v>
                </c:pt>
                <c:pt idx="144">
                  <c:v>2012 Ene</c:v>
                </c:pt>
                <c:pt idx="145">
                  <c:v>2012 Feb</c:v>
                </c:pt>
                <c:pt idx="146">
                  <c:v>2012 Mar</c:v>
                </c:pt>
                <c:pt idx="147">
                  <c:v>2012 Abr</c:v>
                </c:pt>
                <c:pt idx="148">
                  <c:v>2012 May</c:v>
                </c:pt>
                <c:pt idx="149">
                  <c:v>2012 Jun</c:v>
                </c:pt>
                <c:pt idx="150">
                  <c:v>2012 Jul</c:v>
                </c:pt>
                <c:pt idx="151">
                  <c:v>2012 Ago</c:v>
                </c:pt>
                <c:pt idx="152">
                  <c:v>2012 Sep</c:v>
                </c:pt>
                <c:pt idx="153">
                  <c:v>2012 Oct</c:v>
                </c:pt>
                <c:pt idx="154">
                  <c:v>2012 Nov</c:v>
                </c:pt>
                <c:pt idx="155">
                  <c:v>2012 Dic</c:v>
                </c:pt>
                <c:pt idx="156">
                  <c:v>2013 Ene</c:v>
                </c:pt>
                <c:pt idx="157">
                  <c:v>2013 Feb</c:v>
                </c:pt>
                <c:pt idx="158">
                  <c:v>2013 Mar</c:v>
                </c:pt>
                <c:pt idx="159">
                  <c:v>2013 Abr</c:v>
                </c:pt>
                <c:pt idx="160">
                  <c:v>2013 May</c:v>
                </c:pt>
                <c:pt idx="161">
                  <c:v>2013 Jun</c:v>
                </c:pt>
                <c:pt idx="162">
                  <c:v>2013 Jul</c:v>
                </c:pt>
                <c:pt idx="163">
                  <c:v>2013 Ago</c:v>
                </c:pt>
                <c:pt idx="164">
                  <c:v>2013 Sep</c:v>
                </c:pt>
                <c:pt idx="165">
                  <c:v>2013 Oct</c:v>
                </c:pt>
                <c:pt idx="166">
                  <c:v>2013 Nov</c:v>
                </c:pt>
                <c:pt idx="167">
                  <c:v>2013 Dic</c:v>
                </c:pt>
                <c:pt idx="168">
                  <c:v>2014 Ene</c:v>
                </c:pt>
                <c:pt idx="169">
                  <c:v>2014 Feb</c:v>
                </c:pt>
                <c:pt idx="170">
                  <c:v>2014 Mar</c:v>
                </c:pt>
                <c:pt idx="171">
                  <c:v>2014 Abr</c:v>
                </c:pt>
                <c:pt idx="172">
                  <c:v>2014 May</c:v>
                </c:pt>
                <c:pt idx="173">
                  <c:v>2014 Jun</c:v>
                </c:pt>
                <c:pt idx="174">
                  <c:v>2014 Jul</c:v>
                </c:pt>
                <c:pt idx="175">
                  <c:v>2014 Ago</c:v>
                </c:pt>
                <c:pt idx="176">
                  <c:v>2014 Sep</c:v>
                </c:pt>
                <c:pt idx="177">
                  <c:v>2014 Oct</c:v>
                </c:pt>
                <c:pt idx="178">
                  <c:v>2014 Nov</c:v>
                </c:pt>
                <c:pt idx="179">
                  <c:v>2014 Dic</c:v>
                </c:pt>
                <c:pt idx="180">
                  <c:v>2015 Ene</c:v>
                </c:pt>
                <c:pt idx="181">
                  <c:v>2015 Feb</c:v>
                </c:pt>
                <c:pt idx="182">
                  <c:v>2015 Mar</c:v>
                </c:pt>
                <c:pt idx="183">
                  <c:v>2015 Abr</c:v>
                </c:pt>
                <c:pt idx="184">
                  <c:v>2015 May</c:v>
                </c:pt>
                <c:pt idx="185">
                  <c:v>2015 Jun</c:v>
                </c:pt>
                <c:pt idx="186">
                  <c:v>2015 Jul</c:v>
                </c:pt>
                <c:pt idx="187">
                  <c:v>2015 Ago</c:v>
                </c:pt>
                <c:pt idx="188">
                  <c:v>2015 Sep</c:v>
                </c:pt>
                <c:pt idx="189">
                  <c:v>2015 Oct</c:v>
                </c:pt>
                <c:pt idx="190">
                  <c:v>2015 Nov</c:v>
                </c:pt>
                <c:pt idx="191">
                  <c:v>2015 Dic</c:v>
                </c:pt>
                <c:pt idx="192">
                  <c:v>2016 Ene</c:v>
                </c:pt>
                <c:pt idx="193">
                  <c:v>2016 Feb</c:v>
                </c:pt>
                <c:pt idx="194">
                  <c:v>2016 Mar</c:v>
                </c:pt>
                <c:pt idx="195">
                  <c:v>2016 Abr</c:v>
                </c:pt>
                <c:pt idx="196">
                  <c:v>2016 May</c:v>
                </c:pt>
                <c:pt idx="197">
                  <c:v>2016 Jun</c:v>
                </c:pt>
                <c:pt idx="198">
                  <c:v>2016 Jul</c:v>
                </c:pt>
                <c:pt idx="199">
                  <c:v>2016 Ago</c:v>
                </c:pt>
                <c:pt idx="200">
                  <c:v>2016 Sep</c:v>
                </c:pt>
                <c:pt idx="201">
                  <c:v>2016 Oct</c:v>
                </c:pt>
                <c:pt idx="202">
                  <c:v>2016 Nov</c:v>
                </c:pt>
                <c:pt idx="203">
                  <c:v>2016 Dic</c:v>
                </c:pt>
                <c:pt idx="204">
                  <c:v>2017 Ene</c:v>
                </c:pt>
                <c:pt idx="205">
                  <c:v>2017 Feb</c:v>
                </c:pt>
                <c:pt idx="206">
                  <c:v>2017 Mar</c:v>
                </c:pt>
                <c:pt idx="207">
                  <c:v>2017 Abr</c:v>
                </c:pt>
                <c:pt idx="208">
                  <c:v>2017 May</c:v>
                </c:pt>
                <c:pt idx="209">
                  <c:v>2017 Jun</c:v>
                </c:pt>
                <c:pt idx="210">
                  <c:v>2017 Jul</c:v>
                </c:pt>
                <c:pt idx="211">
                  <c:v>2017 Ago</c:v>
                </c:pt>
                <c:pt idx="212">
                  <c:v>2017 Sep</c:v>
                </c:pt>
                <c:pt idx="213">
                  <c:v>2017 Oct</c:v>
                </c:pt>
                <c:pt idx="214">
                  <c:v>2017 Nov</c:v>
                </c:pt>
                <c:pt idx="215">
                  <c:v>2017 Dic</c:v>
                </c:pt>
                <c:pt idx="216">
                  <c:v>2018 Ene</c:v>
                </c:pt>
                <c:pt idx="217">
                  <c:v>2018 Feb</c:v>
                </c:pt>
                <c:pt idx="218">
                  <c:v>2018 Mar</c:v>
                </c:pt>
                <c:pt idx="219">
                  <c:v>2018 Abr</c:v>
                </c:pt>
                <c:pt idx="220">
                  <c:v>2018 May</c:v>
                </c:pt>
                <c:pt idx="221">
                  <c:v>2018 Jun</c:v>
                </c:pt>
                <c:pt idx="222">
                  <c:v>2018 Jul</c:v>
                </c:pt>
                <c:pt idx="223">
                  <c:v>2018 Ago</c:v>
                </c:pt>
                <c:pt idx="224">
                  <c:v>2018 Sep</c:v>
                </c:pt>
                <c:pt idx="225">
                  <c:v>2018 Oct</c:v>
                </c:pt>
                <c:pt idx="226">
                  <c:v>2018 Nov</c:v>
                </c:pt>
                <c:pt idx="227">
                  <c:v>2018 Dic</c:v>
                </c:pt>
                <c:pt idx="228">
                  <c:v>2019 Ene</c:v>
                </c:pt>
                <c:pt idx="229">
                  <c:v>2019 Feb</c:v>
                </c:pt>
                <c:pt idx="230">
                  <c:v>2019 Mar</c:v>
                </c:pt>
                <c:pt idx="231">
                  <c:v>2019 Abr</c:v>
                </c:pt>
                <c:pt idx="232">
                  <c:v>2019 May</c:v>
                </c:pt>
                <c:pt idx="233">
                  <c:v>2019 Jun</c:v>
                </c:pt>
                <c:pt idx="234">
                  <c:v>2019 Jul</c:v>
                </c:pt>
                <c:pt idx="235">
                  <c:v>2019 Ago</c:v>
                </c:pt>
                <c:pt idx="236">
                  <c:v>2019 Sep</c:v>
                </c:pt>
                <c:pt idx="237">
                  <c:v>2019 Oct</c:v>
                </c:pt>
                <c:pt idx="238">
                  <c:v>2019 Nov</c:v>
                </c:pt>
                <c:pt idx="239">
                  <c:v>2019 Dic</c:v>
                </c:pt>
                <c:pt idx="240">
                  <c:v>2020 Ene</c:v>
                </c:pt>
                <c:pt idx="241">
                  <c:v>2020 Feb</c:v>
                </c:pt>
                <c:pt idx="242">
                  <c:v>2020 Mar</c:v>
                </c:pt>
                <c:pt idx="243">
                  <c:v>2020 Abr</c:v>
                </c:pt>
                <c:pt idx="244">
                  <c:v>2020 May</c:v>
                </c:pt>
                <c:pt idx="245">
                  <c:v>2020 Jun</c:v>
                </c:pt>
                <c:pt idx="246">
                  <c:v>2020 Jul</c:v>
                </c:pt>
                <c:pt idx="247">
                  <c:v>2020 Ago</c:v>
                </c:pt>
                <c:pt idx="248">
                  <c:v>2020 Sep</c:v>
                </c:pt>
                <c:pt idx="249">
                  <c:v>2020 Oct</c:v>
                </c:pt>
                <c:pt idx="250">
                  <c:v>2020 Nov</c:v>
                </c:pt>
                <c:pt idx="251">
                  <c:v>2020 Dic</c:v>
                </c:pt>
                <c:pt idx="252">
                  <c:v>2021 Ene</c:v>
                </c:pt>
                <c:pt idx="253">
                  <c:v>2021 Feb</c:v>
                </c:pt>
                <c:pt idx="254">
                  <c:v>2021 Mar</c:v>
                </c:pt>
                <c:pt idx="255">
                  <c:v>2021 Abr</c:v>
                </c:pt>
                <c:pt idx="256">
                  <c:v>2021 May</c:v>
                </c:pt>
                <c:pt idx="257">
                  <c:v>2021 Jun</c:v>
                </c:pt>
                <c:pt idx="258">
                  <c:v>2021 Jul</c:v>
                </c:pt>
                <c:pt idx="259">
                  <c:v>2021 Ago</c:v>
                </c:pt>
                <c:pt idx="260">
                  <c:v>2021 Sep</c:v>
                </c:pt>
                <c:pt idx="261">
                  <c:v>2021 Oct</c:v>
                </c:pt>
                <c:pt idx="262">
                  <c:v>2021 Nov</c:v>
                </c:pt>
                <c:pt idx="263">
                  <c:v>2021 Dic</c:v>
                </c:pt>
                <c:pt idx="264">
                  <c:v>2022 Ene</c:v>
                </c:pt>
                <c:pt idx="265">
                  <c:v>2022 Feb</c:v>
                </c:pt>
                <c:pt idx="266">
                  <c:v>2022 Mar</c:v>
                </c:pt>
                <c:pt idx="267">
                  <c:v>2022 Abr</c:v>
                </c:pt>
                <c:pt idx="268">
                  <c:v>2022 May</c:v>
                </c:pt>
                <c:pt idx="269">
                  <c:v>2022 Jun</c:v>
                </c:pt>
                <c:pt idx="270">
                  <c:v>2022 Jul</c:v>
                </c:pt>
                <c:pt idx="271">
                  <c:v>2022 Ago</c:v>
                </c:pt>
                <c:pt idx="272">
                  <c:v>2022 Sep</c:v>
                </c:pt>
                <c:pt idx="273">
                  <c:v>2022 Oct</c:v>
                </c:pt>
                <c:pt idx="274">
                  <c:v>2022 Nov</c:v>
                </c:pt>
                <c:pt idx="275">
                  <c:v>2022 Dic</c:v>
                </c:pt>
                <c:pt idx="276">
                  <c:v>2023 Ene</c:v>
                </c:pt>
                <c:pt idx="277">
                  <c:v>2023 Feb</c:v>
                </c:pt>
                <c:pt idx="278">
                  <c:v>2023 Mar</c:v>
                </c:pt>
                <c:pt idx="279">
                  <c:v>2023 Abr</c:v>
                </c:pt>
                <c:pt idx="280">
                  <c:v>2023 May</c:v>
                </c:pt>
                <c:pt idx="281">
                  <c:v>2023 Jun</c:v>
                </c:pt>
                <c:pt idx="282">
                  <c:v>2023 Jul</c:v>
                </c:pt>
                <c:pt idx="283">
                  <c:v>2023 Ago</c:v>
                </c:pt>
                <c:pt idx="284">
                  <c:v>2023 Sep</c:v>
                </c:pt>
                <c:pt idx="285">
                  <c:v>2023 Oct</c:v>
                </c:pt>
                <c:pt idx="286">
                  <c:v>2023 Nov</c:v>
                </c:pt>
                <c:pt idx="287">
                  <c:v>2023 Dic</c:v>
                </c:pt>
              </c:strCache>
            </c:strRef>
          </c:cat>
          <c:val>
            <c:numRef>
              <c:f>'IPC mes alcohol'!$F$2:$F$289</c:f>
              <c:numCache>
                <c:formatCode>General</c:formatCode>
                <c:ptCount val="288"/>
                <c:pt idx="0">
                  <c:v>30.330000000000002</c:v>
                </c:pt>
                <c:pt idx="1">
                  <c:v>30.889999999999993</c:v>
                </c:pt>
                <c:pt idx="2">
                  <c:v>31.33</c:v>
                </c:pt>
                <c:pt idx="3">
                  <c:v>31.499999999999993</c:v>
                </c:pt>
                <c:pt idx="4">
                  <c:v>31.379999999999995</c:v>
                </c:pt>
                <c:pt idx="5">
                  <c:v>31.289999999999996</c:v>
                </c:pt>
                <c:pt idx="6">
                  <c:v>31.47</c:v>
                </c:pt>
                <c:pt idx="7">
                  <c:v>31.789999999999996</c:v>
                </c:pt>
                <c:pt idx="8">
                  <c:v>32.36</c:v>
                </c:pt>
                <c:pt idx="9">
                  <c:v>32.639999999999993</c:v>
                </c:pt>
                <c:pt idx="10">
                  <c:v>32.61999999999999</c:v>
                </c:pt>
                <c:pt idx="11">
                  <c:v>32.700000000000003</c:v>
                </c:pt>
                <c:pt idx="12">
                  <c:v>33.279999999999994</c:v>
                </c:pt>
                <c:pt idx="13">
                  <c:v>34</c:v>
                </c:pt>
                <c:pt idx="14">
                  <c:v>34.559999999999995</c:v>
                </c:pt>
                <c:pt idx="15">
                  <c:v>34.909999999999997</c:v>
                </c:pt>
                <c:pt idx="16">
                  <c:v>35.159999999999989</c:v>
                </c:pt>
                <c:pt idx="17">
                  <c:v>35.380000000000003</c:v>
                </c:pt>
                <c:pt idx="18">
                  <c:v>35.459999999999994</c:v>
                </c:pt>
                <c:pt idx="19">
                  <c:v>35.520000000000003</c:v>
                </c:pt>
                <c:pt idx="20">
                  <c:v>35.559999999999995</c:v>
                </c:pt>
                <c:pt idx="21">
                  <c:v>35.529999999999994</c:v>
                </c:pt>
                <c:pt idx="22">
                  <c:v>35.549999999999997</c:v>
                </c:pt>
                <c:pt idx="23">
                  <c:v>35.669999999999995</c:v>
                </c:pt>
                <c:pt idx="24">
                  <c:v>35.709999999999994</c:v>
                </c:pt>
                <c:pt idx="25">
                  <c:v>35.919999999999995</c:v>
                </c:pt>
                <c:pt idx="26">
                  <c:v>35.99</c:v>
                </c:pt>
                <c:pt idx="27">
                  <c:v>36.069999999999993</c:v>
                </c:pt>
                <c:pt idx="28">
                  <c:v>36.319999999999993</c:v>
                </c:pt>
                <c:pt idx="29">
                  <c:v>36.929999999999993</c:v>
                </c:pt>
                <c:pt idx="30">
                  <c:v>37.64</c:v>
                </c:pt>
                <c:pt idx="31">
                  <c:v>38.159999999999997</c:v>
                </c:pt>
                <c:pt idx="32">
                  <c:v>38.6</c:v>
                </c:pt>
                <c:pt idx="33">
                  <c:v>38.78</c:v>
                </c:pt>
                <c:pt idx="34">
                  <c:v>38.839999999999996</c:v>
                </c:pt>
                <c:pt idx="35">
                  <c:v>38.849999999999994</c:v>
                </c:pt>
                <c:pt idx="36">
                  <c:v>39.089999999999996</c:v>
                </c:pt>
                <c:pt idx="37">
                  <c:v>39.78</c:v>
                </c:pt>
                <c:pt idx="38">
                  <c:v>40.319999999999993</c:v>
                </c:pt>
                <c:pt idx="39">
                  <c:v>40.449999999999996</c:v>
                </c:pt>
                <c:pt idx="40">
                  <c:v>40.54999999999999</c:v>
                </c:pt>
                <c:pt idx="41">
                  <c:v>40.619999999999997</c:v>
                </c:pt>
                <c:pt idx="42">
                  <c:v>40.659999999999989</c:v>
                </c:pt>
                <c:pt idx="43">
                  <c:v>40.879999999999995</c:v>
                </c:pt>
                <c:pt idx="44">
                  <c:v>41.15</c:v>
                </c:pt>
                <c:pt idx="45">
                  <c:v>41.3</c:v>
                </c:pt>
                <c:pt idx="46">
                  <c:v>41.49</c:v>
                </c:pt>
                <c:pt idx="47">
                  <c:v>41.599999999999994</c:v>
                </c:pt>
                <c:pt idx="48">
                  <c:v>41.939999999999991</c:v>
                </c:pt>
                <c:pt idx="49">
                  <c:v>42.539999999999992</c:v>
                </c:pt>
                <c:pt idx="50">
                  <c:v>43.13</c:v>
                </c:pt>
                <c:pt idx="51">
                  <c:v>43.349999999999994</c:v>
                </c:pt>
                <c:pt idx="52">
                  <c:v>43.429999999999993</c:v>
                </c:pt>
                <c:pt idx="53">
                  <c:v>43.55</c:v>
                </c:pt>
                <c:pt idx="54">
                  <c:v>43.579999999999991</c:v>
                </c:pt>
                <c:pt idx="55">
                  <c:v>43.699999999999996</c:v>
                </c:pt>
                <c:pt idx="56">
                  <c:v>43.599999999999994</c:v>
                </c:pt>
                <c:pt idx="57">
                  <c:v>43.599999999999994</c:v>
                </c:pt>
                <c:pt idx="58">
                  <c:v>43.59</c:v>
                </c:pt>
                <c:pt idx="59">
                  <c:v>43.56</c:v>
                </c:pt>
                <c:pt idx="60">
                  <c:v>44.31</c:v>
                </c:pt>
                <c:pt idx="61">
                  <c:v>44.97999999999999</c:v>
                </c:pt>
                <c:pt idx="62">
                  <c:v>45.329999999999991</c:v>
                </c:pt>
                <c:pt idx="63">
                  <c:v>45.499999999999993</c:v>
                </c:pt>
                <c:pt idx="64">
                  <c:v>45.57</c:v>
                </c:pt>
                <c:pt idx="65">
                  <c:v>45.699999999999996</c:v>
                </c:pt>
                <c:pt idx="66">
                  <c:v>45.87</c:v>
                </c:pt>
                <c:pt idx="67">
                  <c:v>46.03</c:v>
                </c:pt>
                <c:pt idx="68">
                  <c:v>46.189999999999991</c:v>
                </c:pt>
                <c:pt idx="69">
                  <c:v>46.239999999999995</c:v>
                </c:pt>
                <c:pt idx="70">
                  <c:v>46.31</c:v>
                </c:pt>
                <c:pt idx="71">
                  <c:v>46.42</c:v>
                </c:pt>
                <c:pt idx="72">
                  <c:v>46.699999999999996</c:v>
                </c:pt>
                <c:pt idx="73">
                  <c:v>47.339999999999996</c:v>
                </c:pt>
                <c:pt idx="74">
                  <c:v>47.839999999999996</c:v>
                </c:pt>
                <c:pt idx="75">
                  <c:v>47.959999999999994</c:v>
                </c:pt>
                <c:pt idx="76">
                  <c:v>47.97</c:v>
                </c:pt>
                <c:pt idx="77">
                  <c:v>48.06</c:v>
                </c:pt>
                <c:pt idx="78">
                  <c:v>48.159999999999989</c:v>
                </c:pt>
                <c:pt idx="79">
                  <c:v>48.169999999999995</c:v>
                </c:pt>
                <c:pt idx="80">
                  <c:v>48.259999999999991</c:v>
                </c:pt>
                <c:pt idx="81">
                  <c:v>48.39</c:v>
                </c:pt>
                <c:pt idx="82">
                  <c:v>48.39</c:v>
                </c:pt>
                <c:pt idx="83">
                  <c:v>48.539999999999992</c:v>
                </c:pt>
                <c:pt idx="84">
                  <c:v>49.429999999999993</c:v>
                </c:pt>
                <c:pt idx="85">
                  <c:v>50.29</c:v>
                </c:pt>
                <c:pt idx="86">
                  <c:v>50.639999999999993</c:v>
                </c:pt>
                <c:pt idx="87">
                  <c:v>50.92</c:v>
                </c:pt>
                <c:pt idx="88">
                  <c:v>51.04</c:v>
                </c:pt>
                <c:pt idx="89">
                  <c:v>51.180000000000007</c:v>
                </c:pt>
                <c:pt idx="90">
                  <c:v>51.31</c:v>
                </c:pt>
                <c:pt idx="91">
                  <c:v>51.339999999999996</c:v>
                </c:pt>
                <c:pt idx="92">
                  <c:v>51.239999999999995</c:v>
                </c:pt>
                <c:pt idx="93">
                  <c:v>51.38</c:v>
                </c:pt>
                <c:pt idx="94">
                  <c:v>51.6</c:v>
                </c:pt>
                <c:pt idx="95">
                  <c:v>51.65</c:v>
                </c:pt>
                <c:pt idx="96">
                  <c:v>51.889999999999993</c:v>
                </c:pt>
                <c:pt idx="97">
                  <c:v>52.94</c:v>
                </c:pt>
                <c:pt idx="98">
                  <c:v>54.109999999999992</c:v>
                </c:pt>
                <c:pt idx="99">
                  <c:v>54.589999999999996</c:v>
                </c:pt>
                <c:pt idx="100">
                  <c:v>54.58</c:v>
                </c:pt>
                <c:pt idx="101">
                  <c:v>54.709999999999994</c:v>
                </c:pt>
                <c:pt idx="102">
                  <c:v>54.84</c:v>
                </c:pt>
                <c:pt idx="103">
                  <c:v>54.75</c:v>
                </c:pt>
                <c:pt idx="104">
                  <c:v>54.829999999999991</c:v>
                </c:pt>
                <c:pt idx="105">
                  <c:v>54.97</c:v>
                </c:pt>
                <c:pt idx="106">
                  <c:v>55.469999999999985</c:v>
                </c:pt>
                <c:pt idx="107">
                  <c:v>55.419999999999995</c:v>
                </c:pt>
                <c:pt idx="108">
                  <c:v>55.81</c:v>
                </c:pt>
                <c:pt idx="109">
                  <c:v>56.84</c:v>
                </c:pt>
                <c:pt idx="110">
                  <c:v>57.629999999999995</c:v>
                </c:pt>
                <c:pt idx="111">
                  <c:v>57.999999999999993</c:v>
                </c:pt>
                <c:pt idx="112">
                  <c:v>58.239999999999995</c:v>
                </c:pt>
                <c:pt idx="113">
                  <c:v>58.28</c:v>
                </c:pt>
                <c:pt idx="114">
                  <c:v>58.69</c:v>
                </c:pt>
                <c:pt idx="115">
                  <c:v>59.17</c:v>
                </c:pt>
                <c:pt idx="116">
                  <c:v>59.249999999999993</c:v>
                </c:pt>
                <c:pt idx="117">
                  <c:v>59.209999999999994</c:v>
                </c:pt>
                <c:pt idx="118">
                  <c:v>59.36999999999999</c:v>
                </c:pt>
                <c:pt idx="119">
                  <c:v>59.69</c:v>
                </c:pt>
                <c:pt idx="120">
                  <c:v>60.289999999999985</c:v>
                </c:pt>
                <c:pt idx="121">
                  <c:v>61.239999999999995</c:v>
                </c:pt>
                <c:pt idx="122">
                  <c:v>61.919999999999995</c:v>
                </c:pt>
                <c:pt idx="123">
                  <c:v>62.069999999999993</c:v>
                </c:pt>
                <c:pt idx="124">
                  <c:v>62.129999999999995</c:v>
                </c:pt>
                <c:pt idx="125">
                  <c:v>62.47999999999999</c:v>
                </c:pt>
                <c:pt idx="126">
                  <c:v>62.82</c:v>
                </c:pt>
                <c:pt idx="127">
                  <c:v>62.999999999999986</c:v>
                </c:pt>
                <c:pt idx="128">
                  <c:v>63.61999999999999</c:v>
                </c:pt>
                <c:pt idx="129">
                  <c:v>64.279999999999987</c:v>
                </c:pt>
                <c:pt idx="130">
                  <c:v>64.34999999999998</c:v>
                </c:pt>
                <c:pt idx="131">
                  <c:v>64.81</c:v>
                </c:pt>
                <c:pt idx="132">
                  <c:v>65.19</c:v>
                </c:pt>
                <c:pt idx="133">
                  <c:v>65.34999999999998</c:v>
                </c:pt>
                <c:pt idx="134">
                  <c:v>65.789999999999992</c:v>
                </c:pt>
                <c:pt idx="135">
                  <c:v>66.099999999999994</c:v>
                </c:pt>
                <c:pt idx="136">
                  <c:v>66.399999999999991</c:v>
                </c:pt>
                <c:pt idx="137">
                  <c:v>66.48</c:v>
                </c:pt>
                <c:pt idx="138">
                  <c:v>66.88</c:v>
                </c:pt>
                <c:pt idx="139">
                  <c:v>67.58</c:v>
                </c:pt>
                <c:pt idx="140">
                  <c:v>67.789999999999992</c:v>
                </c:pt>
                <c:pt idx="141">
                  <c:v>68.010000000000005</c:v>
                </c:pt>
                <c:pt idx="142">
                  <c:v>68.20999999999998</c:v>
                </c:pt>
                <c:pt idx="143">
                  <c:v>68.41</c:v>
                </c:pt>
                <c:pt idx="144">
                  <c:v>68.97</c:v>
                </c:pt>
                <c:pt idx="145">
                  <c:v>69.52</c:v>
                </c:pt>
                <c:pt idx="146">
                  <c:v>69.789999999999992</c:v>
                </c:pt>
                <c:pt idx="147">
                  <c:v>69.760000000000005</c:v>
                </c:pt>
                <c:pt idx="148">
                  <c:v>70.22</c:v>
                </c:pt>
                <c:pt idx="149">
                  <c:v>70.78</c:v>
                </c:pt>
                <c:pt idx="150">
                  <c:v>71.040000000000006</c:v>
                </c:pt>
                <c:pt idx="151">
                  <c:v>71.37</c:v>
                </c:pt>
                <c:pt idx="152">
                  <c:v>71.45999999999998</c:v>
                </c:pt>
                <c:pt idx="153">
                  <c:v>71.61</c:v>
                </c:pt>
                <c:pt idx="154">
                  <c:v>71.569999999999993</c:v>
                </c:pt>
                <c:pt idx="155">
                  <c:v>71.47999999999999</c:v>
                </c:pt>
                <c:pt idx="156">
                  <c:v>71.650000000000006</c:v>
                </c:pt>
                <c:pt idx="157">
                  <c:v>72.12</c:v>
                </c:pt>
                <c:pt idx="158">
                  <c:v>72.489999999999981</c:v>
                </c:pt>
                <c:pt idx="159">
                  <c:v>72.70999999999998</c:v>
                </c:pt>
                <c:pt idx="160">
                  <c:v>72.769999999999982</c:v>
                </c:pt>
                <c:pt idx="161">
                  <c:v>72.87</c:v>
                </c:pt>
                <c:pt idx="162">
                  <c:v>73.009999999999991</c:v>
                </c:pt>
                <c:pt idx="163">
                  <c:v>73.23</c:v>
                </c:pt>
                <c:pt idx="164">
                  <c:v>73.469999999999985</c:v>
                </c:pt>
                <c:pt idx="165">
                  <c:v>73.469999999999985</c:v>
                </c:pt>
                <c:pt idx="166">
                  <c:v>73.650000000000006</c:v>
                </c:pt>
                <c:pt idx="167">
                  <c:v>73.540000000000006</c:v>
                </c:pt>
                <c:pt idx="168">
                  <c:v>73.7</c:v>
                </c:pt>
                <c:pt idx="169">
                  <c:v>74.339999999999989</c:v>
                </c:pt>
                <c:pt idx="170">
                  <c:v>74.5</c:v>
                </c:pt>
                <c:pt idx="171">
                  <c:v>74.669999999999987</c:v>
                </c:pt>
                <c:pt idx="172">
                  <c:v>74.92</c:v>
                </c:pt>
                <c:pt idx="173">
                  <c:v>74.84999999999998</c:v>
                </c:pt>
                <c:pt idx="174">
                  <c:v>74.72999999999999</c:v>
                </c:pt>
                <c:pt idx="175">
                  <c:v>74.639999999999986</c:v>
                </c:pt>
                <c:pt idx="176">
                  <c:v>74.819999999999979</c:v>
                </c:pt>
                <c:pt idx="177">
                  <c:v>75.069999999999993</c:v>
                </c:pt>
                <c:pt idx="178">
                  <c:v>75.249999999999986</c:v>
                </c:pt>
                <c:pt idx="179">
                  <c:v>75.409999999999982</c:v>
                </c:pt>
                <c:pt idx="180">
                  <c:v>75.499999999999986</c:v>
                </c:pt>
                <c:pt idx="181">
                  <c:v>75.73</c:v>
                </c:pt>
                <c:pt idx="182">
                  <c:v>75.859999999999985</c:v>
                </c:pt>
                <c:pt idx="183">
                  <c:v>76.109999999999985</c:v>
                </c:pt>
                <c:pt idx="184">
                  <c:v>76.709999999999994</c:v>
                </c:pt>
                <c:pt idx="185">
                  <c:v>76.91</c:v>
                </c:pt>
                <c:pt idx="186">
                  <c:v>76.999999999999986</c:v>
                </c:pt>
                <c:pt idx="187">
                  <c:v>77.27</c:v>
                </c:pt>
                <c:pt idx="188">
                  <c:v>77.84</c:v>
                </c:pt>
                <c:pt idx="189">
                  <c:v>78.219999999999985</c:v>
                </c:pt>
                <c:pt idx="190">
                  <c:v>79.149999999999991</c:v>
                </c:pt>
                <c:pt idx="191">
                  <c:v>79.66</c:v>
                </c:pt>
                <c:pt idx="192">
                  <c:v>79.650000000000006</c:v>
                </c:pt>
                <c:pt idx="193">
                  <c:v>80.299999999999983</c:v>
                </c:pt>
                <c:pt idx="194">
                  <c:v>81.12</c:v>
                </c:pt>
                <c:pt idx="195">
                  <c:v>81.569999999999993</c:v>
                </c:pt>
                <c:pt idx="196">
                  <c:v>81.749999999999986</c:v>
                </c:pt>
                <c:pt idx="197">
                  <c:v>81.89</c:v>
                </c:pt>
                <c:pt idx="198">
                  <c:v>82.02</c:v>
                </c:pt>
                <c:pt idx="199">
                  <c:v>82.39</c:v>
                </c:pt>
                <c:pt idx="200">
                  <c:v>82.829999999999984</c:v>
                </c:pt>
                <c:pt idx="201">
                  <c:v>83.59</c:v>
                </c:pt>
                <c:pt idx="202">
                  <c:v>84.179999999999993</c:v>
                </c:pt>
                <c:pt idx="203">
                  <c:v>84.2</c:v>
                </c:pt>
                <c:pt idx="204">
                  <c:v>85.759999999999991</c:v>
                </c:pt>
                <c:pt idx="205">
                  <c:v>89.699999999999989</c:v>
                </c:pt>
                <c:pt idx="206">
                  <c:v>93.269999999999982</c:v>
                </c:pt>
                <c:pt idx="207">
                  <c:v>95.329999999999984</c:v>
                </c:pt>
                <c:pt idx="208">
                  <c:v>95.999999999999986</c:v>
                </c:pt>
                <c:pt idx="209">
                  <c:v>96.469999999999985</c:v>
                </c:pt>
                <c:pt idx="210">
                  <c:v>96.969999999999985</c:v>
                </c:pt>
                <c:pt idx="211">
                  <c:v>97.249999999999986</c:v>
                </c:pt>
                <c:pt idx="212">
                  <c:v>97.509999999999991</c:v>
                </c:pt>
                <c:pt idx="213">
                  <c:v>97.589999999999989</c:v>
                </c:pt>
                <c:pt idx="214">
                  <c:v>97.669999999999987</c:v>
                </c:pt>
                <c:pt idx="215">
                  <c:v>97.91</c:v>
                </c:pt>
                <c:pt idx="216">
                  <c:v>98.559999999999974</c:v>
                </c:pt>
                <c:pt idx="217">
                  <c:v>99.069999999999979</c:v>
                </c:pt>
                <c:pt idx="218">
                  <c:v>99.39</c:v>
                </c:pt>
                <c:pt idx="219">
                  <c:v>99.399999999999991</c:v>
                </c:pt>
                <c:pt idx="220">
                  <c:v>99.39</c:v>
                </c:pt>
                <c:pt idx="221">
                  <c:v>99.659999999999982</c:v>
                </c:pt>
                <c:pt idx="222">
                  <c:v>99.44</c:v>
                </c:pt>
                <c:pt idx="223">
                  <c:v>99.169999999999987</c:v>
                </c:pt>
                <c:pt idx="224">
                  <c:v>99.399999999999991</c:v>
                </c:pt>
                <c:pt idx="225">
                  <c:v>99.36</c:v>
                </c:pt>
                <c:pt idx="226">
                  <c:v>99.769999999999982</c:v>
                </c:pt>
                <c:pt idx="227" formatCode="###,###.00">
                  <c:v>100</c:v>
                </c:pt>
                <c:pt idx="228" formatCode="###,###.00">
                  <c:v>99.72999999999999</c:v>
                </c:pt>
                <c:pt idx="229" formatCode="###,###.00">
                  <c:v>101.16999999999999</c:v>
                </c:pt>
                <c:pt idx="230" formatCode="###,###.00">
                  <c:v>106.03</c:v>
                </c:pt>
                <c:pt idx="231" formatCode="###,###.00">
                  <c:v>109.83000000000001</c:v>
                </c:pt>
                <c:pt idx="232" formatCode="###,###.00">
                  <c:v>110.7</c:v>
                </c:pt>
                <c:pt idx="233" formatCode="###,###.00">
                  <c:v>111.44999999999999</c:v>
                </c:pt>
                <c:pt idx="234" formatCode="###,###.00">
                  <c:v>111.55999999999999</c:v>
                </c:pt>
                <c:pt idx="235" formatCode="###,###.00">
                  <c:v>111.16999999999999</c:v>
                </c:pt>
                <c:pt idx="236" formatCode="###,###.00">
                  <c:v>110.46999999999998</c:v>
                </c:pt>
                <c:pt idx="237" formatCode="###,###.00">
                  <c:v>110.62999999999998</c:v>
                </c:pt>
                <c:pt idx="238" formatCode="###,###.00">
                  <c:v>110.74</c:v>
                </c:pt>
                <c:pt idx="239" formatCode="###,###.00">
                  <c:v>110.81999999999998</c:v>
                </c:pt>
                <c:pt idx="240" formatCode="###,###.00">
                  <c:v>110.72999999999999</c:v>
                </c:pt>
                <c:pt idx="241" formatCode="###,###.00">
                  <c:v>110.9</c:v>
                </c:pt>
                <c:pt idx="242" formatCode="###,###.00">
                  <c:v>111.46999999999998</c:v>
                </c:pt>
                <c:pt idx="243" formatCode="###,###.00">
                  <c:v>112.07999999999998</c:v>
                </c:pt>
                <c:pt idx="244" formatCode="###,###.00">
                  <c:v>112.18999999999998</c:v>
                </c:pt>
                <c:pt idx="245" formatCode="###,###.00">
                  <c:v>112.06999999999998</c:v>
                </c:pt>
                <c:pt idx="246" formatCode="###,###.00">
                  <c:v>111.95999999999997</c:v>
                </c:pt>
                <c:pt idx="247" formatCode="###,###.00">
                  <c:v>111.89999999999998</c:v>
                </c:pt>
                <c:pt idx="248" formatCode="###,###.00">
                  <c:v>112.07999999999998</c:v>
                </c:pt>
                <c:pt idx="249" formatCode="###,###.00">
                  <c:v>111.87999999999998</c:v>
                </c:pt>
                <c:pt idx="250" formatCode="###,###.00">
                  <c:v>111.32</c:v>
                </c:pt>
                <c:pt idx="251" formatCode="###,###.00">
                  <c:v>111.21999999999998</c:v>
                </c:pt>
                <c:pt idx="252" formatCode="###,###.00">
                  <c:v>111.23</c:v>
                </c:pt>
                <c:pt idx="253" formatCode="###,###.00">
                  <c:v>111.5</c:v>
                </c:pt>
                <c:pt idx="254" formatCode="###,###.00">
                  <c:v>111.92</c:v>
                </c:pt>
                <c:pt idx="255" formatCode="###,###.00">
                  <c:v>112.07999999999998</c:v>
                </c:pt>
                <c:pt idx="256" formatCode="###,###.00">
                  <c:v>112.53</c:v>
                </c:pt>
                <c:pt idx="257" formatCode="###,###.00">
                  <c:v>112.96</c:v>
                </c:pt>
                <c:pt idx="258" formatCode="###,###.00">
                  <c:v>112.99999999999999</c:v>
                </c:pt>
                <c:pt idx="259" formatCode="###,###.00">
                  <c:v>113.10999999999997</c:v>
                </c:pt>
                <c:pt idx="260" formatCode="###,###.00">
                  <c:v>113.19</c:v>
                </c:pt>
                <c:pt idx="261" formatCode="###,###.00">
                  <c:v>113.25</c:v>
                </c:pt>
                <c:pt idx="262" formatCode="###,###.00">
                  <c:v>113.22999999999999</c:v>
                </c:pt>
                <c:pt idx="263" formatCode="###,###.00">
                  <c:v>113.32999999999997</c:v>
                </c:pt>
                <c:pt idx="264" formatCode="###,###.00">
                  <c:v>113.41999999999999</c:v>
                </c:pt>
                <c:pt idx="265" formatCode="###,###.00">
                  <c:v>113.77</c:v>
                </c:pt>
                <c:pt idx="266" formatCode="###,###.00">
                  <c:v>114.90999999999998</c:v>
                </c:pt>
                <c:pt idx="267" formatCode="###,###.00">
                  <c:v>115.82999999999998</c:v>
                </c:pt>
                <c:pt idx="268" formatCode="###,###.00">
                  <c:v>116.31999999999998</c:v>
                </c:pt>
                <c:pt idx="269" formatCode="###,###.00">
                  <c:v>116.58999999999999</c:v>
                </c:pt>
                <c:pt idx="270">
                  <c:v>116.93</c:v>
                </c:pt>
                <c:pt idx="271">
                  <c:v>117.15</c:v>
                </c:pt>
                <c:pt idx="272">
                  <c:v>117.55</c:v>
                </c:pt>
                <c:pt idx="273">
                  <c:v>117.95</c:v>
                </c:pt>
                <c:pt idx="274">
                  <c:v>118.12</c:v>
                </c:pt>
                <c:pt idx="275">
                  <c:v>118.25</c:v>
                </c:pt>
                <c:pt idx="276">
                  <c:v>118.38</c:v>
                </c:pt>
                <c:pt idx="277">
                  <c:v>120.31</c:v>
                </c:pt>
                <c:pt idx="278">
                  <c:v>123.78</c:v>
                </c:pt>
                <c:pt idx="279">
                  <c:v>126.22</c:v>
                </c:pt>
                <c:pt idx="280">
                  <c:v>127.65</c:v>
                </c:pt>
                <c:pt idx="281">
                  <c:v>127.95</c:v>
                </c:pt>
                <c:pt idx="282">
                  <c:v>128.18</c:v>
                </c:pt>
                <c:pt idx="283">
                  <c:v>128.55000000000001</c:v>
                </c:pt>
                <c:pt idx="284">
                  <c:v>128.72999999999999</c:v>
                </c:pt>
                <c:pt idx="285">
                  <c:v>129.06</c:v>
                </c:pt>
                <c:pt idx="286">
                  <c:v>129.65</c:v>
                </c:pt>
                <c:pt idx="287">
                  <c:v>130.34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E0-4C32-A2FB-7CAD17F2C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199551"/>
        <c:axId val="723213951"/>
      </c:lineChart>
      <c:catAx>
        <c:axId val="723199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23213951"/>
        <c:crosses val="autoZero"/>
        <c:auto val="1"/>
        <c:lblAlgn val="ctr"/>
        <c:lblOffset val="100"/>
        <c:noMultiLvlLbl val="0"/>
      </c:catAx>
      <c:valAx>
        <c:axId val="72321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2319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Prevalencias!$C$1</c:f>
              <c:strCache>
                <c:ptCount val="1"/>
                <c:pt idx="0">
                  <c:v>Prevalencia ECV (%) Adquirir o comprar bebidas alcoholicas en los últimos 7 días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Prevalencias!$A$2:$A$12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Prevalencias!$C$2:$C$12</c:f>
              <c:numCache>
                <c:formatCode>0.0%</c:formatCode>
                <c:ptCount val="11"/>
                <c:pt idx="7">
                  <c:v>5.4399999999999997E-2</c:v>
                </c:pt>
                <c:pt idx="8">
                  <c:v>6.9400000000000003E-2</c:v>
                </c:pt>
                <c:pt idx="9">
                  <c:v>6.2100000000000002E-2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19-4266-B3FD-CFC418EA9B7D}"/>
            </c:ext>
          </c:extLst>
        </c:ser>
        <c:ser>
          <c:idx val="0"/>
          <c:order val="1"/>
          <c:tx>
            <c:strRef>
              <c:f>Prevalencias!$D$1</c:f>
              <c:strCache>
                <c:ptCount val="1"/>
                <c:pt idx="0">
                  <c:v>Prevalencia Mes ENSIN (18-64)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Prevalencias!$A$2:$A$12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Prevalencias!$D$2:$D$12</c:f>
              <c:numCache>
                <c:formatCode>0.0%</c:formatCode>
                <c:ptCount val="11"/>
                <c:pt idx="2">
                  <c:v>0.41099999999999998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33-44AB-8C8B-EF81194BE1E1}"/>
            </c:ext>
          </c:extLst>
        </c:ser>
        <c:ser>
          <c:idx val="2"/>
          <c:order val="2"/>
          <c:tx>
            <c:strRef>
              <c:f>Prevalencias!$E$1</c:f>
              <c:strCache>
                <c:ptCount val="1"/>
                <c:pt idx="0">
                  <c:v>Prevalencia Mes ENCSP (12-65)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Prevalencias!$G$2:$G$11</c:f>
                <c:numCache>
                  <c:formatCode>General</c:formatCode>
                  <c:ptCount val="10"/>
                  <c:pt idx="0">
                    <c:v>9.8000000000000309E-3</c:v>
                  </c:pt>
                  <c:pt idx="6">
                    <c:v>6.0000000000000001E-3</c:v>
                  </c:pt>
                </c:numCache>
              </c:numRef>
            </c:plus>
            <c:minus>
              <c:numRef>
                <c:f>Prevalencias!$G$2:$G$12</c:f>
                <c:numCache>
                  <c:formatCode>General</c:formatCode>
                  <c:ptCount val="11"/>
                  <c:pt idx="0">
                    <c:v>9.8000000000000309E-3</c:v>
                  </c:pt>
                  <c:pt idx="6">
                    <c:v>6.0000000000000001E-3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Prevalencias!$A$2:$A$12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Prevalencias!$E$2:$E$12</c:f>
              <c:numCache>
                <c:formatCode>0.0%</c:formatCode>
                <c:ptCount val="11"/>
                <c:pt idx="0">
                  <c:v>0.35770000000000002</c:v>
                </c:pt>
                <c:pt idx="6">
                  <c:v>0.30099999999999999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33-44AB-8C8B-EF81194BE1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38293000"/>
        <c:axId val="638295048"/>
      </c:lineChart>
      <c:catAx>
        <c:axId val="63829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8295048"/>
        <c:crosses val="autoZero"/>
        <c:auto val="1"/>
        <c:lblAlgn val="ctr"/>
        <c:lblOffset val="100"/>
        <c:noMultiLvlLbl val="0"/>
      </c:catAx>
      <c:valAx>
        <c:axId val="63829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8293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Consumo</a:t>
            </a:r>
            <a:r>
              <a:rPr lang="es-MX" baseline="0"/>
              <a:t> de alcohol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'Tamaño Mercado Alcohol'!$B$1</c:f>
              <c:strCache>
                <c:ptCount val="1"/>
                <c:pt idx="0">
                  <c:v>Tamaño mercado Euromonitor</c:v>
                </c:pt>
              </c:strCache>
            </c:strRef>
          </c:tx>
          <c:spPr>
            <a:ln w="28575" cap="rnd">
              <a:solidFill>
                <a:srgbClr val="196B24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'Tamaño Mercado Alcohol'!$A$2:$A$11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'Tamaño Mercado Alcohol'!$B$2:$B$11</c:f>
              <c:numCache>
                <c:formatCode>##,#00</c:formatCode>
                <c:ptCount val="10"/>
                <c:pt idx="0">
                  <c:v>2363</c:v>
                </c:pt>
                <c:pt idx="1">
                  <c:v>2481</c:v>
                </c:pt>
                <c:pt idx="2">
                  <c:v>2639</c:v>
                </c:pt>
                <c:pt idx="3">
                  <c:v>2437</c:v>
                </c:pt>
                <c:pt idx="4">
                  <c:v>2526</c:v>
                </c:pt>
                <c:pt idx="5">
                  <c:v>2698</c:v>
                </c:pt>
                <c:pt idx="6">
                  <c:v>2457</c:v>
                </c:pt>
                <c:pt idx="7">
                  <c:v>2819</c:v>
                </c:pt>
                <c:pt idx="8">
                  <c:v>3048</c:v>
                </c:pt>
                <c:pt idx="9">
                  <c:v>3114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68-430E-99AA-F1B5E528DE03}"/>
            </c:ext>
          </c:extLst>
        </c:ser>
        <c:ser>
          <c:idx val="6"/>
          <c:order val="1"/>
          <c:tx>
            <c:strRef>
              <c:f>'Tamaño Mercado Alcohol'!$E$1</c:f>
              <c:strCache>
                <c:ptCount val="1"/>
                <c:pt idx="0">
                  <c:v>Consumo aparante ajustado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'Tamaño Mercado Alcohol'!$A$2:$A$11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'Tamaño Mercado Alcohol'!$E$2:$E$11</c:f>
              <c:numCache>
                <c:formatCode>General</c:formatCode>
                <c:ptCount val="10"/>
                <c:pt idx="0">
                  <c:v>2234</c:v>
                </c:pt>
                <c:pt idx="1">
                  <c:v>2429</c:v>
                </c:pt>
                <c:pt idx="2">
                  <c:v>2532</c:v>
                </c:pt>
                <c:pt idx="3">
                  <c:v>2461</c:v>
                </c:pt>
                <c:pt idx="4">
                  <c:v>2518</c:v>
                </c:pt>
                <c:pt idx="5">
                  <c:v>2779</c:v>
                </c:pt>
                <c:pt idx="6">
                  <c:v>2506</c:v>
                </c:pt>
                <c:pt idx="7">
                  <c:v>3109</c:v>
                </c:pt>
                <c:pt idx="8">
                  <c:v>4065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68-430E-99AA-F1B5E528D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948384"/>
        <c:axId val="383944544"/>
      </c:lineChart>
      <c:catAx>
        <c:axId val="38394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3944544"/>
        <c:crosses val="autoZero"/>
        <c:auto val="1"/>
        <c:lblAlgn val="ctr"/>
        <c:lblOffset val="100"/>
        <c:noMultiLvlLbl val="0"/>
      </c:catAx>
      <c:valAx>
        <c:axId val="38394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Millones</a:t>
                </a:r>
                <a:r>
                  <a:rPr lang="es-MX" baseline="0"/>
                  <a:t> de litros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##,#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394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bg1">
              <a:alpha val="82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04639799836341"/>
          <c:y val="5.0147066952975189E-2"/>
          <c:w val="0.84029952424414089"/>
          <c:h val="0.74017716955164858"/>
        </c:manualLayout>
      </c:layout>
      <c:lineChart>
        <c:grouping val="standard"/>
        <c:varyColors val="0"/>
        <c:ser>
          <c:idx val="0"/>
          <c:order val="0"/>
          <c:tx>
            <c:strRef>
              <c:f>'Tamaño Mercado Alcohol'!#REF!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'Tamaño Mercado Alcohol'!$A$2:$A$10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  <c:extLst xmlns:c15="http://schemas.microsoft.com/office/drawing/2012/chart"/>
            </c:strRef>
          </c:cat>
          <c:val>
            <c:numRef>
              <c:f>'Tamaño Mercado Alcohol'!#REF!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D821-4BDB-8525-4A76421E0745}"/>
            </c:ext>
          </c:extLst>
        </c:ser>
        <c:ser>
          <c:idx val="5"/>
          <c:order val="5"/>
          <c:tx>
            <c:strRef>
              <c:f>'Tamaño Mercado Alcohol'!$F$1</c:f>
              <c:strCache>
                <c:ptCount val="1"/>
                <c:pt idx="0">
                  <c:v>Mercado alcohol etílico (corrección 2016)</c:v>
                </c:pt>
              </c:strCache>
            </c:strRef>
          </c:tx>
          <c:spPr>
            <a:ln w="28575" cap="rnd" cmpd="sng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'Tamaño Mercado Alcohol'!$A$2:$A$10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'Tamaño Mercado Alcohol'!$F$2:$F$10</c:f>
              <c:numCache>
                <c:formatCode>0.00</c:formatCode>
                <c:ptCount val="9"/>
                <c:pt idx="0">
                  <c:v>449</c:v>
                </c:pt>
                <c:pt idx="1">
                  <c:v>481.25</c:v>
                </c:pt>
                <c:pt idx="2" formatCode="0.0">
                  <c:v>400</c:v>
                </c:pt>
                <c:pt idx="3" formatCode="0.0">
                  <c:v>472.72</c:v>
                </c:pt>
                <c:pt idx="4">
                  <c:v>902.79</c:v>
                </c:pt>
                <c:pt idx="5">
                  <c:v>928.01</c:v>
                </c:pt>
                <c:pt idx="6">
                  <c:v>902.96</c:v>
                </c:pt>
                <c:pt idx="7">
                  <c:v>486.73</c:v>
                </c:pt>
                <c:pt idx="8">
                  <c:v>431.23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92-459E-975A-BFB996CF650F}"/>
            </c:ext>
          </c:extLst>
        </c:ser>
        <c:ser>
          <c:idx val="6"/>
          <c:order val="6"/>
          <c:tx>
            <c:strRef>
              <c:f>'Tamaño Mercado Alcohol'!$G$1</c:f>
              <c:strCache>
                <c:ptCount val="1"/>
                <c:pt idx="0">
                  <c:v>Mercado alcohol etílico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'Tamaño Mercado Alcohol'!$A$2:$A$10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'Tamaño Mercado Alcohol'!$G$2:$G$10</c:f>
              <c:numCache>
                <c:formatCode>0.00</c:formatCode>
                <c:ptCount val="9"/>
                <c:pt idx="0">
                  <c:v>449</c:v>
                </c:pt>
                <c:pt idx="1">
                  <c:v>481.25</c:v>
                </c:pt>
                <c:pt idx="2" formatCode="0.0">
                  <c:v>1400</c:v>
                </c:pt>
                <c:pt idx="3" formatCode="0.0">
                  <c:v>472.72</c:v>
                </c:pt>
                <c:pt idx="4">
                  <c:v>902.79</c:v>
                </c:pt>
                <c:pt idx="5">
                  <c:v>928.01</c:v>
                </c:pt>
                <c:pt idx="6">
                  <c:v>902.96</c:v>
                </c:pt>
                <c:pt idx="7">
                  <c:v>486.73</c:v>
                </c:pt>
                <c:pt idx="8">
                  <c:v>431.23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92-459E-975A-BFB996CF6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81808"/>
        <c:axId val="5518228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'Tamaño Mercado Alcohol'!$B$1</c15:sqref>
                        </c15:formulaRef>
                      </c:ext>
                    </c:extLst>
                    <c:strCache>
                      <c:ptCount val="1"/>
                      <c:pt idx="0">
                        <c:v>Tamaño mercado Euromonitor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'Tamaño Mercado Alcohol'!$A$2:$A$10</c15:sqref>
                        </c15:formulaRef>
                      </c:ext>
                    </c:extLst>
                    <c:strCache>
                      <c:ptCount val="9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'Tamaño Mercado Alcohol'!$B$2:$B$10</c15:sqref>
                        </c15:formulaRef>
                      </c:ext>
                    </c:extLst>
                    <c:numCache>
                      <c:formatCode>##,#00</c:formatCode>
                      <c:ptCount val="9"/>
                      <c:pt idx="0">
                        <c:v>2363</c:v>
                      </c:pt>
                      <c:pt idx="1">
                        <c:v>2481</c:v>
                      </c:pt>
                      <c:pt idx="2">
                        <c:v>2639</c:v>
                      </c:pt>
                      <c:pt idx="3">
                        <c:v>2437</c:v>
                      </c:pt>
                      <c:pt idx="4">
                        <c:v>2526</c:v>
                      </c:pt>
                      <c:pt idx="5">
                        <c:v>2698</c:v>
                      </c:pt>
                      <c:pt idx="6">
                        <c:v>2457</c:v>
                      </c:pt>
                      <c:pt idx="7">
                        <c:v>2819</c:v>
                      </c:pt>
                      <c:pt idx="8">
                        <c:v>3048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B92-459E-975A-BFB996CF650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'Tamaño Mercado Alcohol'!$C$1</c15:sqref>
                        </c15:formulaRef>
                      </c:ext>
                    </c:extLst>
                    <c:strCache>
                      <c:ptCount val="1"/>
                      <c:pt idx="0">
                        <c:v>Consumo aparente estimado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'Tamaño Mercado Alcohol'!$A$2:$A$10</c15:sqref>
                        </c15:formulaRef>
                      </c:ext>
                    </c:extLst>
                    <c:strCache>
                      <c:ptCount val="9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'Tamaño Mercado Alcohol'!$C$2:$C$10</c15:sqref>
                        </c15:formulaRef>
                      </c:ext>
                    </c:extLst>
                    <c:numCache>
                      <c:formatCode>#,##0</c:formatCode>
                      <c:ptCount val="9"/>
                      <c:pt idx="0">
                        <c:v>2310</c:v>
                      </c:pt>
                      <c:pt idx="1">
                        <c:v>2500</c:v>
                      </c:pt>
                      <c:pt idx="2">
                        <c:v>2620</c:v>
                      </c:pt>
                      <c:pt idx="3">
                        <c:v>2740</c:v>
                      </c:pt>
                      <c:pt idx="4">
                        <c:v>2930</c:v>
                      </c:pt>
                      <c:pt idx="5">
                        <c:v>3270</c:v>
                      </c:pt>
                      <c:pt idx="6">
                        <c:v>2900</c:v>
                      </c:pt>
                      <c:pt idx="7">
                        <c:v>3300</c:v>
                      </c:pt>
                      <c:pt idx="8">
                        <c:v>4190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B92-459E-975A-BFB996CF650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'Tamaño Mercado Alcohol'!$D$1</c15:sqref>
                        </c15:formulaRef>
                      </c:ext>
                    </c:extLst>
                    <c:strCache>
                      <c:ptCount val="1"/>
                      <c:pt idx="0">
                        <c:v>Consumo aparente Norman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'Tamaño Mercado Alcohol'!$A$2:$A$10</c15:sqref>
                        </c15:formulaRef>
                      </c:ext>
                    </c:extLst>
                    <c:strCache>
                      <c:ptCount val="9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'Tamaño Mercado Alcohol'!$D$2:$D$10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2" formatCode="#,##0">
                        <c:v>2439</c:v>
                      </c:pt>
                      <c:pt idx="3" formatCode="#,##0">
                        <c:v>2367</c:v>
                      </c:pt>
                      <c:pt idx="4" formatCode="#,##0">
                        <c:v>2448</c:v>
                      </c:pt>
                      <c:pt idx="5" formatCode="#,##0">
                        <c:v>2670</c:v>
                      </c:pt>
                      <c:pt idx="6" formatCode="#,##0">
                        <c:v>2389</c:v>
                      </c:pt>
                      <c:pt idx="7" formatCode="#,##0">
                        <c:v>2979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B92-459E-975A-BFB996CF650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'Tamaño Mercado Alcohol'!$E$1</c15:sqref>
                        </c15:formulaRef>
                      </c:ext>
                    </c:extLst>
                    <c:strCache>
                      <c:ptCount val="1"/>
                      <c:pt idx="0">
                        <c:v>Consumo aparante ajustado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'Tamaño Mercado Alcohol'!$A$2:$A$10</c15:sqref>
                        </c15:formulaRef>
                      </c:ext>
                    </c:extLst>
                    <c:strCache>
                      <c:ptCount val="9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'Tamaño Mercado Alcohol'!$E$2:$E$10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2234</c:v>
                      </c:pt>
                      <c:pt idx="1">
                        <c:v>2429</c:v>
                      </c:pt>
                      <c:pt idx="2">
                        <c:v>2532</c:v>
                      </c:pt>
                      <c:pt idx="3">
                        <c:v>2461</c:v>
                      </c:pt>
                      <c:pt idx="4">
                        <c:v>2518</c:v>
                      </c:pt>
                      <c:pt idx="5">
                        <c:v>2779</c:v>
                      </c:pt>
                      <c:pt idx="6">
                        <c:v>2506</c:v>
                      </c:pt>
                      <c:pt idx="7">
                        <c:v>3109</c:v>
                      </c:pt>
                      <c:pt idx="8">
                        <c:v>4065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B92-459E-975A-BFB996CF650F}"/>
                  </c:ext>
                </c:extLst>
              </c15:ser>
            </c15:filteredLineSeries>
          </c:ext>
        </c:extLst>
      </c:lineChart>
      <c:catAx>
        <c:axId val="5518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182288"/>
        <c:crosses val="autoZero"/>
        <c:auto val="1"/>
        <c:lblAlgn val="ctr"/>
        <c:lblOffset val="100"/>
        <c:noMultiLvlLbl val="0"/>
      </c:catAx>
      <c:valAx>
        <c:axId val="5518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Millones</a:t>
                </a:r>
                <a:r>
                  <a:rPr lang="es-MX" baseline="0"/>
                  <a:t> de litros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18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'Tamaño Mercado Alcohol'!#REF!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'Tamaño Mercado Alcohol'!$A$2:$A$11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  <c:extLst xmlns:c15="http://schemas.microsoft.com/office/drawing/2012/chart"/>
            </c:strRef>
          </c:cat>
          <c:val>
            <c:numRef>
              <c:f>'Tamaño Mercado Alcohol'!#REF!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1FA6-4F2F-9D51-BB55474D3C69}"/>
            </c:ext>
          </c:extLst>
        </c:ser>
        <c:ser>
          <c:idx val="2"/>
          <c:order val="2"/>
          <c:tx>
            <c:strRef>
              <c:f>'Tamaño Mercado Alcohol'!#REF!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'Tamaño Mercado Alcohol'!$A$2:$A$11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  <c:extLst xmlns:c15="http://schemas.microsoft.com/office/drawing/2012/chart"/>
            </c:strRef>
          </c:cat>
          <c:val>
            <c:numRef>
              <c:f>'Tamaño Mercado Alcohol'!#REF!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1FA6-4F2F-9D51-BB55474D3C69}"/>
            </c:ext>
          </c:extLst>
        </c:ser>
        <c:ser>
          <c:idx val="9"/>
          <c:order val="9"/>
          <c:tx>
            <c:strRef>
              <c:f>'Tamaño Mercado Alcohol'!$I$1</c:f>
              <c:strCache>
                <c:ptCount val="1"/>
                <c:pt idx="0">
                  <c:v>Precio por litro de alcohol etílico (precios constantes 2018)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'Tamaño Mercado Alcohol'!$A$2:$A$11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'Tamaño Mercado Alcohol'!$I$2:$I$10</c:f>
              <c:numCache>
                <c:formatCode>0.00</c:formatCode>
                <c:ptCount val="9"/>
                <c:pt idx="0">
                  <c:v>1940.3540681459926</c:v>
                </c:pt>
                <c:pt idx="1">
                  <c:v>2635.4741624077228</c:v>
                </c:pt>
                <c:pt idx="2">
                  <c:v>1999.4715927397701</c:v>
                </c:pt>
                <c:pt idx="3">
                  <c:v>1770.3559636813866</c:v>
                </c:pt>
                <c:pt idx="4">
                  <c:v>1539.2539999999999</c:v>
                </c:pt>
                <c:pt idx="5">
                  <c:v>1501.9190751445085</c:v>
                </c:pt>
                <c:pt idx="6">
                  <c:v>1600.6607887751234</c:v>
                </c:pt>
                <c:pt idx="7">
                  <c:v>1865.882775334351</c:v>
                </c:pt>
                <c:pt idx="8">
                  <c:v>2531.6067602951675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FA6-4F2F-9D51-BB55474D3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2250048"/>
        <c:axId val="10822687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'Tamaño Mercado Alcohol'!#REF!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'Tamaño Mercado Alcohol'!$A$2:$A$11</c15:sqref>
                        </c15:formulaRef>
                      </c:ext>
                    </c:extLst>
                    <c:strCache>
                      <c:ptCount val="10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  <c:pt idx="9">
                        <c:v>2023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'Tamaño Mercado Alcohol'!$I$2:$I$10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1940.3540681459926</c:v>
                      </c:pt>
                      <c:pt idx="1">
                        <c:v>2635.4741624077228</c:v>
                      </c:pt>
                      <c:pt idx="2">
                        <c:v>1999.4715927397701</c:v>
                      </c:pt>
                      <c:pt idx="3">
                        <c:v>1770.3559636813866</c:v>
                      </c:pt>
                      <c:pt idx="4">
                        <c:v>1539.2539999999999</c:v>
                      </c:pt>
                      <c:pt idx="5">
                        <c:v>1501.9190751445085</c:v>
                      </c:pt>
                      <c:pt idx="6">
                        <c:v>1600.6607887751234</c:v>
                      </c:pt>
                      <c:pt idx="7">
                        <c:v>1865.882775334351</c:v>
                      </c:pt>
                      <c:pt idx="8">
                        <c:v>2531.6067602951675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FA6-4F2F-9D51-BB55474D3C6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'Tamaño Mercado Alcohol'!$B$1</c15:sqref>
                        </c15:formulaRef>
                      </c:ext>
                    </c:extLst>
                    <c:strCache>
                      <c:ptCount val="1"/>
                      <c:pt idx="0">
                        <c:v>Tamaño mercado Euromonitor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'Tamaño Mercado Alcohol'!$A$2:$A$11</c15:sqref>
                        </c15:formulaRef>
                      </c:ext>
                    </c:extLst>
                    <c:strCache>
                      <c:ptCount val="10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  <c:pt idx="9">
                        <c:v>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'Tamaño Mercado Alcohol'!$B$2:$B$11</c15:sqref>
                        </c15:formulaRef>
                      </c:ext>
                    </c:extLst>
                    <c:numCache>
                      <c:formatCode>##,#00</c:formatCode>
                      <c:ptCount val="10"/>
                      <c:pt idx="0">
                        <c:v>2363</c:v>
                      </c:pt>
                      <c:pt idx="1">
                        <c:v>2481</c:v>
                      </c:pt>
                      <c:pt idx="2">
                        <c:v>2639</c:v>
                      </c:pt>
                      <c:pt idx="3">
                        <c:v>2437</c:v>
                      </c:pt>
                      <c:pt idx="4">
                        <c:v>2526</c:v>
                      </c:pt>
                      <c:pt idx="5">
                        <c:v>2698</c:v>
                      </c:pt>
                      <c:pt idx="6">
                        <c:v>2457</c:v>
                      </c:pt>
                      <c:pt idx="7">
                        <c:v>2819</c:v>
                      </c:pt>
                      <c:pt idx="8">
                        <c:v>3048</c:v>
                      </c:pt>
                      <c:pt idx="9">
                        <c:v>3114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FA6-4F2F-9D51-BB55474D3C6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'Tamaño Mercado Alcohol'!$C$1</c15:sqref>
                        </c15:formulaRef>
                      </c:ext>
                    </c:extLst>
                    <c:strCache>
                      <c:ptCount val="1"/>
                      <c:pt idx="0">
                        <c:v>Consumo aparente estimado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'Tamaño Mercado Alcohol'!$A$2:$A$11</c15:sqref>
                        </c15:formulaRef>
                      </c:ext>
                    </c:extLst>
                    <c:strCache>
                      <c:ptCount val="10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  <c:pt idx="9">
                        <c:v>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'Tamaño Mercado Alcohol'!$C$2:$C$11</c15:sqref>
                        </c15:formulaRef>
                      </c:ext>
                    </c:extLst>
                    <c:numCache>
                      <c:formatCode>#,##0</c:formatCode>
                      <c:ptCount val="10"/>
                      <c:pt idx="0">
                        <c:v>2310</c:v>
                      </c:pt>
                      <c:pt idx="1">
                        <c:v>2500</c:v>
                      </c:pt>
                      <c:pt idx="2">
                        <c:v>2620</c:v>
                      </c:pt>
                      <c:pt idx="3">
                        <c:v>2740</c:v>
                      </c:pt>
                      <c:pt idx="4">
                        <c:v>2930</c:v>
                      </c:pt>
                      <c:pt idx="5">
                        <c:v>3270</c:v>
                      </c:pt>
                      <c:pt idx="6">
                        <c:v>2900</c:v>
                      </c:pt>
                      <c:pt idx="7">
                        <c:v>3300</c:v>
                      </c:pt>
                      <c:pt idx="8">
                        <c:v>4190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FA6-4F2F-9D51-BB55474D3C6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'Tamaño Mercado Alcohol'!$D$1</c15:sqref>
                        </c15:formulaRef>
                      </c:ext>
                    </c:extLst>
                    <c:strCache>
                      <c:ptCount val="1"/>
                      <c:pt idx="0">
                        <c:v>Consumo aparente Norman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'Tamaño Mercado Alcohol'!$A$2:$A$11</c15:sqref>
                        </c15:formulaRef>
                      </c:ext>
                    </c:extLst>
                    <c:strCache>
                      <c:ptCount val="10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  <c:pt idx="9">
                        <c:v>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'Tamaño Mercado Alcohol'!$D$2:$D$11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2" formatCode="#,##0">
                        <c:v>2439</c:v>
                      </c:pt>
                      <c:pt idx="3" formatCode="#,##0">
                        <c:v>2367</c:v>
                      </c:pt>
                      <c:pt idx="4" formatCode="#,##0">
                        <c:v>2448</c:v>
                      </c:pt>
                      <c:pt idx="5" formatCode="#,##0">
                        <c:v>2670</c:v>
                      </c:pt>
                      <c:pt idx="6" formatCode="#,##0">
                        <c:v>2389</c:v>
                      </c:pt>
                      <c:pt idx="7" formatCode="#,##0">
                        <c:v>2979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FA6-4F2F-9D51-BB55474D3C6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'Tamaño Mercado Alcohol'!$E$1</c15:sqref>
                        </c15:formulaRef>
                      </c:ext>
                    </c:extLst>
                    <c:strCache>
                      <c:ptCount val="1"/>
                      <c:pt idx="0">
                        <c:v>Consumo aparante ajustado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'Tamaño Mercado Alcohol'!$A$2:$A$11</c15:sqref>
                        </c15:formulaRef>
                      </c:ext>
                    </c:extLst>
                    <c:strCache>
                      <c:ptCount val="10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  <c:pt idx="9">
                        <c:v>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'Tamaño Mercado Alcohol'!$E$2:$E$11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2234</c:v>
                      </c:pt>
                      <c:pt idx="1">
                        <c:v>2429</c:v>
                      </c:pt>
                      <c:pt idx="2">
                        <c:v>2532</c:v>
                      </c:pt>
                      <c:pt idx="3">
                        <c:v>2461</c:v>
                      </c:pt>
                      <c:pt idx="4">
                        <c:v>2518</c:v>
                      </c:pt>
                      <c:pt idx="5">
                        <c:v>2779</c:v>
                      </c:pt>
                      <c:pt idx="6">
                        <c:v>2506</c:v>
                      </c:pt>
                      <c:pt idx="7">
                        <c:v>3109</c:v>
                      </c:pt>
                      <c:pt idx="8">
                        <c:v>4065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FA6-4F2F-9D51-BB55474D3C6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'Tamaño Mercado Alcohol'!$G$1</c15:sqref>
                        </c15:formulaRef>
                      </c:ext>
                    </c:extLst>
                    <c:strCache>
                      <c:ptCount val="1"/>
                      <c:pt idx="0">
                        <c:v>Mercado alcohol etílico 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'Tamaño Mercado Alcohol'!$A$2:$A$11</c15:sqref>
                        </c15:formulaRef>
                      </c:ext>
                    </c:extLst>
                    <c:strCache>
                      <c:ptCount val="10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  <c:pt idx="9">
                        <c:v>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'Tamaño Mercado Alcohol'!$G$2:$G$11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449</c:v>
                      </c:pt>
                      <c:pt idx="1">
                        <c:v>481.25</c:v>
                      </c:pt>
                      <c:pt idx="2" formatCode="0.0">
                        <c:v>1400</c:v>
                      </c:pt>
                      <c:pt idx="3" formatCode="0.0">
                        <c:v>472.72</c:v>
                      </c:pt>
                      <c:pt idx="4">
                        <c:v>902.79</c:v>
                      </c:pt>
                      <c:pt idx="5">
                        <c:v>928.01</c:v>
                      </c:pt>
                      <c:pt idx="6">
                        <c:v>902.96</c:v>
                      </c:pt>
                      <c:pt idx="7">
                        <c:v>486.73</c:v>
                      </c:pt>
                      <c:pt idx="8">
                        <c:v>431.23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FA6-4F2F-9D51-BB55474D3C69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'Tamaño Mercado Alcohol'!$H$1</c15:sqref>
                        </c15:formulaRef>
                      </c:ext>
                    </c:extLst>
                    <c:strCache>
                      <c:ptCount val="1"/>
                      <c:pt idx="0">
                        <c:v>Precio por Litro (CIF)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'Tamaño Mercado Alcohol'!$A$2:$A$11</c15:sqref>
                        </c15:formulaRef>
                      </c:ext>
                    </c:extLst>
                    <c:strCache>
                      <c:ptCount val="10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  <c:pt idx="9">
                        <c:v>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'Tamaño Mercado Alcohol'!$H$2:$H$11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1600.21</c:v>
                      </c:pt>
                      <c:pt idx="1">
                        <c:v>2320.5349999999999</c:v>
                      </c:pt>
                      <c:pt idx="2">
                        <c:v>1861.7080000000001</c:v>
                      </c:pt>
                      <c:pt idx="3">
                        <c:v>1715.829</c:v>
                      </c:pt>
                      <c:pt idx="4">
                        <c:v>1539.2539999999999</c:v>
                      </c:pt>
                      <c:pt idx="5">
                        <c:v>1558.992</c:v>
                      </c:pt>
                      <c:pt idx="6">
                        <c:v>1688.377</c:v>
                      </c:pt>
                      <c:pt idx="7">
                        <c:v>2078.7800000000002</c:v>
                      </c:pt>
                      <c:pt idx="8">
                        <c:v>3190.5839999999998</c:v>
                      </c:pt>
                      <c:pt idx="9">
                        <c:v>2952.6529999999998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FA6-4F2F-9D51-BB55474D3C69}"/>
                  </c:ext>
                </c:extLst>
              </c15:ser>
            </c15:filteredLineSeries>
          </c:ext>
        </c:extLst>
      </c:lineChart>
      <c:catAx>
        <c:axId val="108225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2268768"/>
        <c:crosses val="autoZero"/>
        <c:auto val="1"/>
        <c:lblAlgn val="ctr"/>
        <c:lblOffset val="100"/>
        <c:noMultiLvlLbl val="0"/>
      </c:catAx>
      <c:valAx>
        <c:axId val="108226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aseline="0"/>
                  <a:t>COP precios constantes 2018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225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100"/>
              <a:t>a: COP por 0.75L</a:t>
            </a:r>
            <a:r>
              <a:rPr lang="es-419" sz="1100" baseline="0"/>
              <a:t> (Vino Reserva CS Quinta las cabras </a:t>
            </a: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) - precios corrientes</a:t>
            </a:r>
            <a:endParaRPr lang="es-419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1"/>
          <c:tx>
            <c:strRef>
              <c:f>'Precio alcohol (vino)'!$K$1</c:f>
              <c:strCache>
                <c:ptCount val="1"/>
                <c:pt idx="0">
                  <c:v>Precio antes impuestos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'Precio alcohol (vino)'!$A$2:$A$10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'Precio alcohol (vino)'!$K$2:$K$10</c:f>
              <c:numCache>
                <c:formatCode>_-* #,##0_-;\-* #,##0_-;_-* "-"??_-;_-@_-</c:formatCode>
                <c:ptCount val="9"/>
                <c:pt idx="0">
                  <c:v>3411.3607892410082</c:v>
                </c:pt>
                <c:pt idx="1">
                  <c:v>3774.2068965517246</c:v>
                </c:pt>
                <c:pt idx="2">
                  <c:v>4716.5277310924366</c:v>
                </c:pt>
                <c:pt idx="3">
                  <c:v>5199.0218487394959</c:v>
                </c:pt>
                <c:pt idx="4">
                  <c:v>5986.3579831932766</c:v>
                </c:pt>
                <c:pt idx="5">
                  <c:v>6993.5310924369751</c:v>
                </c:pt>
                <c:pt idx="6">
                  <c:v>6832.7848739495803</c:v>
                </c:pt>
                <c:pt idx="7">
                  <c:v>7077.1865546218487</c:v>
                </c:pt>
                <c:pt idx="8">
                  <c:v>7343.4739495798331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43-4FC5-B9FF-A25D81238205}"/>
            </c:ext>
          </c:extLst>
        </c:ser>
        <c:ser>
          <c:idx val="1"/>
          <c:order val="2"/>
          <c:tx>
            <c:strRef>
              <c:f>'Precio alcohol (vino)'!$I$1</c:f>
              <c:strCache>
                <c:ptCount val="1"/>
                <c:pt idx="0">
                  <c:v>Específico (x 0.75L)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'Precio alcohol (vino)'!$A$2:$A$10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'Precio alcohol (vino)'!$I$2:$I$10</c:f>
              <c:numCache>
                <c:formatCode>_-* #,##0_-;\-* #,##0_-;_-* "-"??_-;_-@_-</c:formatCode>
                <c:ptCount val="9"/>
                <c:pt idx="0">
                  <c:v>4212</c:v>
                </c:pt>
                <c:pt idx="1">
                  <c:v>4212</c:v>
                </c:pt>
                <c:pt idx="2">
                  <c:v>1950</c:v>
                </c:pt>
                <c:pt idx="3">
                  <c:v>2028</c:v>
                </c:pt>
                <c:pt idx="4">
                  <c:v>2106</c:v>
                </c:pt>
                <c:pt idx="5">
                  <c:v>2184</c:v>
                </c:pt>
                <c:pt idx="6">
                  <c:v>2262</c:v>
                </c:pt>
                <c:pt idx="7">
                  <c:v>2366</c:v>
                </c:pt>
                <c:pt idx="8">
                  <c:v>2522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43-4FC5-B9FF-A25D81238205}"/>
            </c:ext>
          </c:extLst>
        </c:ser>
        <c:ser>
          <c:idx val="2"/>
          <c:order val="3"/>
          <c:tx>
            <c:strRef>
              <c:f>'Precio alcohol (vino)'!$J$1</c:f>
              <c:strCache>
                <c:ptCount val="1"/>
                <c:pt idx="0">
                  <c:v>Ad valorem 20%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'Precio alcohol (vino)'!$A$2:$A$10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'Precio alcohol (vino)'!$J$2:$J$10</c:f>
              <c:numCache>
                <c:formatCode>_-* #,##0_-;\-* #,##0_-;_-* "-"??_-;_-@_-</c:formatCode>
                <c:ptCount val="9"/>
                <c:pt idx="0">
                  <c:v>0</c:v>
                </c:pt>
                <c:pt idx="2">
                  <c:v>1852.8000000000002</c:v>
                </c:pt>
                <c:pt idx="3">
                  <c:v>2027.6000000000001</c:v>
                </c:pt>
                <c:pt idx="4">
                  <c:v>2202.6</c:v>
                </c:pt>
                <c:pt idx="5">
                  <c:v>2450.2000000000003</c:v>
                </c:pt>
                <c:pt idx="6">
                  <c:v>2767.4</c:v>
                </c:pt>
                <c:pt idx="7">
                  <c:v>2823.2000000000003</c:v>
                </c:pt>
                <c:pt idx="8">
                  <c:v>2919.4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43-4FC5-B9FF-A25D81238205}"/>
            </c:ext>
          </c:extLst>
        </c:ser>
        <c:ser>
          <c:idx val="0"/>
          <c:order val="4"/>
          <c:tx>
            <c:strRef>
              <c:f>'Precio alcohol (vino)'!$H$1</c:f>
              <c:strCache>
                <c:ptCount val="1"/>
                <c:pt idx="0">
                  <c:v>IVA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'Precio alcohol (vino)'!$A$2:$A$10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'Precio alcohol (vino)'!$H$2:$H$10</c:f>
              <c:numCache>
                <c:formatCode>_-* #,##0_-;\-* #,##0_-;_-* "-"??_-;_-@_-</c:formatCode>
                <c:ptCount val="9"/>
                <c:pt idx="0">
                  <c:v>1219.7377262785603</c:v>
                </c:pt>
                <c:pt idx="1">
                  <c:v>1277.7931034482754</c:v>
                </c:pt>
                <c:pt idx="2">
                  <c:v>1618.6722689075632</c:v>
                </c:pt>
                <c:pt idx="3">
                  <c:v>1758.3781512605037</c:v>
                </c:pt>
                <c:pt idx="4">
                  <c:v>1956.042016806723</c:v>
                </c:pt>
                <c:pt idx="5">
                  <c:v>2209.2689075630242</c:v>
                </c:pt>
                <c:pt idx="6">
                  <c:v>2253.8151260504201</c:v>
                </c:pt>
                <c:pt idx="7">
                  <c:v>2330.6134453781506</c:v>
                </c:pt>
                <c:pt idx="8">
                  <c:v>2429.1260504201673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43-4FC5-B9FF-A25D8123820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93799120"/>
        <c:axId val="993799600"/>
      </c:barChart>
      <c:barChart>
        <c:barDir val="col"/>
        <c:grouping val="stacked"/>
        <c:varyColors val="0"/>
        <c:ser>
          <c:idx val="4"/>
          <c:order val="0"/>
          <c:tx>
            <c:strRef>
              <c:f>'Precio alcohol (vino)'!$E$1</c:f>
              <c:strCache>
                <c:ptCount val="1"/>
                <c:pt idx="0">
                  <c:v>Vino Tinto Reserva Cabernet Sauvignon Marca Quinta Las Cabras (0.75L)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080464714345399E-3"/>
                  <c:y val="-0.2087367481930974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643-4FC5-B9FF-A25D81238205}"/>
                </c:ext>
              </c:extLst>
            </c:dLbl>
            <c:dLbl>
              <c:idx val="1"/>
              <c:layout>
                <c:manualLayout>
                  <c:x val="1.9615368873189729E-3"/>
                  <c:y val="-0.2334399932523296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643-4FC5-B9FF-A25D81238205}"/>
                </c:ext>
              </c:extLst>
            </c:dLbl>
            <c:dLbl>
              <c:idx val="2"/>
              <c:layout>
                <c:manualLayout>
                  <c:x val="-1.9615368873189729E-3"/>
                  <c:y val="-0.2494232404974268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643-4FC5-B9FF-A25D81238205}"/>
                </c:ext>
              </c:extLst>
            </c:dLbl>
            <c:dLbl>
              <c:idx val="3"/>
              <c:layout>
                <c:manualLayout>
                  <c:x val="2.3801010577619085E-4"/>
                  <c:y val="-0.2652666042586354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643-4FC5-B9FF-A25D81238205}"/>
                </c:ext>
              </c:extLst>
            </c:dLbl>
            <c:dLbl>
              <c:idx val="4"/>
              <c:layout>
                <c:manualLayout>
                  <c:x val="0"/>
                  <c:y val="-0.2913327480600447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643-4FC5-B9FF-A25D81238205}"/>
                </c:ext>
              </c:extLst>
            </c:dLbl>
            <c:dLbl>
              <c:idx val="5"/>
              <c:layout>
                <c:manualLayout>
                  <c:x val="-1.842609060292547E-3"/>
                  <c:y val="-0.3264928032768968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643-4FC5-B9FF-A25D81238205}"/>
                </c:ext>
              </c:extLst>
            </c:dLbl>
            <c:dLbl>
              <c:idx val="6"/>
              <c:layout>
                <c:manualLayout>
                  <c:x val="-2.080464714345399E-3"/>
                  <c:y val="-0.3418574150720147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643-4FC5-B9FF-A25D81238205}"/>
                </c:ext>
              </c:extLst>
            </c:dLbl>
            <c:dLbl>
              <c:idx val="7"/>
              <c:layout>
                <c:manualLayout>
                  <c:x val="-1.1892782702642592E-4"/>
                  <c:y val="-0.3487342772152079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643-4FC5-B9FF-A25D81238205}"/>
                </c:ext>
              </c:extLst>
            </c:dLbl>
            <c:dLbl>
              <c:idx val="8"/>
              <c:layout>
                <c:manualLayout>
                  <c:x val="0"/>
                  <c:y val="-0.3684367619735510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643-4FC5-B9FF-A25D812382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'Precio alcohol (vino)'!$E$2:$E$10</c:f>
              <c:numCache>
                <c:formatCode>General</c:formatCode>
                <c:ptCount val="9"/>
                <c:pt idx="0" formatCode="0">
                  <c:v>8843.0985155195685</c:v>
                </c:pt>
                <c:pt idx="1">
                  <c:v>9264</c:v>
                </c:pt>
                <c:pt idx="2">
                  <c:v>10138</c:v>
                </c:pt>
                <c:pt idx="3">
                  <c:v>11013</c:v>
                </c:pt>
                <c:pt idx="4">
                  <c:v>12251</c:v>
                </c:pt>
                <c:pt idx="5">
                  <c:v>13837</c:v>
                </c:pt>
                <c:pt idx="6">
                  <c:v>14116</c:v>
                </c:pt>
                <c:pt idx="7">
                  <c:v>14597</c:v>
                </c:pt>
                <c:pt idx="8">
                  <c:v>15214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643-4FC5-B9FF-A25D81238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6576400"/>
        <c:axId val="1406573488"/>
      </c:barChart>
      <c:catAx>
        <c:axId val="99379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3799600"/>
        <c:crosses val="autoZero"/>
        <c:auto val="1"/>
        <c:lblAlgn val="ctr"/>
        <c:lblOffset val="100"/>
        <c:noMultiLvlLbl val="0"/>
      </c:catAx>
      <c:valAx>
        <c:axId val="99379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3799120"/>
        <c:crosses val="autoZero"/>
        <c:crossBetween val="between"/>
      </c:valAx>
      <c:valAx>
        <c:axId val="1406573488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6576400"/>
        <c:crosses val="max"/>
        <c:crossBetween val="between"/>
      </c:valAx>
      <c:catAx>
        <c:axId val="1406576400"/>
        <c:scaling>
          <c:orientation val="minMax"/>
        </c:scaling>
        <c:delete val="1"/>
        <c:axPos val="b"/>
        <c:majorTickMark val="out"/>
        <c:minorTickMark val="none"/>
        <c:tickLblPos val="nextTo"/>
        <c:crossAx val="1406573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Carga impositiva: vinos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'Precio alcohol (vino)'!$T$1</c:f>
              <c:strCache>
                <c:ptCount val="1"/>
                <c:pt idx="0">
                  <c:v>Carga impositiva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'Precio alcohol (vino)'!$A$2:$A$10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'Precio alcohol (vino)'!$T$2:$T$10</c:f>
              <c:numCache>
                <c:formatCode>0.0%</c:formatCode>
                <c:ptCount val="9"/>
                <c:pt idx="0">
                  <c:v>0.61423467314605884</c:v>
                </c:pt>
                <c:pt idx="1">
                  <c:v>0.59259424691799167</c:v>
                </c:pt>
                <c:pt idx="2">
                  <c:v>0.53476743627022716</c:v>
                </c:pt>
                <c:pt idx="3">
                  <c:v>0.52791956335789558</c:v>
                </c:pt>
                <c:pt idx="4">
                  <c:v>0.51135760483280734</c:v>
                </c:pt>
                <c:pt idx="5">
                  <c:v>0.49457750289535485</c:v>
                </c:pt>
                <c:pt idx="6">
                  <c:v>0.51595459946517563</c:v>
                </c:pt>
                <c:pt idx="7">
                  <c:v>0.51516157055409684</c:v>
                </c:pt>
                <c:pt idx="8">
                  <c:v>0.51732128634285313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85-4A8C-B129-8886E6D040A0}"/>
            </c:ext>
          </c:extLst>
        </c:ser>
        <c:ser>
          <c:idx val="2"/>
          <c:order val="1"/>
          <c:tx>
            <c:strRef>
              <c:f>'Precio alcohol (vino)'!$U$1</c:f>
              <c:strCache>
                <c:ptCount val="1"/>
                <c:pt idx="0">
                  <c:v>Carga impositiva - Excise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'Precio alcohol (vino)'!$A$2:$A$10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'Precio alcohol (vino)'!$U$2:$U$10</c:f>
              <c:numCache>
                <c:formatCode>0.0%</c:formatCode>
                <c:ptCount val="9"/>
                <c:pt idx="0">
                  <c:v>0.47630363866330033</c:v>
                </c:pt>
                <c:pt idx="1">
                  <c:v>0.45466321243523317</c:v>
                </c:pt>
                <c:pt idx="2">
                  <c:v>0.37510357072400868</c:v>
                </c:pt>
                <c:pt idx="3">
                  <c:v>0.36825569781167716</c:v>
                </c:pt>
                <c:pt idx="4">
                  <c:v>0.35169373928658887</c:v>
                </c:pt>
                <c:pt idx="5">
                  <c:v>0.33491363734913643</c:v>
                </c:pt>
                <c:pt idx="6">
                  <c:v>0.35629073391895716</c:v>
                </c:pt>
                <c:pt idx="7">
                  <c:v>0.35549770500787836</c:v>
                </c:pt>
                <c:pt idx="8">
                  <c:v>0.35765742079663465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85-4A8C-B129-8886E6D04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219616"/>
        <c:axId val="1021100624"/>
      </c:lineChart>
      <c:catAx>
        <c:axId val="101821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21100624"/>
        <c:crosses val="autoZero"/>
        <c:auto val="1"/>
        <c:lblAlgn val="ctr"/>
        <c:lblOffset val="100"/>
        <c:noMultiLvlLbl val="0"/>
      </c:catAx>
      <c:valAx>
        <c:axId val="1021100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Procentaje precio de venta final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1821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(a) vinos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'Precio alcohol (vino)'!$D$1</c:f>
              <c:strCache>
                <c:ptCount val="1"/>
                <c:pt idx="0">
                  <c:v>IPC vino ajuste IPC total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'Precio alcohol (vino)'!$A$2:$A$10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'Precio alcohol (vino)'!$D$2:$D$10</c:f>
              <c:numCache>
                <c:formatCode>###,###.00</c:formatCode>
                <c:ptCount val="9"/>
                <c:pt idx="0">
                  <c:v>96.399772856331637</c:v>
                </c:pt>
                <c:pt idx="1">
                  <c:v>95.49994630007518</c:v>
                </c:pt>
                <c:pt idx="2">
                  <c:v>101.17622781675608</c:v>
                </c:pt>
                <c:pt idx="3">
                  <c:v>100</c:v>
                </c:pt>
                <c:pt idx="4">
                  <c:v>106.18497109826589</c:v>
                </c:pt>
                <c:pt idx="5">
                  <c:v>109.78384527872582</c:v>
                </c:pt>
                <c:pt idx="6">
                  <c:v>106.39080872453103</c:v>
                </c:pt>
                <c:pt idx="7">
                  <c:v>100.82520034912322</c:v>
                </c:pt>
                <c:pt idx="8">
                  <c:v>101.29247749056056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20-47C8-BF77-8AA1C3E366DE}"/>
            </c:ext>
          </c:extLst>
        </c:ser>
        <c:ser>
          <c:idx val="2"/>
          <c:order val="1"/>
          <c:tx>
            <c:strRef>
              <c:f>'Precio alcohol (vino)'!$C$1</c:f>
              <c:strCache>
                <c:ptCount val="1"/>
                <c:pt idx="0">
                  <c:v>IPC Vino Dic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'Precio alcohol (vino)'!$A$2:$A$10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'Precio alcohol (vino)'!$C$2:$C$10</c:f>
              <c:numCache>
                <c:formatCode>###,###.00</c:formatCode>
                <c:ptCount val="9"/>
                <c:pt idx="0">
                  <c:v>84.88</c:v>
                </c:pt>
                <c:pt idx="1">
                  <c:v>88.92</c:v>
                </c:pt>
                <c:pt idx="2">
                  <c:v>98.06</c:v>
                </c:pt>
                <c:pt idx="3">
                  <c:v>100</c:v>
                </c:pt>
                <c:pt idx="4">
                  <c:v>110.22</c:v>
                </c:pt>
                <c:pt idx="5">
                  <c:v>115.8</c:v>
                </c:pt>
                <c:pt idx="6">
                  <c:v>118.53</c:v>
                </c:pt>
                <c:pt idx="7">
                  <c:v>127.07</c:v>
                </c:pt>
                <c:pt idx="8">
                  <c:v>139.5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20-47C8-BF77-8AA1C3E36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3807312"/>
        <c:axId val="1013805392"/>
      </c:lineChart>
      <c:lineChart>
        <c:grouping val="standard"/>
        <c:varyColors val="0"/>
        <c:ser>
          <c:idx val="0"/>
          <c:order val="2"/>
          <c:tx>
            <c:strRef>
              <c:f>'Precio alcohol (vino)'!$S$1</c:f>
              <c:strCache>
                <c:ptCount val="1"/>
                <c:pt idx="0">
                  <c:v>Precio vino quinta las cabras ($PPP)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'Precio alcohol (vino)'!$A$2:$A$10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'Precio alcohol (vino)'!$S$2:$S$10</c:f>
              <c:numCache>
                <c:formatCode>_-"$"\ * #,##0.00_-;\-"$"\ * #,##0.00_-;_-"$"\ * "-"??_-;_-@_-</c:formatCode>
                <c:ptCount val="9"/>
                <c:pt idx="0">
                  <c:v>6.9276134081626077</c:v>
                </c:pt>
                <c:pt idx="1">
                  <c:v>7.1365842385024267</c:v>
                </c:pt>
                <c:pt idx="2">
                  <c:v>7.6340361445783129</c:v>
                </c:pt>
                <c:pt idx="3">
                  <c:v>8.3292996520949938</c:v>
                </c:pt>
                <c:pt idx="4">
                  <c:v>9.3333841231144294</c:v>
                </c:pt>
                <c:pt idx="5">
                  <c:v>10.889273628708585</c:v>
                </c:pt>
                <c:pt idx="6">
                  <c:v>10.72399908835372</c:v>
                </c:pt>
                <c:pt idx="7">
                  <c:v>10.847142750984617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C-4440-A7AE-DB3AD57D2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0435488"/>
        <c:axId val="1603420640"/>
      </c:lineChart>
      <c:catAx>
        <c:axId val="101380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13805392"/>
        <c:crosses val="autoZero"/>
        <c:auto val="1"/>
        <c:lblAlgn val="ctr"/>
        <c:lblOffset val="100"/>
        <c:noMultiLvlLbl val="0"/>
      </c:catAx>
      <c:valAx>
        <c:axId val="1013805392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Int$PPP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###,###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13807312"/>
        <c:crosses val="autoZero"/>
        <c:crossBetween val="between"/>
      </c:valAx>
      <c:valAx>
        <c:axId val="1603420640"/>
        <c:scaling>
          <c:orientation val="minMax"/>
          <c:min val="5"/>
        </c:scaling>
        <c:delete val="0"/>
        <c:axPos val="r"/>
        <c:numFmt formatCode="_-&quot;$&quot;\ * #,##0.00_-;\-&quot;$&quot;\ * #,##0.00_-;_-&quot;$&quot;\ 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0435488"/>
        <c:crosses val="max"/>
        <c:crossBetween val="between"/>
      </c:valAx>
      <c:catAx>
        <c:axId val="1450435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3420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(a) vinos (REF: </a:t>
            </a:r>
            <a:r>
              <a:rPr lang="es-419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Vino Reserva CS Quinta las cabras </a:t>
            </a:r>
            <a:r>
              <a:rPr lang="es-419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'Precio alcohol (vino)'!$W$1</c:f>
              <c:strCache>
                <c:ptCount val="1"/>
                <c:pt idx="0">
                  <c:v>Asequibilidad 150L vino como % Salario Mínimo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'Precio alcohol (vino)'!$A$2:$A$10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'Precio alcohol (vino)'!$W$2:$W$10</c:f>
              <c:numCache>
                <c:formatCode>0.0%</c:formatCode>
                <c:ptCount val="9"/>
                <c:pt idx="0">
                  <c:v>0.2287343450898727</c:v>
                </c:pt>
                <c:pt idx="1">
                  <c:v>0.22394500003626053</c:v>
                </c:pt>
                <c:pt idx="2">
                  <c:v>0.22903995253825879</c:v>
                </c:pt>
                <c:pt idx="3">
                  <c:v>0.23494640585119592</c:v>
                </c:pt>
                <c:pt idx="4">
                  <c:v>0.24656368592483824</c:v>
                </c:pt>
                <c:pt idx="5">
                  <c:v>0.2627202990496349</c:v>
                </c:pt>
                <c:pt idx="6">
                  <c:v>0.25895424750273155</c:v>
                </c:pt>
                <c:pt idx="7">
                  <c:v>0.24328333333333332</c:v>
                </c:pt>
                <c:pt idx="8">
                  <c:v>0.2185919540229885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1E-48E9-9828-D3FFC2C0C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219616"/>
        <c:axId val="1021100624"/>
      </c:lineChart>
      <c:lineChart>
        <c:grouping val="standard"/>
        <c:varyColors val="0"/>
        <c:ser>
          <c:idx val="0"/>
          <c:order val="0"/>
          <c:tx>
            <c:strRef>
              <c:f>'Precio alcohol (vino)'!$V$1</c:f>
              <c:strCache>
                <c:ptCount val="1"/>
                <c:pt idx="0">
                  <c:v>Asequibilidad
150L vino como % PIB pc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'Precio alcohol (vino)'!$A$2:$A$10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'Precio alcohol (vino)'!$V$2:$V$10</c:f>
              <c:numCache>
                <c:formatCode>0.0%</c:formatCode>
                <c:ptCount val="9"/>
                <c:pt idx="0">
                  <c:v>0.10356369824363837</c:v>
                </c:pt>
                <c:pt idx="1">
                  <c:v>0.1021569901515986</c:v>
                </c:pt>
                <c:pt idx="2">
                  <c:v>0.10650835100641279</c:v>
                </c:pt>
                <c:pt idx="3">
                  <c:v>0.10987894638571899</c:v>
                </c:pt>
                <c:pt idx="4">
                  <c:v>0.11600122080135482</c:v>
                </c:pt>
                <c:pt idx="5">
                  <c:v>0.14126448889408899</c:v>
                </c:pt>
                <c:pt idx="6">
                  <c:v>0.12195477539210781</c:v>
                </c:pt>
                <c:pt idx="7">
                  <c:v>0.10354783050890728</c:v>
                </c:pt>
                <c:pt idx="8">
                  <c:v>0.1019698095247059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1E-48E9-9828-D3FFC2C0C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7965152"/>
        <c:axId val="1077963232"/>
      </c:lineChart>
      <c:catAx>
        <c:axId val="101821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21100624"/>
        <c:crosses val="autoZero"/>
        <c:auto val="1"/>
        <c:lblAlgn val="ctr"/>
        <c:lblOffset val="100"/>
        <c:noMultiLvlLbl val="0"/>
      </c:catAx>
      <c:valAx>
        <c:axId val="1021100624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Porcentaje de 1 salario</a:t>
                </a:r>
                <a:r>
                  <a:rPr lang="es-419" baseline="0"/>
                  <a:t> mínimo anual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18219616"/>
        <c:crosses val="autoZero"/>
        <c:crossBetween val="between"/>
      </c:valAx>
      <c:valAx>
        <c:axId val="1077963232"/>
        <c:scaling>
          <c:orientation val="minMax"/>
          <c:min val="5.000000000000001E-3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Porcentaje</a:t>
                </a:r>
                <a:r>
                  <a:rPr lang="es-419" baseline="0"/>
                  <a:t> PIB pc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7965152"/>
        <c:crosses val="max"/>
        <c:crossBetween val="between"/>
      </c:valAx>
      <c:catAx>
        <c:axId val="1077965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7963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12</xdr:row>
      <xdr:rowOff>100012</xdr:rowOff>
    </xdr:from>
    <xdr:to>
      <xdr:col>8</xdr:col>
      <xdr:colOff>485775</xdr:colOff>
      <xdr:row>28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B5A7A9-4308-F6B1-580A-C1390BAF6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32977</xdr:colOff>
      <xdr:row>86</xdr:row>
      <xdr:rowOff>160164</xdr:rowOff>
    </xdr:from>
    <xdr:to>
      <xdr:col>13</xdr:col>
      <xdr:colOff>66675</xdr:colOff>
      <xdr:row>101</xdr:row>
      <xdr:rowOff>45864</xdr:rowOff>
    </xdr:to>
    <xdr:graphicFrame macro="">
      <xdr:nvGraphicFramePr>
        <xdr:cNvPr id="7" name="Gráfico 1">
          <a:extLst>
            <a:ext uri="{FF2B5EF4-FFF2-40B4-BE49-F238E27FC236}">
              <a16:creationId xmlns:a16="http://schemas.microsoft.com/office/drawing/2014/main" id="{C8D1AB2D-5F88-4782-BC40-6CB9BDDA762A}"/>
            </a:ext>
            <a:ext uri="{147F2762-F138-4A5C-976F-8EAC2B608ADB}">
              <a16:predDERef xmlns:a16="http://schemas.microsoft.com/office/drawing/2014/main" pred="{6A2F77B6-6747-43E8-8395-09D9C8144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9525</xdr:rowOff>
    </xdr:from>
    <xdr:to>
      <xdr:col>4</xdr:col>
      <xdr:colOff>481263</xdr:colOff>
      <xdr:row>27</xdr:row>
      <xdr:rowOff>95250</xdr:rowOff>
    </xdr:to>
    <xdr:graphicFrame macro="">
      <xdr:nvGraphicFramePr>
        <xdr:cNvPr id="6" name="Gráfico 4">
          <a:extLst>
            <a:ext uri="{FF2B5EF4-FFF2-40B4-BE49-F238E27FC236}">
              <a16:creationId xmlns:a16="http://schemas.microsoft.com/office/drawing/2014/main" id="{CE34951D-234C-90E5-5B74-F237A9E268FA}"/>
            </a:ext>
            <a:ext uri="{147F2762-F138-4A5C-976F-8EAC2B608ADB}">
              <a16:predDERef xmlns:a16="http://schemas.microsoft.com/office/drawing/2014/main" pred="{C8D1AB2D-5F88-4782-BC40-6CB9BDDA7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51874</xdr:colOff>
      <xdr:row>12</xdr:row>
      <xdr:rowOff>158289</xdr:rowOff>
    </xdr:from>
    <xdr:to>
      <xdr:col>11</xdr:col>
      <xdr:colOff>90226</xdr:colOff>
      <xdr:row>27</xdr:row>
      <xdr:rowOff>27602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03F17F0-C7EA-D6B5-9A38-57AD2A33E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990772</xdr:colOff>
      <xdr:row>28</xdr:row>
      <xdr:rowOff>11061</xdr:rowOff>
    </xdr:from>
    <xdr:to>
      <xdr:col>9</xdr:col>
      <xdr:colOff>42801</xdr:colOff>
      <xdr:row>42</xdr:row>
      <xdr:rowOff>29906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89FD61A-752F-BBB1-BE6D-DCC8808F6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560002</xdr:colOff>
      <xdr:row>19</xdr:row>
      <xdr:rowOff>7594</xdr:rowOff>
    </xdr:from>
    <xdr:to>
      <xdr:col>9</xdr:col>
      <xdr:colOff>540952</xdr:colOff>
      <xdr:row>36</xdr:row>
      <xdr:rowOff>136182</xdr:rowOff>
    </xdr:to>
    <xdr:graphicFrame macro="">
      <xdr:nvGraphicFramePr>
        <xdr:cNvPr id="78" name="Gráfico 2">
          <a:extLst>
            <a:ext uri="{FF2B5EF4-FFF2-40B4-BE49-F238E27FC236}">
              <a16:creationId xmlns:a16="http://schemas.microsoft.com/office/drawing/2014/main" id="{10054ADA-8581-4278-B088-5F386CFFE6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343</xdr:colOff>
      <xdr:row>18</xdr:row>
      <xdr:rowOff>182048</xdr:rowOff>
    </xdr:from>
    <xdr:to>
      <xdr:col>21</xdr:col>
      <xdr:colOff>152399</xdr:colOff>
      <xdr:row>36</xdr:row>
      <xdr:rowOff>120136</xdr:rowOff>
    </xdr:to>
    <xdr:graphicFrame macro="">
      <xdr:nvGraphicFramePr>
        <xdr:cNvPr id="31" name="Gráfico 3">
          <a:extLst>
            <a:ext uri="{FF2B5EF4-FFF2-40B4-BE49-F238E27FC236}">
              <a16:creationId xmlns:a16="http://schemas.microsoft.com/office/drawing/2014/main" id="{5B95F621-7D01-45D1-9BF6-7530B29705D3}"/>
            </a:ext>
            <a:ext uri="{147F2762-F138-4A5C-976F-8EAC2B608ADB}">
              <a16:predDERef xmlns:a16="http://schemas.microsoft.com/office/drawing/2014/main" pred="{10054ADA-8581-4278-B088-5F386CFFE6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602062</xdr:colOff>
      <xdr:row>56</xdr:row>
      <xdr:rowOff>104723</xdr:rowOff>
    </xdr:from>
    <xdr:to>
      <xdr:col>9</xdr:col>
      <xdr:colOff>525862</xdr:colOff>
      <xdr:row>71</xdr:row>
      <xdr:rowOff>2984</xdr:rowOff>
    </xdr:to>
    <xdr:graphicFrame macro="">
      <xdr:nvGraphicFramePr>
        <xdr:cNvPr id="4" name="Gráfico 4">
          <a:extLst>
            <a:ext uri="{FF2B5EF4-FFF2-40B4-BE49-F238E27FC236}">
              <a16:creationId xmlns:a16="http://schemas.microsoft.com/office/drawing/2014/main" id="{EFB56C61-EBC7-4988-8A9A-E104B6C82682}"/>
            </a:ext>
            <a:ext uri="{147F2762-F138-4A5C-976F-8EAC2B608ADB}">
              <a16:predDERef xmlns:a16="http://schemas.microsoft.com/office/drawing/2014/main" pred="{5B95F621-7D01-45D1-9BF6-7530B2970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8925</xdr:colOff>
      <xdr:row>37</xdr:row>
      <xdr:rowOff>44708</xdr:rowOff>
    </xdr:from>
    <xdr:to>
      <xdr:col>21</xdr:col>
      <xdr:colOff>151456</xdr:colOff>
      <xdr:row>51</xdr:row>
      <xdr:rowOff>63758</xdr:rowOff>
    </xdr:to>
    <xdr:graphicFrame macro="">
      <xdr:nvGraphicFramePr>
        <xdr:cNvPr id="5" name="Gráfico 5">
          <a:extLst>
            <a:ext uri="{FF2B5EF4-FFF2-40B4-BE49-F238E27FC236}">
              <a16:creationId xmlns:a16="http://schemas.microsoft.com/office/drawing/2014/main" id="{2258FBFC-5DDD-4836-AF8D-5A94E330D482}"/>
            </a:ext>
            <a:ext uri="{147F2762-F138-4A5C-976F-8EAC2B608ADB}">
              <a16:predDERef xmlns:a16="http://schemas.microsoft.com/office/drawing/2014/main" pred="{EFB56C61-EBC7-4988-8A9A-E104B6C826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515619</xdr:colOff>
      <xdr:row>37</xdr:row>
      <xdr:rowOff>19049</xdr:rowOff>
    </xdr:from>
    <xdr:to>
      <xdr:col>9</xdr:col>
      <xdr:colOff>515619</xdr:colOff>
      <xdr:row>54</xdr:row>
      <xdr:rowOff>147636</xdr:rowOff>
    </xdr:to>
    <xdr:graphicFrame macro="">
      <xdr:nvGraphicFramePr>
        <xdr:cNvPr id="87" name="Gráfico 7">
          <a:extLst>
            <a:ext uri="{FF2B5EF4-FFF2-40B4-BE49-F238E27FC236}">
              <a16:creationId xmlns:a16="http://schemas.microsoft.com/office/drawing/2014/main" id="{0A9E0394-F4B6-4F59-896F-59F76B38E9FB}"/>
            </a:ext>
            <a:ext uri="{147F2762-F138-4A5C-976F-8EAC2B608ADB}">
              <a16:predDERef xmlns:a16="http://schemas.microsoft.com/office/drawing/2014/main" pred="{2258FBFC-5DDD-4836-AF8D-5A94E330D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733425</xdr:colOff>
      <xdr:row>17</xdr:row>
      <xdr:rowOff>9525</xdr:rowOff>
    </xdr:from>
    <xdr:to>
      <xdr:col>10</xdr:col>
      <xdr:colOff>409575</xdr:colOff>
      <xdr:row>38</xdr:row>
      <xdr:rowOff>142875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532C1333-8249-4B1E-9CA4-83AE3CD34D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742950</xdr:colOff>
      <xdr:row>17</xdr:row>
      <xdr:rowOff>9525</xdr:rowOff>
    </xdr:from>
    <xdr:to>
      <xdr:col>18</xdr:col>
      <xdr:colOff>714375</xdr:colOff>
      <xdr:row>35</xdr:row>
      <xdr:rowOff>38100</xdr:rowOff>
    </xdr:to>
    <xdr:graphicFrame macro="">
      <xdr:nvGraphicFramePr>
        <xdr:cNvPr id="19" name="Gráfico 3">
          <a:extLst>
            <a:ext uri="{FF2B5EF4-FFF2-40B4-BE49-F238E27FC236}">
              <a16:creationId xmlns:a16="http://schemas.microsoft.com/office/drawing/2014/main" id="{9B0DDEA7-5166-47F4-913D-CFBDC3116910}"/>
            </a:ext>
            <a:ext uri="{147F2762-F138-4A5C-976F-8EAC2B608ADB}">
              <a16:predDERef xmlns:a16="http://schemas.microsoft.com/office/drawing/2014/main" pred="{532C1333-8249-4B1E-9CA4-83AE3CD34D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751030</xdr:colOff>
      <xdr:row>65</xdr:row>
      <xdr:rowOff>28437</xdr:rowOff>
    </xdr:from>
    <xdr:to>
      <xdr:col>9</xdr:col>
      <xdr:colOff>676546</xdr:colOff>
      <xdr:row>79</xdr:row>
      <xdr:rowOff>115482</xdr:rowOff>
    </xdr:to>
    <xdr:graphicFrame macro="">
      <xdr:nvGraphicFramePr>
        <xdr:cNvPr id="4" name="Gráfico 4">
          <a:extLst>
            <a:ext uri="{FF2B5EF4-FFF2-40B4-BE49-F238E27FC236}">
              <a16:creationId xmlns:a16="http://schemas.microsoft.com/office/drawing/2014/main" id="{2056F6A2-E4CD-4F24-83DD-07DB9CD63FB9}"/>
            </a:ext>
            <a:ext uri="{147F2762-F138-4A5C-976F-8EAC2B608ADB}">
              <a16:predDERef xmlns:a16="http://schemas.microsoft.com/office/drawing/2014/main" pred="{9B0DDEA7-5166-47F4-913D-CFBDC31169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200025</xdr:colOff>
      <xdr:row>38</xdr:row>
      <xdr:rowOff>66675</xdr:rowOff>
    </xdr:from>
    <xdr:to>
      <xdr:col>21</xdr:col>
      <xdr:colOff>371475</xdr:colOff>
      <xdr:row>52</xdr:row>
      <xdr:rowOff>85725</xdr:rowOff>
    </xdr:to>
    <xdr:graphicFrame macro="">
      <xdr:nvGraphicFramePr>
        <xdr:cNvPr id="5" name="Gráfico 5">
          <a:extLst>
            <a:ext uri="{FF2B5EF4-FFF2-40B4-BE49-F238E27FC236}">
              <a16:creationId xmlns:a16="http://schemas.microsoft.com/office/drawing/2014/main" id="{CB969A1F-9057-4D92-851E-31494A0D4D87}"/>
            </a:ext>
            <a:ext uri="{147F2762-F138-4A5C-976F-8EAC2B608ADB}">
              <a16:predDERef xmlns:a16="http://schemas.microsoft.com/office/drawing/2014/main" pred="{2056F6A2-E4CD-4F24-83DD-07DB9CD63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752475</xdr:colOff>
      <xdr:row>40</xdr:row>
      <xdr:rowOff>19050</xdr:rowOff>
    </xdr:from>
    <xdr:to>
      <xdr:col>9</xdr:col>
      <xdr:colOff>752475</xdr:colOff>
      <xdr:row>64</xdr:row>
      <xdr:rowOff>19050</xdr:rowOff>
    </xdr:to>
    <xdr:graphicFrame macro="">
      <xdr:nvGraphicFramePr>
        <xdr:cNvPr id="7" name="Gráfico 7">
          <a:extLst>
            <a:ext uri="{FF2B5EF4-FFF2-40B4-BE49-F238E27FC236}">
              <a16:creationId xmlns:a16="http://schemas.microsoft.com/office/drawing/2014/main" id="{8B5DAB2A-8D1F-4181-982E-4ED75DF38D9D}"/>
            </a:ext>
            <a:ext uri="{147F2762-F138-4A5C-976F-8EAC2B608ADB}">
              <a16:predDERef xmlns:a16="http://schemas.microsoft.com/office/drawing/2014/main" pred="{CB969A1F-9057-4D92-851E-31494A0D4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12</xdr:row>
      <xdr:rowOff>0</xdr:rowOff>
    </xdr:from>
    <xdr:to>
      <xdr:col>6</xdr:col>
      <xdr:colOff>314325</xdr:colOff>
      <xdr:row>28</xdr:row>
      <xdr:rowOff>161925</xdr:rowOff>
    </xdr:to>
    <xdr:graphicFrame macro="">
      <xdr:nvGraphicFramePr>
        <xdr:cNvPr id="15" name="Chart 1">
          <a:extLst>
            <a:ext uri="{FF2B5EF4-FFF2-40B4-BE49-F238E27FC236}">
              <a16:creationId xmlns:a16="http://schemas.microsoft.com/office/drawing/2014/main" id="{C1482FF1-3FC2-AED4-25D9-A0D78A649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647700</xdr:colOff>
      <xdr:row>12</xdr:row>
      <xdr:rowOff>0</xdr:rowOff>
    </xdr:from>
    <xdr:to>
      <xdr:col>15</xdr:col>
      <xdr:colOff>209550</xdr:colOff>
      <xdr:row>34</xdr:row>
      <xdr:rowOff>123825</xdr:rowOff>
    </xdr:to>
    <xdr:graphicFrame macro="">
      <xdr:nvGraphicFramePr>
        <xdr:cNvPr id="39" name="Chart 3">
          <a:extLst>
            <a:ext uri="{FF2B5EF4-FFF2-40B4-BE49-F238E27FC236}">
              <a16:creationId xmlns:a16="http://schemas.microsoft.com/office/drawing/2014/main" id="{17656353-8CF9-A3A2-D97F-EFB35A8B300F}"/>
            </a:ext>
            <a:ext uri="{147F2762-F138-4A5C-976F-8EAC2B608ADB}">
              <a16:predDERef xmlns:a16="http://schemas.microsoft.com/office/drawing/2014/main" pred="{C1482FF1-3FC2-AED4-25D9-A0D78A649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628650</xdr:colOff>
      <xdr:row>16</xdr:row>
      <xdr:rowOff>33337</xdr:rowOff>
    </xdr:from>
    <xdr:to>
      <xdr:col>10</xdr:col>
      <xdr:colOff>628650</xdr:colOff>
      <xdr:row>33</xdr:row>
      <xdr:rowOff>161925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A367C631-F376-4B75-A2D6-DDBDA81B8B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752474</xdr:colOff>
      <xdr:row>16</xdr:row>
      <xdr:rowOff>61912</xdr:rowOff>
    </xdr:from>
    <xdr:to>
      <xdr:col>22</xdr:col>
      <xdr:colOff>152399</xdr:colOff>
      <xdr:row>34</xdr:row>
      <xdr:rowOff>0</xdr:rowOff>
    </xdr:to>
    <xdr:graphicFrame macro="">
      <xdr:nvGraphicFramePr>
        <xdr:cNvPr id="3" name="Gráfico 3">
          <a:extLst>
            <a:ext uri="{FF2B5EF4-FFF2-40B4-BE49-F238E27FC236}">
              <a16:creationId xmlns:a16="http://schemas.microsoft.com/office/drawing/2014/main" id="{8B76E16F-68B3-4A4F-8F1B-5AD3E7E5D60C}"/>
            </a:ext>
            <a:ext uri="{147F2762-F138-4A5C-976F-8EAC2B608ADB}">
              <a16:predDERef xmlns:a16="http://schemas.microsoft.com/office/drawing/2014/main" pred="{A367C631-F376-4B75-A2D6-DDBDA81B8B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593481</xdr:colOff>
      <xdr:row>52</xdr:row>
      <xdr:rowOff>121885</xdr:rowOff>
    </xdr:from>
    <xdr:to>
      <xdr:col>10</xdr:col>
      <xdr:colOff>517281</xdr:colOff>
      <xdr:row>67</xdr:row>
      <xdr:rowOff>20146</xdr:rowOff>
    </xdr:to>
    <xdr:graphicFrame macro="">
      <xdr:nvGraphicFramePr>
        <xdr:cNvPr id="37" name="Gráfico 4">
          <a:extLst>
            <a:ext uri="{FF2B5EF4-FFF2-40B4-BE49-F238E27FC236}">
              <a16:creationId xmlns:a16="http://schemas.microsoft.com/office/drawing/2014/main" id="{6B3E004A-7C03-4A7C-9D40-C491417ECF18}"/>
            </a:ext>
            <a:ext uri="{147F2762-F138-4A5C-976F-8EAC2B608ADB}">
              <a16:predDERef xmlns:a16="http://schemas.microsoft.com/office/drawing/2014/main" pred="{8B76E16F-68B3-4A4F-8F1B-5AD3E7E5D6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733425</xdr:colOff>
      <xdr:row>34</xdr:row>
      <xdr:rowOff>104775</xdr:rowOff>
    </xdr:from>
    <xdr:to>
      <xdr:col>22</xdr:col>
      <xdr:colOff>142875</xdr:colOff>
      <xdr:row>48</xdr:row>
      <xdr:rowOff>123825</xdr:rowOff>
    </xdr:to>
    <xdr:graphicFrame macro="">
      <xdr:nvGraphicFramePr>
        <xdr:cNvPr id="5" name="Gráfico 5">
          <a:extLst>
            <a:ext uri="{FF2B5EF4-FFF2-40B4-BE49-F238E27FC236}">
              <a16:creationId xmlns:a16="http://schemas.microsoft.com/office/drawing/2014/main" id="{F5CADE79-667D-4207-98F3-1F2C144A7A01}"/>
            </a:ext>
            <a:ext uri="{147F2762-F138-4A5C-976F-8EAC2B608ADB}">
              <a16:predDERef xmlns:a16="http://schemas.microsoft.com/office/drawing/2014/main" pred="{6B3E004A-7C03-4A7C-9D40-C491417ECF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333374</xdr:colOff>
      <xdr:row>16</xdr:row>
      <xdr:rowOff>29935</xdr:rowOff>
    </xdr:from>
    <xdr:to>
      <xdr:col>27</xdr:col>
      <xdr:colOff>421822</xdr:colOff>
      <xdr:row>33</xdr:row>
      <xdr:rowOff>81643</xdr:rowOff>
    </xdr:to>
    <xdr:graphicFrame macro="">
      <xdr:nvGraphicFramePr>
        <xdr:cNvPr id="6" name="Gráfico 6">
          <a:extLst>
            <a:ext uri="{FF2B5EF4-FFF2-40B4-BE49-F238E27FC236}">
              <a16:creationId xmlns:a16="http://schemas.microsoft.com/office/drawing/2014/main" id="{CD110785-AC3D-40F8-9CF4-4FEE43AA9F4F}"/>
            </a:ext>
            <a:ext uri="{147F2762-F138-4A5C-976F-8EAC2B608ADB}">
              <a16:predDERef xmlns:a16="http://schemas.microsoft.com/office/drawing/2014/main" pred="{F5CADE79-667D-4207-98F3-1F2C144A7A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575687</xdr:colOff>
      <xdr:row>34</xdr:row>
      <xdr:rowOff>10467</xdr:rowOff>
    </xdr:from>
    <xdr:to>
      <xdr:col>10</xdr:col>
      <xdr:colOff>575687</xdr:colOff>
      <xdr:row>51</xdr:row>
      <xdr:rowOff>139055</xdr:rowOff>
    </xdr:to>
    <xdr:graphicFrame macro="">
      <xdr:nvGraphicFramePr>
        <xdr:cNvPr id="7" name="Gráfico 7">
          <a:extLst>
            <a:ext uri="{FF2B5EF4-FFF2-40B4-BE49-F238E27FC236}">
              <a16:creationId xmlns:a16="http://schemas.microsoft.com/office/drawing/2014/main" id="{395F049A-4437-41E5-8D11-A222359A29A6}"/>
            </a:ext>
            <a:ext uri="{147F2762-F138-4A5C-976F-8EAC2B608ADB}">
              <a16:predDERef xmlns:a16="http://schemas.microsoft.com/office/drawing/2014/main" pred="{CD110785-AC3D-40F8-9CF4-4FEE43AA9F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0</xdr:row>
      <xdr:rowOff>0</xdr:rowOff>
    </xdr:from>
    <xdr:to>
      <xdr:col>16</xdr:col>
      <xdr:colOff>152399</xdr:colOff>
      <xdr:row>22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85D48EE-2BC1-48A0-AF2D-BD34413439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14</xdr:row>
      <xdr:rowOff>0</xdr:rowOff>
    </xdr:from>
    <xdr:to>
      <xdr:col>6</xdr:col>
      <xdr:colOff>276225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E918CC-C3B1-3448-F57B-A83D6A5E4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aul Andres Rodriguez Lesmes" id="{8CC2E28D-5BD3-4749-B9DC-FEF21C16D74D}" userId="S::paul.rodriguez@urosario.edu.co::80d01487-a1dc-40d7-bced-aeabbe3003c2" providerId="AD"/>
  <person displayName="Gabriel Esteban Calderon Cardozo" id="{2FC3C5E1-0E53-4895-BEFB-26761E9CFC49}" userId="S::gabriel.calderon@urosario.edu.co::6608062f-d5e6-47f5-981c-a9e3ffae95fe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2" dT="2024-06-27T14:44:54.93" personId="{2FC3C5E1-0E53-4895-BEFB-26761E9CFC49}" id="{AEBA3CA0-FB86-4837-B976-BC7458BC1BEB}">
    <text>Tarifa de $324 para menor de 35 grados</text>
  </threadedComment>
  <threadedComment ref="I4" dT="2024-06-27T14:44:08.65" personId="{2FC3C5E1-0E53-4895-BEFB-26761E9CFC49}" id="{9E26C2DE-2931-4C59-972A-3A4673E33568}">
    <text>Entra vigencia nueva ley. El componente específico es de $150 por grado de alcohol y se ajusta con el IPC cada año.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2" dT="2024-06-27T13:51:37.40" personId="{2FC3C5E1-0E53-4895-BEFB-26761E9CFC49}" id="{D6BD12C7-FD0F-484D-ACF7-D21A21142653}">
    <text>Dos tarifas aplicables: Mayor a 35 grados ($531) o menor a 35 ($324) antes de 2017</text>
  </threadedComment>
  <threadedComment ref="E3" dT="2024-06-27T03:04:45.11" personId="{2FC3C5E1-0E53-4895-BEFB-26761E9CFC49}" id="{68A8048F-2601-400B-900A-F0C745874353}">
    <text xml:space="preserve">Hay un salto grande en este año, pero revisando el código del producto es exactamente igual y está en las certificaciones del DANE
</text>
  </threadedComment>
  <threadedComment ref="J3" dT="2024-06-27T13:56:13.44" personId="{2FC3C5E1-0E53-4895-BEFB-26761E9CFC49}" id="{25E2989E-F20D-42D6-8A7C-5930E717F9C5}">
    <text>No había componente AD- Valorem antes de 2016</text>
  </threadedComment>
  <threadedComment ref="E4" dT="2024-06-27T14:16:13.59" personId="{2FC3C5E1-0E53-4895-BEFB-26761E9CFC49}" id="{4A455D5B-8D63-4C1B-881C-49D65B5A1B63}">
    <text>Revisando, en general las bebidas alcohólicas bajaron sus precios para 2018, puede deberse a la nueva implementación del impuesto, no lo tengo tan claro</text>
  </threadedComment>
  <threadedComment ref="I4" dT="2024-06-27T13:53:14.18" personId="{2FC3C5E1-0E53-4895-BEFB-26761E9CFC49}" id="{5BA9167D-A18F-46CD-B2A6-8BAA6E97F781}">
    <text>Para 2017 el impuesto específico a los licores fue de 220 por grado de alcohol. Esta tarifa se actualiza con el IPC cada año</text>
  </threadedComment>
  <threadedComment ref="C9" dT="2024-06-27T07:31:48.27" personId="{2FC3C5E1-0E53-4895-BEFB-26761E9CFC49}" id="{FFA1C4C6-64DE-423B-8A01-7E9AC69A732D}">
    <text>Este no es IPC de aguardiente específicamente, es de destilados. La pagina del DANE no estaba funcionando ayer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H1" dT="2024-05-31T03:49:24.59" personId="{8CC2E28D-5BD3-4749-B9DC-FEF21C16D74D}" id="{3A281133-3787-42A8-A89E-88C25F58C8FD}">
    <text>Nos da bien diferente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F9" dT="2024-06-27T03:16:52.24" personId="{2FC3C5E1-0E53-4895-BEFB-26761E9CFC49}" id="{D806F725-3883-4C81-92D9-1BDB96B45724}">
    <text>Precios proyectados con el IPC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E2" dT="2024-06-29T02:27:58.03" personId="{8CC2E28D-5BD3-4749-B9DC-FEF21C16D74D}" id="{F21D6CCD-97AE-4775-9B21-B233D004B9F6}">
    <text>Tabla 17, informe 2013</text>
  </threadedComment>
  <threadedComment ref="D4" dT="2024-06-29T02:44:50.98" personId="{8CC2E28D-5BD3-4749-B9DC-FEF21C16D74D}" id="{EEB1719C-0713-47EB-9865-96EAE5C5E976}">
    <text>Seccion 8.1.3. Resultados generales ENSIN</text>
  </threadedComment>
  <threadedComment ref="E8" dT="2024-06-29T02:29:03.80" personId="{8CC2E28D-5BD3-4749-B9DC-FEF21C16D74D}" id="{1D4D390E-23DD-4979-9E69-692AEA4CFB82}">
    <text>Cuadro 8, ENSCP 2019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hyperlink" Target="https://www.dane.gov.co/index.php/estadisticas-por-tema/precios-y-costos/precio-promedio-de-bebidas-alcoholicas/pvplva-informacion-historica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hyperlink" Target="https://www.dane.gov.co/index.php/estadisticas-por-tema/precios-y-costos/precio-promedio-de-bebidas-alcoholicas/pvplva-informacion-historica" TargetMode="External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5.xml"/><Relationship Id="rId4" Type="http://schemas.microsoft.com/office/2017/10/relationships/threadedComment" Target="../threadedComments/threadedComment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hyperlink" Target="https://www.dane.gov.co/index.php/estadisticas-por-tema/precios-y-costos/precio-promedio-de-bebidas-alcoholicas/pvplva-informacion-historica" TargetMode="External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8.xml"/><Relationship Id="rId4" Type="http://schemas.microsoft.com/office/2017/10/relationships/threadedComment" Target="../threadedComments/threadedComment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BD662-458C-4DF7-9B69-EFEE5705659C}">
  <dimension ref="A1:G11"/>
  <sheetViews>
    <sheetView topLeftCell="A8" workbookViewId="0">
      <selection activeCell="I4" sqref="I4"/>
    </sheetView>
  </sheetViews>
  <sheetFormatPr baseColWidth="10" defaultColWidth="11.42578125" defaultRowHeight="15" x14ac:dyDescent="0.25"/>
  <cols>
    <col min="2" max="2" width="14.85546875" customWidth="1"/>
    <col min="3" max="3" width="16.140625" customWidth="1"/>
    <col min="4" max="4" width="18.140625" customWidth="1"/>
    <col min="5" max="5" width="16.7109375" customWidth="1"/>
    <col min="6" max="6" width="14.140625" customWidth="1"/>
  </cols>
  <sheetData>
    <row r="1" spans="1:7" ht="86.25" customHeight="1" x14ac:dyDescent="0.25">
      <c r="A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>
        <v>2014</v>
      </c>
      <c r="B2" s="26">
        <v>0.1</v>
      </c>
      <c r="C2" s="6">
        <v>0.75334542535134597</v>
      </c>
      <c r="D2" s="6">
        <v>0.28590811633465202</v>
      </c>
      <c r="E2" s="6">
        <v>7.0775227062646107E-2</v>
      </c>
      <c r="F2" s="6">
        <v>6.1845826659340797E-2</v>
      </c>
      <c r="G2" s="6">
        <v>0.19571987000955501</v>
      </c>
    </row>
    <row r="3" spans="1:7" x14ac:dyDescent="0.25">
      <c r="A3">
        <v>2015</v>
      </c>
      <c r="B3" s="26">
        <v>0.1</v>
      </c>
      <c r="C3" s="6">
        <v>0.75792751296912098</v>
      </c>
      <c r="D3" s="6">
        <v>0.28887626422616902</v>
      </c>
      <c r="E3" s="6">
        <v>7.0782153325975997E-2</v>
      </c>
      <c r="F3" s="6">
        <v>6.3122364811451906E-2</v>
      </c>
      <c r="G3" s="6">
        <v>0.197631075162399</v>
      </c>
    </row>
    <row r="4" spans="1:7" x14ac:dyDescent="0.25">
      <c r="A4">
        <v>2016</v>
      </c>
      <c r="B4" s="26">
        <v>0.1</v>
      </c>
      <c r="C4" s="6">
        <v>0.765476544210279</v>
      </c>
      <c r="D4" s="6">
        <v>0.29057260724317202</v>
      </c>
      <c r="E4" s="6">
        <v>6.9975246117616297E-2</v>
      </c>
      <c r="F4" s="6">
        <v>6.2594236775133802E-2</v>
      </c>
      <c r="G4" s="6">
        <v>0.195417392839423</v>
      </c>
    </row>
    <row r="5" spans="1:7" x14ac:dyDescent="0.25">
      <c r="A5">
        <v>2017</v>
      </c>
      <c r="B5" s="26">
        <v>0.1</v>
      </c>
      <c r="C5" s="6">
        <v>0.55695279068054204</v>
      </c>
      <c r="D5" s="6">
        <v>0.29067319092780097</v>
      </c>
      <c r="E5" s="6">
        <v>7.2154126298298302E-2</v>
      </c>
      <c r="F5" s="6">
        <v>6.2271071619701003E-2</v>
      </c>
      <c r="G5" s="6">
        <v>0.19965602618450301</v>
      </c>
    </row>
    <row r="6" spans="1:7" x14ac:dyDescent="0.25">
      <c r="A6">
        <v>2018</v>
      </c>
      <c r="B6" s="26">
        <v>0.1</v>
      </c>
      <c r="C6" s="6">
        <v>0.76249556412206099</v>
      </c>
      <c r="D6" s="6">
        <v>0.210347462422459</v>
      </c>
      <c r="E6" s="6">
        <v>7.1440325516369696E-2</v>
      </c>
      <c r="F6" s="6">
        <v>6.2668111719941993E-2</v>
      </c>
      <c r="G6" s="6">
        <v>0.19908742762841899</v>
      </c>
    </row>
    <row r="7" spans="1:7" x14ac:dyDescent="0.25">
      <c r="A7">
        <v>2019</v>
      </c>
      <c r="B7" s="26">
        <v>0.1</v>
      </c>
      <c r="C7" s="6">
        <v>0.767478915696996</v>
      </c>
      <c r="D7" s="6">
        <v>0.29260275939817598</v>
      </c>
      <c r="E7" s="6">
        <v>5.4284099078761701E-2</v>
      </c>
      <c r="F7" s="6">
        <v>6.0569986808685798E-2</v>
      </c>
      <c r="G7" s="6">
        <v>0.14550250789357799</v>
      </c>
    </row>
    <row r="8" spans="1:7" x14ac:dyDescent="0.25">
      <c r="A8">
        <v>2020</v>
      </c>
      <c r="C8" s="6">
        <v>0.76870467645858997</v>
      </c>
      <c r="D8" s="6">
        <v>0.288948639685699</v>
      </c>
      <c r="E8" s="6">
        <v>7.4491319530266095E-2</v>
      </c>
      <c r="F8" s="6">
        <v>5.1341576289156698E-2</v>
      </c>
      <c r="G8" s="6">
        <v>0.19929015896014601</v>
      </c>
    </row>
    <row r="9" spans="1:7" x14ac:dyDescent="0.25">
      <c r="A9">
        <v>2021</v>
      </c>
      <c r="C9" s="6">
        <v>0.64102581180797102</v>
      </c>
      <c r="D9" s="6">
        <v>0.241466512460973</v>
      </c>
      <c r="E9" s="6">
        <v>6.2083566146336103E-2</v>
      </c>
      <c r="F9" s="6">
        <v>4.4926170163088398E-2</v>
      </c>
      <c r="G9" s="6">
        <v>0.16740480817509401</v>
      </c>
    </row>
    <row r="10" spans="1:7" x14ac:dyDescent="0.25">
      <c r="A10">
        <v>2022</v>
      </c>
    </row>
    <row r="11" spans="1:7" x14ac:dyDescent="0.25">
      <c r="A11">
        <v>2023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4DCFB-BB37-495B-AE13-9B3B42412A64}">
  <dimension ref="A1:O21"/>
  <sheetViews>
    <sheetView tabSelected="1" topLeftCell="A2" zoomScale="95" zoomScaleNormal="100" workbookViewId="0">
      <selection activeCell="L11" sqref="L11"/>
    </sheetView>
  </sheetViews>
  <sheetFormatPr baseColWidth="10" defaultColWidth="11.42578125" defaultRowHeight="15" x14ac:dyDescent="0.25"/>
  <cols>
    <col min="2" max="2" width="13.42578125" customWidth="1"/>
    <col min="3" max="3" width="12" bestFit="1" customWidth="1"/>
    <col min="4" max="4" width="17.28515625" bestFit="1" customWidth="1"/>
    <col min="5" max="5" width="15" customWidth="1"/>
    <col min="6" max="6" width="18.140625" customWidth="1"/>
    <col min="7" max="7" width="19.42578125" customWidth="1"/>
    <col min="8" max="8" width="14.140625" customWidth="1"/>
    <col min="9" max="9" width="16.42578125" customWidth="1"/>
  </cols>
  <sheetData>
    <row r="1" spans="1:15" ht="60" x14ac:dyDescent="0.25">
      <c r="A1" s="1" t="s">
        <v>7</v>
      </c>
      <c r="B1" s="23" t="s">
        <v>8</v>
      </c>
      <c r="C1" s="24" t="s">
        <v>9</v>
      </c>
      <c r="D1" s="24" t="s">
        <v>10</v>
      </c>
      <c r="E1" s="24" t="s">
        <v>11</v>
      </c>
      <c r="F1" s="24" t="s">
        <v>413</v>
      </c>
      <c r="G1" s="24" t="s">
        <v>409</v>
      </c>
      <c r="H1" s="24" t="s">
        <v>410</v>
      </c>
      <c r="I1" s="24" t="s">
        <v>412</v>
      </c>
      <c r="J1" s="24" t="s">
        <v>411</v>
      </c>
    </row>
    <row r="2" spans="1:15" x14ac:dyDescent="0.25">
      <c r="A2" s="1" t="s">
        <v>12</v>
      </c>
      <c r="B2" s="2">
        <v>2363</v>
      </c>
      <c r="C2" s="33">
        <v>2310</v>
      </c>
      <c r="E2">
        <v>2234</v>
      </c>
      <c r="F2" s="58">
        <v>449</v>
      </c>
      <c r="G2" s="58">
        <v>449</v>
      </c>
      <c r="H2">
        <v>1600.21</v>
      </c>
      <c r="I2" s="58">
        <f>H2/(J2/100)</f>
        <v>1940.3540681459926</v>
      </c>
      <c r="J2" s="59">
        <v>82.47</v>
      </c>
    </row>
    <row r="3" spans="1:15" x14ac:dyDescent="0.25">
      <c r="A3" s="1" t="s">
        <v>13</v>
      </c>
      <c r="B3" s="2">
        <v>2481</v>
      </c>
      <c r="C3" s="33">
        <v>2500</v>
      </c>
      <c r="E3">
        <v>2429</v>
      </c>
      <c r="F3" s="58">
        <v>481.25</v>
      </c>
      <c r="G3" s="58">
        <v>481.25</v>
      </c>
      <c r="H3">
        <v>2320.5349999999999</v>
      </c>
      <c r="I3" s="58">
        <f>H3/(J3/100)</f>
        <v>2635.4741624077228</v>
      </c>
      <c r="J3" s="29">
        <v>88.05</v>
      </c>
    </row>
    <row r="4" spans="1:15" x14ac:dyDescent="0.25">
      <c r="A4" s="1" t="s">
        <v>14</v>
      </c>
      <c r="B4" s="2">
        <v>2639</v>
      </c>
      <c r="C4" s="33">
        <v>2620</v>
      </c>
      <c r="D4" s="33">
        <v>2439</v>
      </c>
      <c r="E4">
        <v>2532</v>
      </c>
      <c r="F4" s="28">
        <v>400</v>
      </c>
      <c r="G4" s="28">
        <v>1400</v>
      </c>
      <c r="H4">
        <v>1861.7080000000001</v>
      </c>
      <c r="I4" s="58">
        <f t="shared" ref="I4:I11" si="0">H4/(J4/100)</f>
        <v>1999.4715927397701</v>
      </c>
      <c r="J4" s="29">
        <v>93.11</v>
      </c>
    </row>
    <row r="5" spans="1:15" x14ac:dyDescent="0.25">
      <c r="A5" s="1" t="s">
        <v>15</v>
      </c>
      <c r="B5" s="2">
        <v>2437</v>
      </c>
      <c r="C5" s="34">
        <v>2740</v>
      </c>
      <c r="D5" s="33">
        <v>2367</v>
      </c>
      <c r="E5">
        <v>2461</v>
      </c>
      <c r="F5" s="28">
        <v>472.72</v>
      </c>
      <c r="G5" s="28">
        <v>472.72</v>
      </c>
      <c r="H5">
        <v>1715.829</v>
      </c>
      <c r="I5" s="58">
        <f t="shared" si="0"/>
        <v>1770.3559636813866</v>
      </c>
      <c r="J5" s="29">
        <v>96.92</v>
      </c>
    </row>
    <row r="6" spans="1:15" x14ac:dyDescent="0.25">
      <c r="A6" s="1" t="s">
        <v>16</v>
      </c>
      <c r="B6" s="2">
        <v>2526</v>
      </c>
      <c r="C6" s="33">
        <v>2930</v>
      </c>
      <c r="D6" s="33">
        <v>2448</v>
      </c>
      <c r="E6">
        <v>2518</v>
      </c>
      <c r="F6" s="58">
        <v>902.79</v>
      </c>
      <c r="G6" s="58">
        <v>902.79</v>
      </c>
      <c r="H6">
        <v>1539.2539999999999</v>
      </c>
      <c r="I6" s="58">
        <f t="shared" si="0"/>
        <v>1539.2539999999999</v>
      </c>
      <c r="J6" s="29">
        <v>100</v>
      </c>
    </row>
    <row r="7" spans="1:15" x14ac:dyDescent="0.25">
      <c r="A7" s="1" t="s">
        <v>17</v>
      </c>
      <c r="B7" s="2">
        <v>2698</v>
      </c>
      <c r="C7" s="33">
        <v>3270</v>
      </c>
      <c r="D7" s="33">
        <v>2670</v>
      </c>
      <c r="E7">
        <v>2779</v>
      </c>
      <c r="F7" s="58">
        <v>928.01</v>
      </c>
      <c r="G7" s="58">
        <v>928.01</v>
      </c>
      <c r="H7">
        <v>1558.992</v>
      </c>
      <c r="I7" s="58">
        <f t="shared" si="0"/>
        <v>1501.9190751445085</v>
      </c>
      <c r="J7" s="29">
        <v>103.8</v>
      </c>
    </row>
    <row r="8" spans="1:15" x14ac:dyDescent="0.25">
      <c r="A8" s="1" t="s">
        <v>18</v>
      </c>
      <c r="B8" s="2">
        <v>2457</v>
      </c>
      <c r="C8" s="33">
        <v>2900</v>
      </c>
      <c r="D8" s="33">
        <v>2389</v>
      </c>
      <c r="E8">
        <v>2506</v>
      </c>
      <c r="F8" s="58">
        <v>902.96</v>
      </c>
      <c r="G8" s="58">
        <v>902.96</v>
      </c>
      <c r="H8">
        <v>1688.377</v>
      </c>
      <c r="I8" s="58">
        <f t="shared" si="0"/>
        <v>1600.6607887751234</v>
      </c>
      <c r="J8" s="29">
        <v>105.48</v>
      </c>
    </row>
    <row r="9" spans="1:15" x14ac:dyDescent="0.25">
      <c r="A9" s="1" t="s">
        <v>19</v>
      </c>
      <c r="B9" s="2">
        <v>2819</v>
      </c>
      <c r="C9" s="33">
        <v>3300</v>
      </c>
      <c r="D9" s="33">
        <v>2979</v>
      </c>
      <c r="E9">
        <v>3109</v>
      </c>
      <c r="F9" s="58">
        <v>486.73</v>
      </c>
      <c r="G9" s="58">
        <v>486.73</v>
      </c>
      <c r="H9">
        <v>2078.7800000000002</v>
      </c>
      <c r="I9" s="58">
        <f t="shared" si="0"/>
        <v>1865.882775334351</v>
      </c>
      <c r="J9" s="29">
        <v>111.41</v>
      </c>
    </row>
    <row r="10" spans="1:15" x14ac:dyDescent="0.25">
      <c r="A10" s="1" t="s">
        <v>20</v>
      </c>
      <c r="B10" s="2">
        <v>3048</v>
      </c>
      <c r="C10" s="33">
        <v>4190</v>
      </c>
      <c r="E10">
        <v>4065</v>
      </c>
      <c r="F10" s="58">
        <v>431.23</v>
      </c>
      <c r="G10" s="58">
        <v>431.23</v>
      </c>
      <c r="H10">
        <v>3190.5839999999998</v>
      </c>
      <c r="I10" s="58">
        <f t="shared" si="0"/>
        <v>2531.6067602951675</v>
      </c>
      <c r="J10" s="29">
        <v>126.03</v>
      </c>
    </row>
    <row r="11" spans="1:15" x14ac:dyDescent="0.25">
      <c r="A11" s="1" t="s">
        <v>21</v>
      </c>
      <c r="B11" s="2">
        <v>3114</v>
      </c>
      <c r="H11">
        <v>2952.6529999999998</v>
      </c>
      <c r="I11" s="58">
        <f t="shared" si="0"/>
        <v>2143.9536741214056</v>
      </c>
      <c r="J11" s="30">
        <v>137.72</v>
      </c>
    </row>
    <row r="13" spans="1:15" ht="12.75" customHeight="1" x14ac:dyDescent="0.25">
      <c r="C13" s="60"/>
      <c r="D13" s="60"/>
      <c r="L13" s="61"/>
      <c r="M13" s="61"/>
      <c r="N13" s="61"/>
      <c r="O13" s="61"/>
    </row>
    <row r="14" spans="1:15" x14ac:dyDescent="0.25">
      <c r="A14" s="27"/>
      <c r="B14" s="27"/>
    </row>
    <row r="15" spans="1:15" x14ac:dyDescent="0.25">
      <c r="A15" s="27"/>
      <c r="B15" s="27"/>
    </row>
    <row r="16" spans="1:15" x14ac:dyDescent="0.25">
      <c r="A16" s="27"/>
      <c r="B16" s="27"/>
    </row>
    <row r="17" spans="1:2" x14ac:dyDescent="0.25">
      <c r="A17" s="27"/>
      <c r="B17" s="27"/>
    </row>
    <row r="18" spans="1:2" x14ac:dyDescent="0.25">
      <c r="A18" s="27"/>
      <c r="B18" s="27"/>
    </row>
    <row r="19" spans="1:2" x14ac:dyDescent="0.25">
      <c r="A19" s="27"/>
      <c r="B19" s="27"/>
    </row>
    <row r="20" spans="1:2" x14ac:dyDescent="0.25">
      <c r="A20" s="27"/>
      <c r="B20" s="27"/>
    </row>
    <row r="21" spans="1:2" x14ac:dyDescent="0.25">
      <c r="A21" s="27"/>
      <c r="B21" s="27"/>
    </row>
  </sheetData>
  <mergeCells count="1">
    <mergeCell ref="L13:O13"/>
  </mergeCells>
  <pageMargins left="0.7" right="0.7" top="0.75" bottom="0.75" header="0.3" footer="0.3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0DE07-3460-400A-8F12-19CC5985E2D3}">
  <dimension ref="A1:Z17"/>
  <sheetViews>
    <sheetView zoomScale="70" zoomScaleNormal="70" workbookViewId="0">
      <selection activeCell="B3" sqref="B3"/>
    </sheetView>
  </sheetViews>
  <sheetFormatPr baseColWidth="10" defaultColWidth="11.42578125" defaultRowHeight="15" x14ac:dyDescent="0.25"/>
  <cols>
    <col min="2" max="4" width="15.7109375" customWidth="1"/>
    <col min="5" max="5" width="14.28515625" customWidth="1"/>
    <col min="6" max="6" width="12.5703125" customWidth="1"/>
    <col min="7" max="15" width="9.140625"/>
    <col min="16" max="16" width="14.7109375" customWidth="1"/>
    <col min="17" max="17" width="13.140625" bestFit="1" customWidth="1"/>
    <col min="18" max="18" width="9.140625"/>
    <col min="19" max="19" width="11.85546875" customWidth="1"/>
    <col min="20" max="20" width="12.42578125" bestFit="1" customWidth="1"/>
    <col min="21" max="21" width="12.140625" bestFit="1" customWidth="1"/>
    <col min="22" max="22" width="9.140625"/>
    <col min="23" max="25" width="13.85546875" customWidth="1"/>
    <col min="26" max="28" width="13.7109375" customWidth="1"/>
  </cols>
  <sheetData>
    <row r="1" spans="1:26" ht="105" x14ac:dyDescent="0.25">
      <c r="A1" t="s">
        <v>22</v>
      </c>
      <c r="B1" t="s">
        <v>23</v>
      </c>
      <c r="C1" s="8" t="s">
        <v>24</v>
      </c>
      <c r="D1" s="8" t="s">
        <v>25</v>
      </c>
      <c r="E1" s="7" t="s">
        <v>26</v>
      </c>
      <c r="F1" s="7" t="s">
        <v>27</v>
      </c>
      <c r="G1" s="3" t="s">
        <v>28</v>
      </c>
      <c r="H1" s="32" t="s">
        <v>29</v>
      </c>
      <c r="I1" s="32" t="s">
        <v>30</v>
      </c>
      <c r="J1" s="32" t="s">
        <v>31</v>
      </c>
      <c r="K1" s="32" t="s">
        <v>32</v>
      </c>
      <c r="L1" s="31" t="s">
        <v>33</v>
      </c>
      <c r="M1" s="31" t="s">
        <v>34</v>
      </c>
      <c r="N1" s="31" t="s">
        <v>35</v>
      </c>
      <c r="O1" s="31" t="s">
        <v>36</v>
      </c>
      <c r="P1" s="3" t="s">
        <v>37</v>
      </c>
      <c r="Q1" s="3" t="s">
        <v>38</v>
      </c>
      <c r="R1" s="3" t="s">
        <v>39</v>
      </c>
      <c r="S1" s="7" t="s">
        <v>40</v>
      </c>
      <c r="T1" s="7" t="s">
        <v>41</v>
      </c>
      <c r="U1" s="7" t="s">
        <v>42</v>
      </c>
      <c r="V1" s="7" t="s">
        <v>43</v>
      </c>
      <c r="W1" s="7" t="s">
        <v>44</v>
      </c>
      <c r="X1" s="7"/>
    </row>
    <row r="2" spans="1:26" x14ac:dyDescent="0.25">
      <c r="A2">
        <v>2015</v>
      </c>
      <c r="B2" s="29">
        <v>88.05</v>
      </c>
      <c r="C2" s="38">
        <v>84.88</v>
      </c>
      <c r="D2" s="38">
        <f>C2/(B2/100)</f>
        <v>96.399772856331637</v>
      </c>
      <c r="E2" s="12">
        <f>E3/(C3/C2)</f>
        <v>8843.0985155195685</v>
      </c>
      <c r="F2" s="47">
        <f>E2/(B2/100)</f>
        <v>10043.269182872878</v>
      </c>
      <c r="G2" s="47"/>
      <c r="H2" s="47">
        <f>E2-E2/1.16</f>
        <v>1219.7377262785603</v>
      </c>
      <c r="I2" s="47">
        <f>324*13</f>
        <v>4212</v>
      </c>
      <c r="J2" s="47">
        <f t="shared" ref="J2:J10" si="0">G2*0.2</f>
        <v>0</v>
      </c>
      <c r="K2" s="4">
        <f t="shared" ref="K2:K9" si="1">E2-(H2+I2+J2)</f>
        <v>3411.3607892410082</v>
      </c>
      <c r="L2" s="4">
        <f>F2-F2/1.16</f>
        <v>1385.2785079824662</v>
      </c>
      <c r="M2" s="4">
        <f>I2/(B2/100)</f>
        <v>4783.6456558773425</v>
      </c>
      <c r="N2" s="4">
        <f>G2*0.1</f>
        <v>0</v>
      </c>
      <c r="O2" s="4">
        <f>F2-(L2+M2+N2)</f>
        <v>3874.3450190130698</v>
      </c>
      <c r="P2" s="4">
        <v>17077602.800000001</v>
      </c>
      <c r="Q2" s="4">
        <v>644350</v>
      </c>
      <c r="R2" s="4">
        <v>1276.5</v>
      </c>
      <c r="S2" s="10">
        <f t="shared" ref="S2:S9" si="2">E2/R2</f>
        <v>6.9276134081626077</v>
      </c>
      <c r="T2" s="6">
        <f t="shared" ref="T2:T9" si="3">(H2+I2+J2)/E2</f>
        <v>0.61423467314605884</v>
      </c>
      <c r="U2" s="6">
        <f t="shared" ref="U2:U9" si="4">(I2+J2)/E2</f>
        <v>0.47630363866330033</v>
      </c>
      <c r="V2" s="6">
        <f t="shared" ref="V2:V3" si="5">200*(E2)/P2</f>
        <v>0.10356369824363837</v>
      </c>
      <c r="W2" s="6">
        <f t="shared" ref="W2:W3" si="6">200*E2/(Q2*12)</f>
        <v>0.2287343450898727</v>
      </c>
      <c r="X2" s="9"/>
    </row>
    <row r="3" spans="1:26" x14ac:dyDescent="0.25">
      <c r="A3">
        <v>2016</v>
      </c>
      <c r="B3" s="29">
        <v>93.11</v>
      </c>
      <c r="C3" s="38">
        <v>88.92</v>
      </c>
      <c r="D3" s="38">
        <f t="shared" ref="D3:D10" si="7">C3/(B3/100)</f>
        <v>95.49994630007518</v>
      </c>
      <c r="E3">
        <v>9264</v>
      </c>
      <c r="F3" s="47">
        <f>E3/(B3/100)</f>
        <v>9949.5220706690998</v>
      </c>
      <c r="G3" s="47">
        <f>E2</f>
        <v>8843.0985155195685</v>
      </c>
      <c r="H3" s="47">
        <f>E3-E3/1.16</f>
        <v>1277.7931034482754</v>
      </c>
      <c r="I3" s="47">
        <f>324*13</f>
        <v>4212</v>
      </c>
      <c r="J3" s="47"/>
      <c r="K3" s="4">
        <f t="shared" si="1"/>
        <v>3774.2068965517246</v>
      </c>
      <c r="L3" s="4">
        <f t="shared" ref="L3:L10" si="8">F3-F3/1.16</f>
        <v>1372.3478718164279</v>
      </c>
      <c r="M3" s="4">
        <f t="shared" ref="M3:M10" si="9">I3/(B3/100)</f>
        <v>4523.6816668456659</v>
      </c>
      <c r="N3" s="4">
        <f>G3*0.1</f>
        <v>884.30985155195685</v>
      </c>
      <c r="O3" s="4">
        <f t="shared" ref="O3:O10" si="10">F3-(L3+M3+N3)</f>
        <v>3169.1826804550492</v>
      </c>
      <c r="P3" s="4">
        <v>18136791.199999999</v>
      </c>
      <c r="Q3" s="4">
        <v>689455</v>
      </c>
      <c r="R3" s="4">
        <v>1298.0999999999999</v>
      </c>
      <c r="S3" s="10">
        <f t="shared" si="2"/>
        <v>7.1365842385024267</v>
      </c>
      <c r="T3" s="6">
        <f t="shared" si="3"/>
        <v>0.59259424691799167</v>
      </c>
      <c r="U3" s="6">
        <f t="shared" si="4"/>
        <v>0.45466321243523317</v>
      </c>
      <c r="V3" s="6">
        <f t="shared" si="5"/>
        <v>0.1021569901515986</v>
      </c>
      <c r="W3" s="6">
        <f t="shared" si="6"/>
        <v>0.22394500003626053</v>
      </c>
      <c r="X3" s="9"/>
    </row>
    <row r="4" spans="1:26" x14ac:dyDescent="0.25">
      <c r="A4">
        <v>2017</v>
      </c>
      <c r="B4" s="29">
        <v>96.92</v>
      </c>
      <c r="C4" s="38">
        <v>98.06</v>
      </c>
      <c r="D4" s="38">
        <f t="shared" si="7"/>
        <v>101.17622781675608</v>
      </c>
      <c r="E4">
        <v>10138</v>
      </c>
      <c r="F4" s="4">
        <f>E4/(B4/100)</f>
        <v>10460.173338836154</v>
      </c>
      <c r="G4" s="4">
        <f t="shared" ref="G4:G10" si="11">E3</f>
        <v>9264</v>
      </c>
      <c r="H4" s="4">
        <f t="shared" ref="H4:H9" si="12">E4-E4/1.19</f>
        <v>1618.6722689075632</v>
      </c>
      <c r="I4" s="4">
        <f>13*150</f>
        <v>1950</v>
      </c>
      <c r="J4" s="4">
        <f t="shared" si="0"/>
        <v>1852.8000000000002</v>
      </c>
      <c r="K4" s="4">
        <f t="shared" si="1"/>
        <v>4716.5277310924366</v>
      </c>
      <c r="L4" s="4">
        <f t="shared" si="8"/>
        <v>1442.7825294946415</v>
      </c>
      <c r="M4" s="4">
        <f t="shared" si="9"/>
        <v>2011.9686339248865</v>
      </c>
      <c r="N4" s="4">
        <f>G4*0.1</f>
        <v>926.40000000000009</v>
      </c>
      <c r="O4" s="4">
        <f t="shared" si="10"/>
        <v>6079.022175416625</v>
      </c>
      <c r="P4" s="4">
        <v>19037004.899999999</v>
      </c>
      <c r="Q4" s="4">
        <v>737717</v>
      </c>
      <c r="R4" s="4">
        <v>1328</v>
      </c>
      <c r="S4" s="10">
        <f t="shared" si="2"/>
        <v>7.6340361445783129</v>
      </c>
      <c r="T4" s="6">
        <f t="shared" si="3"/>
        <v>0.53476743627022716</v>
      </c>
      <c r="U4" s="6">
        <f t="shared" si="4"/>
        <v>0.37510357072400868</v>
      </c>
      <c r="V4" s="6">
        <f>200*(E4)/P4</f>
        <v>0.10650835100641279</v>
      </c>
      <c r="W4" s="6">
        <f>200*E4/(Q4*12)</f>
        <v>0.22903995253825879</v>
      </c>
      <c r="X4" s="9"/>
    </row>
    <row r="5" spans="1:26" x14ac:dyDescent="0.25">
      <c r="A5">
        <v>2018</v>
      </c>
      <c r="B5" s="29">
        <v>100</v>
      </c>
      <c r="C5" s="38">
        <v>100</v>
      </c>
      <c r="D5" s="38">
        <f t="shared" si="7"/>
        <v>100</v>
      </c>
      <c r="E5">
        <v>11013</v>
      </c>
      <c r="F5" s="4">
        <f t="shared" ref="F5:F9" si="13">E5/(B5/100)</f>
        <v>11013</v>
      </c>
      <c r="G5" s="4">
        <f t="shared" si="11"/>
        <v>10138</v>
      </c>
      <c r="H5" s="4">
        <f t="shared" si="12"/>
        <v>1758.3781512605037</v>
      </c>
      <c r="I5" s="4">
        <f>13*156</f>
        <v>2028</v>
      </c>
      <c r="J5" s="4">
        <f t="shared" si="0"/>
        <v>2027.6000000000001</v>
      </c>
      <c r="K5" s="4">
        <f t="shared" si="1"/>
        <v>5199.0218487394959</v>
      </c>
      <c r="L5" s="4">
        <f t="shared" si="8"/>
        <v>1519.0344827586196</v>
      </c>
      <c r="M5" s="4">
        <f t="shared" si="9"/>
        <v>2028</v>
      </c>
      <c r="N5" s="4">
        <f t="shared" ref="N5:N10" si="14">G5*0.2</f>
        <v>2027.6000000000001</v>
      </c>
      <c r="O5" s="4">
        <f t="shared" si="10"/>
        <v>5438.3655172413801</v>
      </c>
      <c r="P5" s="4">
        <v>20045696.399999999</v>
      </c>
      <c r="Q5" s="4">
        <v>781242</v>
      </c>
      <c r="R5" s="4">
        <v>1322.2</v>
      </c>
      <c r="S5" s="10">
        <f t="shared" si="2"/>
        <v>8.3292996520949938</v>
      </c>
      <c r="T5" s="6">
        <f t="shared" si="3"/>
        <v>0.52791956335789558</v>
      </c>
      <c r="U5" s="6">
        <f t="shared" si="4"/>
        <v>0.36825569781167716</v>
      </c>
      <c r="V5" s="6">
        <f t="shared" ref="V5:V9" si="15">200*(E5)/P5</f>
        <v>0.10987894638571899</v>
      </c>
      <c r="W5" s="6">
        <f t="shared" ref="W5:W9" si="16">200*E5/(Q5*12)</f>
        <v>0.23494640585119592</v>
      </c>
      <c r="X5" s="9"/>
    </row>
    <row r="6" spans="1:26" x14ac:dyDescent="0.25">
      <c r="A6">
        <v>2019</v>
      </c>
      <c r="B6" s="29">
        <v>103.8</v>
      </c>
      <c r="C6" s="38">
        <v>110.22</v>
      </c>
      <c r="D6" s="38">
        <f t="shared" si="7"/>
        <v>106.18497109826589</v>
      </c>
      <c r="E6">
        <v>12251</v>
      </c>
      <c r="F6" s="4">
        <f t="shared" si="13"/>
        <v>11802.504816955683</v>
      </c>
      <c r="G6" s="4">
        <f t="shared" si="11"/>
        <v>11013</v>
      </c>
      <c r="H6" s="4">
        <f t="shared" si="12"/>
        <v>1956.042016806723</v>
      </c>
      <c r="I6" s="4">
        <f>13*162</f>
        <v>2106</v>
      </c>
      <c r="J6" s="4">
        <f t="shared" si="0"/>
        <v>2202.6</v>
      </c>
      <c r="K6" s="4">
        <f t="shared" si="1"/>
        <v>5986.3579831932766</v>
      </c>
      <c r="L6" s="4">
        <f t="shared" si="8"/>
        <v>1627.9316988904375</v>
      </c>
      <c r="M6" s="4">
        <f t="shared" si="9"/>
        <v>2028.9017341040462</v>
      </c>
      <c r="N6" s="4">
        <f t="shared" si="14"/>
        <v>2202.6</v>
      </c>
      <c r="O6" s="4">
        <f t="shared" si="10"/>
        <v>5943.0713839611999</v>
      </c>
      <c r="P6" s="4">
        <v>21122191.5</v>
      </c>
      <c r="Q6" s="4">
        <v>828116</v>
      </c>
      <c r="R6" s="4">
        <v>1312.6</v>
      </c>
      <c r="S6" s="10">
        <f t="shared" si="2"/>
        <v>9.3333841231144294</v>
      </c>
      <c r="T6" s="6">
        <f t="shared" si="3"/>
        <v>0.51135760483280734</v>
      </c>
      <c r="U6" s="6">
        <f t="shared" si="4"/>
        <v>0.35169373928658887</v>
      </c>
      <c r="V6" s="6">
        <f t="shared" si="15"/>
        <v>0.11600122080135482</v>
      </c>
      <c r="W6" s="6">
        <f t="shared" si="16"/>
        <v>0.24656368592483824</v>
      </c>
      <c r="X6" s="9"/>
    </row>
    <row r="7" spans="1:26" x14ac:dyDescent="0.25">
      <c r="A7">
        <v>2020</v>
      </c>
      <c r="B7" s="29">
        <v>105.48</v>
      </c>
      <c r="C7" s="38">
        <v>115.8</v>
      </c>
      <c r="D7" s="38">
        <f t="shared" si="7"/>
        <v>109.78384527872582</v>
      </c>
      <c r="E7">
        <v>13837</v>
      </c>
      <c r="F7" s="4">
        <f t="shared" si="13"/>
        <v>13118.126659082291</v>
      </c>
      <c r="G7" s="4">
        <f t="shared" si="11"/>
        <v>12251</v>
      </c>
      <c r="H7" s="4">
        <f t="shared" si="12"/>
        <v>2209.2689075630242</v>
      </c>
      <c r="I7" s="4">
        <f>13*168</f>
        <v>2184</v>
      </c>
      <c r="J7" s="4">
        <f t="shared" si="0"/>
        <v>2450.2000000000003</v>
      </c>
      <c r="K7" s="4">
        <f t="shared" si="1"/>
        <v>6993.5310924369751</v>
      </c>
      <c r="L7" s="4">
        <f t="shared" si="8"/>
        <v>1809.3967805630746</v>
      </c>
      <c r="M7" s="4">
        <f t="shared" si="9"/>
        <v>2070.5346985210467</v>
      </c>
      <c r="N7" s="4">
        <f t="shared" si="14"/>
        <v>2450.2000000000003</v>
      </c>
      <c r="O7" s="4">
        <f t="shared" si="10"/>
        <v>6787.9951799981691</v>
      </c>
      <c r="P7" s="4">
        <v>19590202.899999999</v>
      </c>
      <c r="Q7" s="4">
        <v>877803</v>
      </c>
      <c r="R7" s="4">
        <v>1270.7</v>
      </c>
      <c r="S7" s="10">
        <f t="shared" si="2"/>
        <v>10.889273628708585</v>
      </c>
      <c r="T7" s="6">
        <f t="shared" si="3"/>
        <v>0.49457750289535485</v>
      </c>
      <c r="U7" s="6">
        <f t="shared" si="4"/>
        <v>0.33491363734913643</v>
      </c>
      <c r="V7" s="6">
        <f t="shared" si="15"/>
        <v>0.14126448889408899</v>
      </c>
      <c r="W7" s="6">
        <f t="shared" si="16"/>
        <v>0.2627202990496349</v>
      </c>
      <c r="X7" s="9"/>
    </row>
    <row r="8" spans="1:26" x14ac:dyDescent="0.25">
      <c r="A8">
        <v>2021</v>
      </c>
      <c r="B8" s="29">
        <v>111.41</v>
      </c>
      <c r="C8" s="38">
        <v>118.53</v>
      </c>
      <c r="D8" s="38">
        <f t="shared" si="7"/>
        <v>106.39080872453103</v>
      </c>
      <c r="E8">
        <v>14116</v>
      </c>
      <c r="F8" s="4">
        <f t="shared" si="13"/>
        <v>12670.316847679744</v>
      </c>
      <c r="G8" s="4">
        <f t="shared" si="11"/>
        <v>13837</v>
      </c>
      <c r="H8" s="4">
        <f t="shared" si="12"/>
        <v>2253.8151260504201</v>
      </c>
      <c r="I8" s="4">
        <f>13*174</f>
        <v>2262</v>
      </c>
      <c r="J8" s="4">
        <f t="shared" si="0"/>
        <v>2767.4</v>
      </c>
      <c r="K8" s="4">
        <f t="shared" si="1"/>
        <v>6832.7848739495803</v>
      </c>
      <c r="L8" s="4">
        <f t="shared" si="8"/>
        <v>1747.6299100247907</v>
      </c>
      <c r="M8" s="4">
        <f t="shared" si="9"/>
        <v>2030.3383897316221</v>
      </c>
      <c r="N8" s="4">
        <f t="shared" si="14"/>
        <v>2767.4</v>
      </c>
      <c r="O8" s="4">
        <f t="shared" si="10"/>
        <v>6124.9485479233308</v>
      </c>
      <c r="P8" s="4">
        <v>23149565</v>
      </c>
      <c r="Q8" s="4">
        <v>908526</v>
      </c>
      <c r="R8" s="4">
        <v>1316.3</v>
      </c>
      <c r="S8" s="10">
        <f t="shared" si="2"/>
        <v>10.72399908835372</v>
      </c>
      <c r="T8" s="6">
        <f t="shared" si="3"/>
        <v>0.51595459946517563</v>
      </c>
      <c r="U8" s="6">
        <f t="shared" si="4"/>
        <v>0.35629073391895716</v>
      </c>
      <c r="V8" s="6">
        <f t="shared" si="15"/>
        <v>0.12195477539210781</v>
      </c>
      <c r="W8" s="6">
        <f t="shared" si="16"/>
        <v>0.25895424750273155</v>
      </c>
      <c r="X8" s="9"/>
    </row>
    <row r="9" spans="1:26" x14ac:dyDescent="0.25">
      <c r="A9">
        <v>2022</v>
      </c>
      <c r="B9" s="29">
        <v>126.03</v>
      </c>
      <c r="C9" s="38">
        <v>127.07</v>
      </c>
      <c r="D9" s="38">
        <f t="shared" si="7"/>
        <v>100.82520034912322</v>
      </c>
      <c r="E9">
        <v>14597</v>
      </c>
      <c r="F9" s="4">
        <f t="shared" si="13"/>
        <v>11582.162977068952</v>
      </c>
      <c r="G9" s="4">
        <f t="shared" si="11"/>
        <v>14116</v>
      </c>
      <c r="H9" s="4">
        <f t="shared" si="12"/>
        <v>2330.6134453781506</v>
      </c>
      <c r="I9" s="4">
        <f>13*182</f>
        <v>2366</v>
      </c>
      <c r="J9" s="4">
        <f t="shared" si="0"/>
        <v>2823.2000000000003</v>
      </c>
      <c r="K9" s="4">
        <f t="shared" si="1"/>
        <v>7077.1865546218487</v>
      </c>
      <c r="L9" s="4">
        <f t="shared" si="8"/>
        <v>1597.5397209750281</v>
      </c>
      <c r="M9" s="4">
        <f t="shared" si="9"/>
        <v>1877.3307942553361</v>
      </c>
      <c r="N9" s="4">
        <f t="shared" si="14"/>
        <v>2823.2000000000003</v>
      </c>
      <c r="O9" s="4">
        <f t="shared" si="10"/>
        <v>5284.092461838588</v>
      </c>
      <c r="P9" s="4">
        <v>28193734.100000001</v>
      </c>
      <c r="Q9" s="4">
        <v>1000000</v>
      </c>
      <c r="R9" s="4">
        <v>1345.7</v>
      </c>
      <c r="S9" s="10">
        <f t="shared" si="2"/>
        <v>10.847142750984617</v>
      </c>
      <c r="T9" s="6">
        <f t="shared" si="3"/>
        <v>0.51516157055409684</v>
      </c>
      <c r="U9" s="6">
        <f t="shared" si="4"/>
        <v>0.35549770500787836</v>
      </c>
      <c r="V9" s="6">
        <f t="shared" si="15"/>
        <v>0.10354783050890728</v>
      </c>
      <c r="W9" s="6">
        <f t="shared" si="16"/>
        <v>0.24328333333333332</v>
      </c>
      <c r="X9" s="9"/>
    </row>
    <row r="10" spans="1:26" x14ac:dyDescent="0.25">
      <c r="A10">
        <v>2023</v>
      </c>
      <c r="B10" s="30">
        <v>137.72</v>
      </c>
      <c r="C10" s="38">
        <v>139.5</v>
      </c>
      <c r="D10" s="38">
        <f t="shared" si="7"/>
        <v>101.29247749056056</v>
      </c>
      <c r="E10">
        <v>15214</v>
      </c>
      <c r="F10" s="4">
        <f>E10/(B10/100)</f>
        <v>11047.051989544003</v>
      </c>
      <c r="G10" s="4">
        <f t="shared" si="11"/>
        <v>14597</v>
      </c>
      <c r="H10" s="4">
        <f>E10-E10/1.19</f>
        <v>2429.1260504201673</v>
      </c>
      <c r="I10" s="4">
        <f>13*194</f>
        <v>2522</v>
      </c>
      <c r="J10" s="4">
        <f t="shared" si="0"/>
        <v>2919.4</v>
      </c>
      <c r="K10" s="4">
        <f>E10-(H10+I10+J10)</f>
        <v>7343.4739495798331</v>
      </c>
      <c r="L10" s="4">
        <f t="shared" si="8"/>
        <v>1523.7313089026211</v>
      </c>
      <c r="M10" s="4">
        <f t="shared" si="9"/>
        <v>1831.2518152773744</v>
      </c>
      <c r="N10" s="4">
        <f t="shared" si="14"/>
        <v>2919.4</v>
      </c>
      <c r="O10" s="4">
        <f t="shared" si="10"/>
        <v>4772.6688653640067</v>
      </c>
      <c r="P10" s="13">
        <f>U14</f>
        <v>29840204.803587191</v>
      </c>
      <c r="Q10" s="4">
        <v>1160000</v>
      </c>
      <c r="R10" s="4"/>
      <c r="S10" s="5"/>
      <c r="T10" s="6">
        <f>(H10+I10+J10)/E10</f>
        <v>0.51732128634285313</v>
      </c>
      <c r="U10" s="6">
        <f>(I10+J10)/E10</f>
        <v>0.35765742079663465</v>
      </c>
      <c r="V10" s="6">
        <f>200*(E10)/P10</f>
        <v>0.1019698095247059</v>
      </c>
      <c r="W10" s="6">
        <f>200*E10/(Q10*12)</f>
        <v>0.2185919540229885</v>
      </c>
      <c r="X10" s="9"/>
    </row>
    <row r="11" spans="1:26" x14ac:dyDescent="0.25">
      <c r="H11" s="4">
        <f>E11-E11/1.19</f>
        <v>0</v>
      </c>
      <c r="V11" s="6"/>
    </row>
    <row r="13" spans="1:26" x14ac:dyDescent="0.25">
      <c r="C13" t="s">
        <v>45</v>
      </c>
    </row>
    <row r="14" spans="1:26" x14ac:dyDescent="0.25">
      <c r="C14" s="40" t="s">
        <v>46</v>
      </c>
      <c r="D14" s="40"/>
      <c r="S14" s="20" t="s">
        <v>47</v>
      </c>
      <c r="T14" s="15">
        <v>1572458000000000</v>
      </c>
      <c r="U14" s="21">
        <f>T14/T15</f>
        <v>29840204.803587191</v>
      </c>
      <c r="W14" s="14"/>
      <c r="Y14" s="6"/>
    </row>
    <row r="15" spans="1:26" x14ac:dyDescent="0.25">
      <c r="S15" s="22" t="s">
        <v>48</v>
      </c>
      <c r="T15" s="16">
        <v>52695952</v>
      </c>
      <c r="U15" s="17"/>
      <c r="V15" s="18"/>
      <c r="Z15" s="25">
        <f>(V10-V2)/V2</f>
        <v>-1.5390419094370058E-2</v>
      </c>
    </row>
    <row r="16" spans="1:26" x14ac:dyDescent="0.25">
      <c r="S16" s="19"/>
    </row>
    <row r="17" spans="2:20" x14ac:dyDescent="0.25">
      <c r="B17" t="s">
        <v>49</v>
      </c>
      <c r="S17" s="41" t="s">
        <v>50</v>
      </c>
      <c r="T17" s="42"/>
    </row>
  </sheetData>
  <hyperlinks>
    <hyperlink ref="C14" r:id="rId1" xr:uid="{F53839D1-B4FD-43FA-9774-45EE14F159BC}"/>
  </hyperlinks>
  <pageMargins left="0.7" right="0.7" top="0.75" bottom="0.75" header="0.3" footer="0.3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254FF-F683-484E-B56C-1EED7F2EDCBF}">
  <dimension ref="A1:Z16"/>
  <sheetViews>
    <sheetView topLeftCell="A54" zoomScale="70" zoomScaleNormal="70" workbookViewId="0">
      <selection activeCell="N80" sqref="N80"/>
    </sheetView>
  </sheetViews>
  <sheetFormatPr baseColWidth="10" defaultColWidth="11.42578125" defaultRowHeight="15" x14ac:dyDescent="0.25"/>
  <cols>
    <col min="3" max="4" width="17.28515625" customWidth="1"/>
    <col min="5" max="5" width="14.28515625" customWidth="1"/>
    <col min="6" max="6" width="12.5703125" customWidth="1"/>
    <col min="16" max="16" width="14.7109375" customWidth="1"/>
    <col min="17" max="17" width="13.140625" bestFit="1" customWidth="1"/>
    <col min="19" max="19" width="11.85546875" customWidth="1"/>
    <col min="20" max="20" width="12.42578125" bestFit="1" customWidth="1"/>
    <col min="21" max="21" width="12.140625" bestFit="1" customWidth="1"/>
    <col min="23" max="25" width="13.85546875" customWidth="1"/>
    <col min="26" max="28" width="13.7109375" customWidth="1"/>
  </cols>
  <sheetData>
    <row r="1" spans="1:26" ht="75" x14ac:dyDescent="0.25">
      <c r="A1" t="s">
        <v>22</v>
      </c>
      <c r="B1" t="s">
        <v>23</v>
      </c>
      <c r="C1" s="8" t="s">
        <v>51</v>
      </c>
      <c r="D1" s="8" t="s">
        <v>52</v>
      </c>
      <c r="E1" s="7" t="s">
        <v>53</v>
      </c>
      <c r="F1" s="7" t="s">
        <v>27</v>
      </c>
      <c r="G1" s="3" t="s">
        <v>28</v>
      </c>
      <c r="H1" s="32" t="s">
        <v>29</v>
      </c>
      <c r="I1" s="32" t="s">
        <v>54</v>
      </c>
      <c r="J1" s="32" t="s">
        <v>55</v>
      </c>
      <c r="K1" s="32" t="s">
        <v>32</v>
      </c>
      <c r="L1" s="31" t="s">
        <v>33</v>
      </c>
      <c r="M1" s="31" t="s">
        <v>34</v>
      </c>
      <c r="N1" s="31" t="s">
        <v>35</v>
      </c>
      <c r="O1" s="31" t="s">
        <v>36</v>
      </c>
      <c r="P1" s="3" t="s">
        <v>37</v>
      </c>
      <c r="Q1" s="3" t="s">
        <v>38</v>
      </c>
      <c r="R1" s="3" t="s">
        <v>39</v>
      </c>
      <c r="S1" s="7" t="s">
        <v>56</v>
      </c>
      <c r="T1" s="7" t="s">
        <v>41</v>
      </c>
      <c r="U1" s="7" t="s">
        <v>42</v>
      </c>
      <c r="V1" s="7" t="s">
        <v>57</v>
      </c>
      <c r="W1" s="7" t="s">
        <v>58</v>
      </c>
      <c r="X1" s="7"/>
    </row>
    <row r="2" spans="1:26" x14ac:dyDescent="0.25">
      <c r="A2">
        <v>2015</v>
      </c>
      <c r="B2" s="29">
        <v>88.05</v>
      </c>
      <c r="C2">
        <v>79.66</v>
      </c>
      <c r="D2">
        <f>C2/(B2/100)</f>
        <v>90.471323111868259</v>
      </c>
      <c r="E2" s="12">
        <f>E3/(C3/C2)</f>
        <v>18087.171971496438</v>
      </c>
      <c r="F2" s="4">
        <f>E2/(B2/100)</f>
        <v>20541.932960245813</v>
      </c>
      <c r="G2" s="4"/>
      <c r="H2" s="47">
        <f>E2-E2/1.16</f>
        <v>2494.7823408960594</v>
      </c>
      <c r="I2">
        <f>29*324</f>
        <v>9396</v>
      </c>
      <c r="J2" s="47"/>
      <c r="K2" s="4">
        <f t="shared" ref="K2:K9" si="0">E2-(H2+I2+J2)</f>
        <v>6196.389630600379</v>
      </c>
      <c r="L2" s="4">
        <f>F2-F2/1.16</f>
        <v>2833.3700634821798</v>
      </c>
      <c r="M2" s="4">
        <f>I2/(B2/100)</f>
        <v>10671.209540034071</v>
      </c>
      <c r="N2" s="4">
        <f>G2*0.25</f>
        <v>0</v>
      </c>
      <c r="O2" s="4">
        <f>F2-(L2+M2+N2)</f>
        <v>7037.3533567295617</v>
      </c>
      <c r="P2" s="4">
        <v>17077602.800000001</v>
      </c>
      <c r="Q2" s="4">
        <v>644350</v>
      </c>
      <c r="R2" s="4">
        <v>1276.5</v>
      </c>
      <c r="S2" s="10">
        <f t="shared" ref="S2:S9" si="1">E2/R2</f>
        <v>14.169347412061448</v>
      </c>
      <c r="T2" s="25">
        <f t="shared" ref="T2:T10" si="2">(H2+I2+J2)/E2</f>
        <v>0.65741523106181188</v>
      </c>
      <c r="U2" s="25">
        <f t="shared" ref="U2:U10" si="3">(I2+J2)/E2</f>
        <v>0.51948419657905331</v>
      </c>
      <c r="V2" s="6">
        <f>200*(E2)/P2</f>
        <v>0.21182331247915473</v>
      </c>
      <c r="W2" s="6">
        <f>200*(E2)/(Q2*12)</f>
        <v>0.46784025171352112</v>
      </c>
      <c r="X2" s="9"/>
    </row>
    <row r="3" spans="1:26" x14ac:dyDescent="0.25">
      <c r="A3">
        <v>2016</v>
      </c>
      <c r="B3" s="29">
        <v>93.11</v>
      </c>
      <c r="C3">
        <v>84.2</v>
      </c>
      <c r="D3">
        <f t="shared" ref="D3:D10" si="4">C3/(B3/100)</f>
        <v>90.430673397057248</v>
      </c>
      <c r="E3" s="8">
        <v>19118</v>
      </c>
      <c r="F3" s="4">
        <f>E3/(B3/100)</f>
        <v>20532.703254215445</v>
      </c>
      <c r="G3" s="4">
        <f>E2</f>
        <v>18087.171971496438</v>
      </c>
      <c r="H3" s="47">
        <f>E3-E3/1.16</f>
        <v>2636.9655172413768</v>
      </c>
      <c r="I3">
        <f t="shared" ref="I3" si="5">29*324</f>
        <v>9396</v>
      </c>
      <c r="J3" s="47"/>
      <c r="K3" s="4">
        <f t="shared" si="0"/>
        <v>7085.0344827586232</v>
      </c>
      <c r="L3" s="4">
        <f t="shared" ref="L3:L10" si="6">F3-F3/1.16</f>
        <v>2832.0970005814379</v>
      </c>
      <c r="M3" s="4">
        <f t="shared" ref="M3:M10" si="7">I3/(B3/100)</f>
        <v>10091.289872194178</v>
      </c>
      <c r="N3" s="4"/>
      <c r="O3" s="4">
        <f t="shared" ref="O3:O9" si="8">F3-(L3+M3+N3)</f>
        <v>7609.3163814398285</v>
      </c>
      <c r="P3" s="4">
        <v>18136791.199999999</v>
      </c>
      <c r="Q3" s="4">
        <v>689455</v>
      </c>
      <c r="R3" s="4">
        <v>1298.0999999999999</v>
      </c>
      <c r="S3" s="10">
        <f t="shared" si="1"/>
        <v>14.727678915337803</v>
      </c>
      <c r="T3" s="25">
        <f t="shared" si="2"/>
        <v>0.62940503803961589</v>
      </c>
      <c r="U3" s="25">
        <f t="shared" si="3"/>
        <v>0.49147400355685739</v>
      </c>
      <c r="V3" s="6">
        <f t="shared" ref="V3:V10" si="9">200*(E3)/P3</f>
        <v>0.21082009258616818</v>
      </c>
      <c r="W3" s="6">
        <f t="shared" ref="W3:W10" si="10">200*(E3)/(Q3*12)</f>
        <v>0.46215247308864732</v>
      </c>
      <c r="X3" s="9"/>
    </row>
    <row r="4" spans="1:26" x14ac:dyDescent="0.25">
      <c r="A4">
        <v>2017</v>
      </c>
      <c r="B4" s="29">
        <v>96.92</v>
      </c>
      <c r="C4">
        <v>97.91</v>
      </c>
      <c r="D4">
        <f t="shared" si="4"/>
        <v>101.02146099876185</v>
      </c>
      <c r="E4">
        <v>13176</v>
      </c>
      <c r="F4" s="4">
        <f>E4/(B4/100)</f>
        <v>13594.717292612462</v>
      </c>
      <c r="G4" s="4">
        <f t="shared" ref="G4:G10" si="11">E3</f>
        <v>19118</v>
      </c>
      <c r="H4" s="47">
        <f t="shared" ref="H4:H11" si="12">E4-E4/1.19</f>
        <v>2103.731092436974</v>
      </c>
      <c r="I4">
        <f>220*29</f>
        <v>6380</v>
      </c>
      <c r="J4" s="47">
        <f>G4*0.25</f>
        <v>4779.5</v>
      </c>
      <c r="K4" s="4">
        <f t="shared" si="0"/>
        <v>-87.231092436973995</v>
      </c>
      <c r="L4" s="4">
        <f t="shared" si="6"/>
        <v>1875.133419670683</v>
      </c>
      <c r="M4" s="4">
        <f t="shared" si="7"/>
        <v>6582.7486586875766</v>
      </c>
      <c r="N4" s="4">
        <f t="shared" ref="N4:N10" si="13">G4*0.25</f>
        <v>4779.5</v>
      </c>
      <c r="O4" s="4">
        <f t="shared" si="8"/>
        <v>357.33521425420258</v>
      </c>
      <c r="P4" s="4">
        <v>19037004.899999999</v>
      </c>
      <c r="Q4" s="4">
        <v>737717</v>
      </c>
      <c r="R4" s="4">
        <v>1328</v>
      </c>
      <c r="S4" s="10">
        <f t="shared" si="1"/>
        <v>9.9216867469879517</v>
      </c>
      <c r="T4" s="25">
        <f t="shared" si="2"/>
        <v>1.0066204532814946</v>
      </c>
      <c r="U4" s="25">
        <f t="shared" si="3"/>
        <v>0.84695658773527627</v>
      </c>
      <c r="V4" s="6">
        <f t="shared" si="9"/>
        <v>0.13842513640367873</v>
      </c>
      <c r="W4" s="6">
        <f t="shared" si="10"/>
        <v>0.29767512474295699</v>
      </c>
      <c r="X4" s="9"/>
    </row>
    <row r="5" spans="1:26" x14ac:dyDescent="0.25">
      <c r="A5">
        <v>2018</v>
      </c>
      <c r="B5" s="29">
        <v>100</v>
      </c>
      <c r="C5" s="38">
        <v>100</v>
      </c>
      <c r="D5">
        <f t="shared" si="4"/>
        <v>100</v>
      </c>
      <c r="E5">
        <v>18922</v>
      </c>
      <c r="F5" s="4">
        <f t="shared" ref="F5:F10" si="14">E5/(B5/100)</f>
        <v>18922</v>
      </c>
      <c r="G5" s="4">
        <f t="shared" si="11"/>
        <v>13176</v>
      </c>
      <c r="H5" s="4">
        <f t="shared" si="12"/>
        <v>3021.1596638655446</v>
      </c>
      <c r="I5">
        <f>228*29</f>
        <v>6612</v>
      </c>
      <c r="J5" s="4">
        <f t="shared" ref="J5:J10" si="15">G5*0.25</f>
        <v>3294</v>
      </c>
      <c r="K5" s="4">
        <f t="shared" si="0"/>
        <v>5994.8403361344554</v>
      </c>
      <c r="L5" s="4">
        <f t="shared" si="6"/>
        <v>2609.9310344827572</v>
      </c>
      <c r="M5" s="4">
        <f t="shared" si="7"/>
        <v>6612</v>
      </c>
      <c r="N5" s="4">
        <f t="shared" si="13"/>
        <v>3294</v>
      </c>
      <c r="O5" s="4">
        <f t="shared" si="8"/>
        <v>6406.0689655172428</v>
      </c>
      <c r="P5" s="4">
        <v>20045696.399999999</v>
      </c>
      <c r="Q5" s="4">
        <v>781242</v>
      </c>
      <c r="R5" s="4">
        <v>1322.2</v>
      </c>
      <c r="S5" s="10">
        <f t="shared" si="1"/>
        <v>14.310996823476025</v>
      </c>
      <c r="T5" s="25">
        <f t="shared" si="2"/>
        <v>0.68318146410873826</v>
      </c>
      <c r="U5" s="25">
        <f t="shared" si="3"/>
        <v>0.52351759856251978</v>
      </c>
      <c r="V5" s="6">
        <f t="shared" si="9"/>
        <v>0.18878865191233768</v>
      </c>
      <c r="W5" s="6">
        <f t="shared" si="10"/>
        <v>0.40367346694963491</v>
      </c>
      <c r="X5" s="9"/>
    </row>
    <row r="6" spans="1:26" x14ac:dyDescent="0.25">
      <c r="A6">
        <v>2019</v>
      </c>
      <c r="B6" s="29">
        <v>103.8</v>
      </c>
      <c r="C6" s="38">
        <v>110.82</v>
      </c>
      <c r="D6">
        <f t="shared" si="4"/>
        <v>106.76300578034682</v>
      </c>
      <c r="E6">
        <v>20608</v>
      </c>
      <c r="F6" s="4">
        <f t="shared" si="14"/>
        <v>19853.564547206166</v>
      </c>
      <c r="G6" s="4">
        <f t="shared" si="11"/>
        <v>18922</v>
      </c>
      <c r="H6" s="4">
        <f t="shared" si="12"/>
        <v>3290.3529411764684</v>
      </c>
      <c r="I6">
        <f>236*29</f>
        <v>6844</v>
      </c>
      <c r="J6" s="4">
        <f t="shared" si="15"/>
        <v>4730.5</v>
      </c>
      <c r="K6" s="4">
        <f t="shared" si="0"/>
        <v>5743.1470588235316</v>
      </c>
      <c r="L6" s="4">
        <f t="shared" si="6"/>
        <v>2738.4226961663662</v>
      </c>
      <c r="M6" s="4">
        <f t="shared" si="7"/>
        <v>6593.4489402697491</v>
      </c>
      <c r="N6" s="4">
        <f t="shared" si="13"/>
        <v>4730.5</v>
      </c>
      <c r="O6" s="4">
        <f t="shared" si="8"/>
        <v>5791.1929107700507</v>
      </c>
      <c r="P6" s="4">
        <v>21122191.5</v>
      </c>
      <c r="Q6" s="4">
        <v>828116</v>
      </c>
      <c r="R6" s="4">
        <v>1312.6</v>
      </c>
      <c r="S6" s="10">
        <f t="shared" si="1"/>
        <v>15.70013713240896</v>
      </c>
      <c r="T6" s="25">
        <f t="shared" si="2"/>
        <v>0.72131468076360972</v>
      </c>
      <c r="U6" s="25">
        <f t="shared" si="3"/>
        <v>0.56165081521739135</v>
      </c>
      <c r="V6" s="6">
        <f t="shared" si="9"/>
        <v>0.19513126751075996</v>
      </c>
      <c r="W6" s="6">
        <f t="shared" si="10"/>
        <v>0.41475670880247051</v>
      </c>
      <c r="X6" s="9"/>
    </row>
    <row r="7" spans="1:26" x14ac:dyDescent="0.25">
      <c r="A7">
        <v>2020</v>
      </c>
      <c r="B7" s="29">
        <v>105.48</v>
      </c>
      <c r="C7" s="38">
        <v>111.22</v>
      </c>
      <c r="D7">
        <f t="shared" si="4"/>
        <v>105.44178991277968</v>
      </c>
      <c r="E7">
        <v>20673</v>
      </c>
      <c r="F7" s="4">
        <f t="shared" si="14"/>
        <v>19598.976109215018</v>
      </c>
      <c r="G7" s="4">
        <f t="shared" si="11"/>
        <v>20608</v>
      </c>
      <c r="H7" s="4">
        <f t="shared" si="12"/>
        <v>3300.731092436974</v>
      </c>
      <c r="I7">
        <f>244*29</f>
        <v>7076</v>
      </c>
      <c r="J7" s="4">
        <f t="shared" si="15"/>
        <v>5152</v>
      </c>
      <c r="K7" s="4">
        <f t="shared" si="0"/>
        <v>5144.268907563026</v>
      </c>
      <c r="L7" s="4">
        <f t="shared" si="6"/>
        <v>2703.3070495468965</v>
      </c>
      <c r="M7" s="4">
        <f t="shared" si="7"/>
        <v>6708.38073568449</v>
      </c>
      <c r="N7" s="4">
        <f t="shared" si="13"/>
        <v>5152</v>
      </c>
      <c r="O7" s="4">
        <f t="shared" si="8"/>
        <v>5035.2883239836319</v>
      </c>
      <c r="P7" s="4">
        <v>19590202.899999999</v>
      </c>
      <c r="Q7" s="4">
        <v>877803</v>
      </c>
      <c r="R7" s="4">
        <v>1270.7</v>
      </c>
      <c r="S7" s="10">
        <f t="shared" si="1"/>
        <v>16.268985598489021</v>
      </c>
      <c r="T7" s="25">
        <f t="shared" si="2"/>
        <v>0.75116001995051396</v>
      </c>
      <c r="U7" s="25">
        <f t="shared" si="3"/>
        <v>0.59149615440429548</v>
      </c>
      <c r="V7" s="6">
        <f t="shared" si="9"/>
        <v>0.21105447560218993</v>
      </c>
      <c r="W7" s="6">
        <f t="shared" si="10"/>
        <v>0.39251403788777206</v>
      </c>
      <c r="X7" s="9"/>
    </row>
    <row r="8" spans="1:26" x14ac:dyDescent="0.25">
      <c r="A8">
        <v>2021</v>
      </c>
      <c r="B8" s="29">
        <v>111.41</v>
      </c>
      <c r="C8" s="38">
        <v>113.33</v>
      </c>
      <c r="D8">
        <f t="shared" si="4"/>
        <v>101.72336415043534</v>
      </c>
      <c r="E8">
        <v>20842</v>
      </c>
      <c r="F8" s="4">
        <f t="shared" si="14"/>
        <v>18707.476887173507</v>
      </c>
      <c r="G8" s="4">
        <f t="shared" si="11"/>
        <v>20673</v>
      </c>
      <c r="H8" s="4">
        <f t="shared" si="12"/>
        <v>3327.7142857142862</v>
      </c>
      <c r="I8">
        <f>29*252</f>
        <v>7308</v>
      </c>
      <c r="J8" s="4">
        <f t="shared" si="15"/>
        <v>5168.25</v>
      </c>
      <c r="K8" s="4">
        <f t="shared" si="0"/>
        <v>5038.0357142857138</v>
      </c>
      <c r="L8" s="4">
        <f t="shared" si="6"/>
        <v>2580.3416396101384</v>
      </c>
      <c r="M8" s="4">
        <f t="shared" si="7"/>
        <v>6559.5547975944719</v>
      </c>
      <c r="N8" s="4">
        <f t="shared" si="13"/>
        <v>5168.25</v>
      </c>
      <c r="O8" s="4">
        <f>F8-(L8+M8+N8)</f>
        <v>4399.3304499688966</v>
      </c>
      <c r="P8" s="4">
        <v>23149565</v>
      </c>
      <c r="Q8" s="4">
        <v>908526</v>
      </c>
      <c r="R8" s="4">
        <v>1316.3</v>
      </c>
      <c r="S8" s="10">
        <f t="shared" si="1"/>
        <v>15.833776494720048</v>
      </c>
      <c r="T8" s="25">
        <f t="shared" si="2"/>
        <v>0.75827484337943984</v>
      </c>
      <c r="U8" s="25">
        <f t="shared" si="3"/>
        <v>0.59861097783322137</v>
      </c>
      <c r="V8" s="6">
        <f t="shared" si="9"/>
        <v>0.18006385865133967</v>
      </c>
      <c r="W8" s="6">
        <f t="shared" si="10"/>
        <v>0.38234091998100955</v>
      </c>
      <c r="X8" s="9"/>
    </row>
    <row r="9" spans="1:26" x14ac:dyDescent="0.25">
      <c r="A9">
        <v>2022</v>
      </c>
      <c r="B9" s="29">
        <v>126.03</v>
      </c>
      <c r="C9" s="43">
        <v>126.07</v>
      </c>
      <c r="D9">
        <f t="shared" si="4"/>
        <v>100.03173847496628</v>
      </c>
      <c r="E9">
        <v>20871</v>
      </c>
      <c r="F9" s="4">
        <f t="shared" si="14"/>
        <v>16560.342775529636</v>
      </c>
      <c r="G9" s="4">
        <f t="shared" si="11"/>
        <v>20842</v>
      </c>
      <c r="H9" s="4">
        <f t="shared" si="12"/>
        <v>3332.3445378151264</v>
      </c>
      <c r="I9">
        <f>262*29</f>
        <v>7598</v>
      </c>
      <c r="J9" s="4">
        <f t="shared" si="15"/>
        <v>5210.5</v>
      </c>
      <c r="K9" s="4">
        <f t="shared" si="0"/>
        <v>4730.1554621848736</v>
      </c>
      <c r="L9" s="4">
        <f t="shared" si="6"/>
        <v>2284.1852104178797</v>
      </c>
      <c r="M9" s="4">
        <f t="shared" si="7"/>
        <v>6028.7233198444819</v>
      </c>
      <c r="N9" s="4">
        <f t="shared" si="13"/>
        <v>5210.5</v>
      </c>
      <c r="O9" s="4">
        <f t="shared" si="8"/>
        <v>3036.9342452672754</v>
      </c>
      <c r="P9" s="4">
        <v>28193734.100000001</v>
      </c>
      <c r="Q9" s="4">
        <v>1000000</v>
      </c>
      <c r="R9" s="4">
        <v>1345.7</v>
      </c>
      <c r="S9" s="10">
        <f t="shared" si="1"/>
        <v>15.509400312105223</v>
      </c>
      <c r="T9" s="25">
        <f t="shared" si="2"/>
        <v>0.7733622987789337</v>
      </c>
      <c r="U9" s="25">
        <f t="shared" si="3"/>
        <v>0.61369843323271522</v>
      </c>
      <c r="V9" s="6">
        <f t="shared" si="9"/>
        <v>0.14805417349807523</v>
      </c>
      <c r="W9" s="6">
        <f t="shared" si="10"/>
        <v>0.34784999999999999</v>
      </c>
      <c r="X9" s="9"/>
    </row>
    <row r="10" spans="1:26" x14ac:dyDescent="0.25">
      <c r="A10">
        <v>2023</v>
      </c>
      <c r="B10" s="30">
        <v>137.72</v>
      </c>
      <c r="C10" s="43">
        <v>138.5</v>
      </c>
      <c r="D10">
        <f t="shared" si="4"/>
        <v>100.56636654080744</v>
      </c>
      <c r="E10">
        <v>23056</v>
      </c>
      <c r="F10" s="4">
        <f t="shared" si="14"/>
        <v>16741.214057507987</v>
      </c>
      <c r="G10" s="4">
        <f t="shared" si="11"/>
        <v>20871</v>
      </c>
      <c r="H10" s="4">
        <f t="shared" si="12"/>
        <v>3681.2100840336134</v>
      </c>
      <c r="I10">
        <f>278*29</f>
        <v>8062</v>
      </c>
      <c r="J10" s="4">
        <f t="shared" si="15"/>
        <v>5217.75</v>
      </c>
      <c r="K10" s="4">
        <f>E10-(H10+I10+J10)</f>
        <v>6095.0399159663866</v>
      </c>
      <c r="L10" s="4">
        <f t="shared" si="6"/>
        <v>2309.1329734493756</v>
      </c>
      <c r="M10" s="4">
        <f t="shared" si="7"/>
        <v>5853.9064769096722</v>
      </c>
      <c r="N10" s="4">
        <f t="shared" si="13"/>
        <v>5217.75</v>
      </c>
      <c r="O10" s="4">
        <f>F10-(L10+M10+N10)</f>
        <v>3360.4246071489397</v>
      </c>
      <c r="P10" s="13">
        <f>U14</f>
        <v>29840204.803587191</v>
      </c>
      <c r="Q10" s="4">
        <v>1160000</v>
      </c>
      <c r="R10" s="4"/>
      <c r="S10" s="5"/>
      <c r="T10" s="25">
        <f t="shared" si="2"/>
        <v>0.73564191898133302</v>
      </c>
      <c r="U10" s="25">
        <f t="shared" si="3"/>
        <v>0.57597805343511455</v>
      </c>
      <c r="V10" s="6">
        <f t="shared" si="9"/>
        <v>0.15452977050096092</v>
      </c>
      <c r="W10" s="6">
        <f t="shared" si="10"/>
        <v>0.33126436781609198</v>
      </c>
      <c r="X10" s="9"/>
    </row>
    <row r="11" spans="1:26" x14ac:dyDescent="0.25">
      <c r="H11" s="4">
        <f t="shared" si="12"/>
        <v>0</v>
      </c>
      <c r="W11" s="6"/>
    </row>
    <row r="13" spans="1:26" ht="15.75" thickBot="1" x14ac:dyDescent="0.3">
      <c r="C13" t="s">
        <v>59</v>
      </c>
    </row>
    <row r="14" spans="1:26" x14ac:dyDescent="0.25">
      <c r="C14" s="40" t="s">
        <v>46</v>
      </c>
      <c r="D14" s="40"/>
      <c r="S14" s="20" t="s">
        <v>47</v>
      </c>
      <c r="T14" s="15">
        <v>1572458000000000</v>
      </c>
      <c r="U14" s="21">
        <f>T14/T15</f>
        <v>29840204.803587191</v>
      </c>
      <c r="W14" s="14"/>
      <c r="Y14" s="6"/>
    </row>
    <row r="15" spans="1:26" ht="15.75" thickBot="1" x14ac:dyDescent="0.3">
      <c r="S15" s="22" t="s">
        <v>48</v>
      </c>
      <c r="T15" s="16">
        <v>52695952</v>
      </c>
      <c r="U15" s="17"/>
      <c r="V15" s="18"/>
      <c r="Z15" s="25">
        <f>(V10-V2)/V2</f>
        <v>-0.27047798142535417</v>
      </c>
    </row>
    <row r="16" spans="1:26" x14ac:dyDescent="0.25">
      <c r="H16">
        <f>H10/J10</f>
        <v>0.70551676182906686</v>
      </c>
      <c r="I16">
        <f>H10/I10</f>
        <v>0.45661251352438764</v>
      </c>
      <c r="S16" s="19"/>
    </row>
  </sheetData>
  <hyperlinks>
    <hyperlink ref="C14" r:id="rId1" xr:uid="{0083BA3E-0D8F-4158-954D-64A5D04F17DC}"/>
  </hyperlinks>
  <pageMargins left="0.7" right="0.7" top="0.75" bottom="0.75" header="0.3" footer="0.3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8C809-19CC-4C44-A17E-2B5A22492F50}">
  <dimension ref="A1:I11"/>
  <sheetViews>
    <sheetView topLeftCell="B10" zoomScale="85" zoomScaleNormal="85" workbookViewId="0">
      <selection activeCell="N37" sqref="N37"/>
    </sheetView>
  </sheetViews>
  <sheetFormatPr baseColWidth="10" defaultColWidth="11.42578125" defaultRowHeight="15" x14ac:dyDescent="0.25"/>
  <cols>
    <col min="2" max="2" width="13.5703125" bestFit="1" customWidth="1"/>
    <col min="3" max="3" width="14.5703125" bestFit="1" customWidth="1"/>
    <col min="4" max="6" width="16.7109375" customWidth="1"/>
    <col min="7" max="7" width="16.140625" customWidth="1"/>
  </cols>
  <sheetData>
    <row r="1" spans="1:9" ht="94.5" customHeight="1" x14ac:dyDescent="0.25">
      <c r="A1" t="s">
        <v>0</v>
      </c>
      <c r="B1" s="3" t="s">
        <v>60</v>
      </c>
      <c r="C1" s="3" t="s">
        <v>61</v>
      </c>
      <c r="D1" s="35" t="s">
        <v>62</v>
      </c>
      <c r="E1" s="36" t="s">
        <v>63</v>
      </c>
      <c r="F1" s="55" t="s">
        <v>64</v>
      </c>
      <c r="G1" s="55" t="s">
        <v>65</v>
      </c>
      <c r="H1" s="11" t="s">
        <v>66</v>
      </c>
    </row>
    <row r="2" spans="1:9" x14ac:dyDescent="0.25">
      <c r="A2">
        <v>2014</v>
      </c>
      <c r="B2">
        <v>16.8</v>
      </c>
      <c r="C2">
        <v>27.56</v>
      </c>
      <c r="F2">
        <v>2.08</v>
      </c>
      <c r="G2">
        <v>1.02</v>
      </c>
    </row>
    <row r="3" spans="1:9" x14ac:dyDescent="0.25">
      <c r="A3">
        <v>2015</v>
      </c>
      <c r="B3">
        <v>16.190000000000001</v>
      </c>
      <c r="C3">
        <v>44.77</v>
      </c>
      <c r="F3">
        <v>2.2400000000000002</v>
      </c>
      <c r="G3">
        <v>0.98</v>
      </c>
    </row>
    <row r="4" spans="1:9" x14ac:dyDescent="0.25">
      <c r="A4">
        <v>2016</v>
      </c>
      <c r="B4">
        <v>22.64</v>
      </c>
      <c r="C4">
        <v>50.87</v>
      </c>
      <c r="F4">
        <v>2.5499999999999998</v>
      </c>
      <c r="G4">
        <v>1.25</v>
      </c>
      <c r="I4" t="s">
        <v>67</v>
      </c>
    </row>
    <row r="5" spans="1:9" x14ac:dyDescent="0.25">
      <c r="A5">
        <v>2017</v>
      </c>
      <c r="B5">
        <v>18.2</v>
      </c>
      <c r="C5">
        <v>102.9</v>
      </c>
      <c r="F5">
        <v>2.57</v>
      </c>
      <c r="G5">
        <v>1.22</v>
      </c>
      <c r="I5" t="s">
        <v>68</v>
      </c>
    </row>
    <row r="6" spans="1:9" x14ac:dyDescent="0.25">
      <c r="A6">
        <v>2018</v>
      </c>
      <c r="B6">
        <v>19.79</v>
      </c>
      <c r="C6">
        <v>108.2</v>
      </c>
      <c r="F6">
        <v>2.6</v>
      </c>
      <c r="G6">
        <v>0.79</v>
      </c>
    </row>
    <row r="7" spans="1:9" x14ac:dyDescent="0.25">
      <c r="A7">
        <v>2019</v>
      </c>
      <c r="B7">
        <v>22.19</v>
      </c>
      <c r="C7">
        <v>107.5</v>
      </c>
      <c r="D7">
        <v>260.86004000000003</v>
      </c>
      <c r="E7">
        <f>339433.05/1000</f>
        <v>339.43304999999998</v>
      </c>
      <c r="F7">
        <v>2.5499999999999998</v>
      </c>
      <c r="G7">
        <v>0.79</v>
      </c>
    </row>
    <row r="8" spans="1:9" x14ac:dyDescent="0.25">
      <c r="A8">
        <v>2020</v>
      </c>
      <c r="B8">
        <v>23.89</v>
      </c>
      <c r="C8">
        <v>93.57</v>
      </c>
      <c r="D8">
        <v>232.44388000000001</v>
      </c>
      <c r="E8">
        <f>292415.45/1000</f>
        <v>292.41545000000002</v>
      </c>
      <c r="F8">
        <v>2.11</v>
      </c>
      <c r="G8">
        <v>0.7</v>
      </c>
    </row>
    <row r="9" spans="1:9" x14ac:dyDescent="0.25">
      <c r="A9">
        <v>2021</v>
      </c>
      <c r="B9">
        <v>21.58</v>
      </c>
      <c r="C9">
        <v>117.5</v>
      </c>
      <c r="D9">
        <v>346.87178999999998</v>
      </c>
      <c r="E9">
        <f>523662.11/1000</f>
        <v>523.66210999999998</v>
      </c>
      <c r="F9">
        <v>2.67</v>
      </c>
      <c r="G9">
        <v>0.93</v>
      </c>
    </row>
    <row r="10" spans="1:9" x14ac:dyDescent="0.25">
      <c r="A10">
        <v>2022</v>
      </c>
      <c r="B10">
        <v>13.97</v>
      </c>
      <c r="C10">
        <v>136.9</v>
      </c>
      <c r="D10">
        <v>391.09498000000002</v>
      </c>
      <c r="E10">
        <f>682126.89/1000</f>
        <v>682.12689</v>
      </c>
    </row>
    <row r="11" spans="1:9" x14ac:dyDescent="0.25">
      <c r="A11">
        <v>2023</v>
      </c>
      <c r="D11">
        <f>447556.05/1000</f>
        <v>447.55604999999997</v>
      </c>
      <c r="E11">
        <f>661908.81/1000</f>
        <v>661.90881000000002</v>
      </c>
      <c r="G11" s="12"/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BAC2C-0EF5-46F8-8124-675BFA7921E7}">
  <dimension ref="A1:AA16"/>
  <sheetViews>
    <sheetView topLeftCell="C1" zoomScale="85" zoomScaleNormal="85" workbookViewId="0">
      <selection activeCell="H5" sqref="H5"/>
    </sheetView>
  </sheetViews>
  <sheetFormatPr baseColWidth="10" defaultColWidth="11.42578125" defaultRowHeight="15" x14ac:dyDescent="0.25"/>
  <cols>
    <col min="3" max="4" width="15.7109375" customWidth="1"/>
    <col min="5" max="6" width="14.28515625" customWidth="1"/>
    <col min="7" max="7" width="12.5703125" customWidth="1"/>
    <col min="10" max="10" width="13.5703125" customWidth="1"/>
    <col min="17" max="17" width="14.7109375" customWidth="1"/>
    <col min="18" max="18" width="13.140625" bestFit="1" customWidth="1"/>
    <col min="20" max="20" width="11.85546875" customWidth="1"/>
    <col min="21" max="21" width="12.42578125" bestFit="1" customWidth="1"/>
    <col min="22" max="22" width="12.140625" bestFit="1" customWidth="1"/>
    <col min="24" max="26" width="13.85546875" customWidth="1"/>
    <col min="27" max="29" width="13.7109375" customWidth="1"/>
  </cols>
  <sheetData>
    <row r="1" spans="1:27" ht="90" x14ac:dyDescent="0.25">
      <c r="A1" t="s">
        <v>22</v>
      </c>
      <c r="B1" t="s">
        <v>23</v>
      </c>
      <c r="C1" s="8" t="s">
        <v>69</v>
      </c>
      <c r="D1" s="8" t="s">
        <v>70</v>
      </c>
      <c r="E1" s="7" t="s">
        <v>71</v>
      </c>
      <c r="F1" s="7" t="s">
        <v>72</v>
      </c>
      <c r="G1" s="7" t="s">
        <v>73</v>
      </c>
      <c r="H1" s="7" t="s">
        <v>27</v>
      </c>
      <c r="I1" s="3" t="s">
        <v>28</v>
      </c>
      <c r="J1" s="32" t="s">
        <v>29</v>
      </c>
      <c r="K1" s="32" t="s">
        <v>74</v>
      </c>
      <c r="L1" s="32" t="s">
        <v>75</v>
      </c>
      <c r="M1" s="32" t="s">
        <v>32</v>
      </c>
      <c r="N1" s="31" t="s">
        <v>33</v>
      </c>
      <c r="O1" s="31" t="s">
        <v>34</v>
      </c>
      <c r="P1" s="31" t="s">
        <v>35</v>
      </c>
      <c r="Q1" s="31" t="s">
        <v>36</v>
      </c>
      <c r="R1" s="3" t="s">
        <v>37</v>
      </c>
      <c r="S1" s="3" t="s">
        <v>38</v>
      </c>
      <c r="T1" s="3" t="s">
        <v>39</v>
      </c>
      <c r="U1" s="7" t="s">
        <v>76</v>
      </c>
      <c r="V1" s="7" t="s">
        <v>41</v>
      </c>
      <c r="W1" s="7" t="s">
        <v>42</v>
      </c>
      <c r="X1" s="7" t="s">
        <v>77</v>
      </c>
      <c r="Y1" s="7" t="s">
        <v>78</v>
      </c>
      <c r="Z1" s="45"/>
    </row>
    <row r="2" spans="1:27" x14ac:dyDescent="0.25">
      <c r="A2">
        <v>2015</v>
      </c>
      <c r="B2" s="29">
        <v>88.05</v>
      </c>
      <c r="C2" s="38">
        <v>88.71</v>
      </c>
      <c r="D2" s="38">
        <f>C2/(B2/100)</f>
        <v>100.7495741056218</v>
      </c>
      <c r="E2" s="56">
        <v>1067</v>
      </c>
      <c r="F2" s="12">
        <f t="shared" ref="F2:F9" si="0">F3/(C3/C2)</f>
        <v>2320.515695067264</v>
      </c>
      <c r="G2" s="52"/>
      <c r="H2" s="4">
        <f t="shared" ref="H2:H10" si="1">F2/(B2/100)</f>
        <v>2635.4522374415264</v>
      </c>
      <c r="I2" s="13"/>
      <c r="J2" s="4">
        <f>F2-F2/1.16</f>
        <v>320.07113035410521</v>
      </c>
      <c r="L2" s="13"/>
      <c r="M2" s="4">
        <f>F2-(J2+K2)</f>
        <v>2000.4445647131588</v>
      </c>
      <c r="N2" s="4">
        <f t="shared" ref="N2:N10" si="2">H2-H2/1.16</f>
        <v>363.51065344021026</v>
      </c>
      <c r="O2" s="4">
        <f t="shared" ref="O2:O10" si="3">K2/(B2/100)</f>
        <v>0</v>
      </c>
      <c r="P2" s="5">
        <f t="shared" ref="P2:P10" si="4">L2/(B2/100)</f>
        <v>0</v>
      </c>
      <c r="Q2" s="4">
        <f t="shared" ref="Q2:Q10" si="5">H2-(N2+O2+P2)</f>
        <v>2271.9415840013162</v>
      </c>
      <c r="R2" s="4">
        <v>17077602.800000001</v>
      </c>
      <c r="S2" s="4">
        <v>644350</v>
      </c>
      <c r="T2" s="4">
        <v>1276.5</v>
      </c>
      <c r="U2" s="10">
        <f t="shared" ref="U2:U9" si="6">F2/T2</f>
        <v>1.8178736349919813</v>
      </c>
      <c r="V2" s="54"/>
      <c r="W2" s="54"/>
      <c r="X2" s="54"/>
      <c r="Y2" s="54"/>
      <c r="Z2" s="46"/>
    </row>
    <row r="3" spans="1:27" x14ac:dyDescent="0.25">
      <c r="A3">
        <v>2016</v>
      </c>
      <c r="B3" s="29">
        <v>93.11</v>
      </c>
      <c r="C3" s="38">
        <v>91.26</v>
      </c>
      <c r="D3" s="38">
        <f t="shared" ref="D3:D10" si="7">C3/(B3/100)</f>
        <v>98.013102781656102</v>
      </c>
      <c r="E3" s="56">
        <v>1101.01</v>
      </c>
      <c r="F3" s="12">
        <f t="shared" si="0"/>
        <v>2387.2197309417038</v>
      </c>
      <c r="G3" s="12">
        <v>2208</v>
      </c>
      <c r="H3" s="4">
        <f t="shared" si="1"/>
        <v>2563.8704016128277</v>
      </c>
      <c r="I3" s="4">
        <f>F2</f>
        <v>2320.515695067264</v>
      </c>
      <c r="J3" s="4">
        <f>F3-F3/1.16</f>
        <v>329.27168702644167</v>
      </c>
      <c r="L3" s="53">
        <f>G3*0.48</f>
        <v>1059.8399999999999</v>
      </c>
      <c r="M3" s="4">
        <f t="shared" ref="M3:M10" si="8">F3-(J3+K3+L3)</f>
        <v>998.10804391526221</v>
      </c>
      <c r="N3" s="4">
        <f t="shared" si="2"/>
        <v>353.63729677418314</v>
      </c>
      <c r="O3" s="4">
        <f t="shared" si="3"/>
        <v>0</v>
      </c>
      <c r="P3" s="5">
        <f t="shared" si="4"/>
        <v>1138.2665664268068</v>
      </c>
      <c r="Q3" s="4">
        <f t="shared" si="5"/>
        <v>1071.9665384118377</v>
      </c>
      <c r="R3" s="4">
        <v>18136791.199999999</v>
      </c>
      <c r="S3" s="4">
        <v>689455</v>
      </c>
      <c r="T3" s="4">
        <v>1298.0999999999999</v>
      </c>
      <c r="U3" s="10">
        <f t="shared" si="6"/>
        <v>1.8390106547582652</v>
      </c>
      <c r="V3" s="6">
        <f t="shared" ref="V3:V10" si="9">(J3+K3+L3)/F3</f>
        <v>0.58189519340076357</v>
      </c>
      <c r="W3" s="6">
        <f t="shared" ref="W3:W10" si="10">(K3+L3)/F3</f>
        <v>0.44396415891800506</v>
      </c>
      <c r="X3" s="6">
        <f t="shared" ref="X3:X10" si="11">(100)*(F3)/R3</f>
        <v>1.3162304757313984E-2</v>
      </c>
      <c r="Y3" s="6">
        <f t="shared" ref="Y3:Y10" si="12">(100)*(F3)/(S3*12)</f>
        <v>2.8853946606881568E-2</v>
      </c>
      <c r="Z3" s="46"/>
    </row>
    <row r="4" spans="1:27" x14ac:dyDescent="0.25">
      <c r="A4">
        <v>2017</v>
      </c>
      <c r="B4" s="29">
        <v>96.92</v>
      </c>
      <c r="C4" s="38">
        <v>97.58</v>
      </c>
      <c r="D4" s="38">
        <f t="shared" si="7"/>
        <v>100.68097399917457</v>
      </c>
      <c r="E4" s="56">
        <v>1144.6300000000001</v>
      </c>
      <c r="F4" s="12">
        <f t="shared" si="0"/>
        <v>2552.5411061285495</v>
      </c>
      <c r="G4" s="12">
        <v>2355</v>
      </c>
      <c r="H4" s="4">
        <f t="shared" si="1"/>
        <v>2633.6577652997826</v>
      </c>
      <c r="I4" s="4">
        <f t="shared" ref="I4:I10" si="13">F3</f>
        <v>2387.2197309417038</v>
      </c>
      <c r="J4" s="4">
        <f>F4-F4/1.19</f>
        <v>407.54857997010458</v>
      </c>
      <c r="L4" s="53">
        <f t="shared" ref="L4:L9" si="14">G4*0.48</f>
        <v>1130.3999999999999</v>
      </c>
      <c r="M4" s="4">
        <f t="shared" si="8"/>
        <v>1014.592526158445</v>
      </c>
      <c r="N4" s="4">
        <f t="shared" si="2"/>
        <v>363.26314004134929</v>
      </c>
      <c r="O4" s="4">
        <f t="shared" si="3"/>
        <v>0</v>
      </c>
      <c r="P4" s="5">
        <f t="shared" si="4"/>
        <v>1166.3227404044571</v>
      </c>
      <c r="Q4" s="4">
        <f t="shared" si="5"/>
        <v>1104.0718848539761</v>
      </c>
      <c r="R4" s="4">
        <v>19037004.899999999</v>
      </c>
      <c r="S4" s="4">
        <v>737717</v>
      </c>
      <c r="T4" s="4">
        <v>1328</v>
      </c>
      <c r="U4" s="10">
        <f t="shared" si="6"/>
        <v>1.9220942064221005</v>
      </c>
      <c r="V4" s="6">
        <f t="shared" si="9"/>
        <v>0.60251667496266803</v>
      </c>
      <c r="W4" s="6">
        <f t="shared" si="10"/>
        <v>0.44285280941644956</v>
      </c>
      <c r="X4" s="6">
        <f t="shared" si="11"/>
        <v>1.3408312492100843E-2</v>
      </c>
      <c r="Y4" s="6">
        <f t="shared" si="12"/>
        <v>2.8833788409924916E-2</v>
      </c>
      <c r="Z4" s="46"/>
    </row>
    <row r="5" spans="1:27" x14ac:dyDescent="0.25">
      <c r="A5">
        <v>2018</v>
      </c>
      <c r="B5" s="29">
        <v>100</v>
      </c>
      <c r="C5" s="38">
        <v>100</v>
      </c>
      <c r="D5" s="38">
        <f t="shared" si="7"/>
        <v>100</v>
      </c>
      <c r="E5" s="56">
        <v>1175.76</v>
      </c>
      <c r="F5" s="12">
        <f t="shared" si="0"/>
        <v>2615.8445440956643</v>
      </c>
      <c r="G5" s="12">
        <v>2498</v>
      </c>
      <c r="H5" s="4">
        <f t="shared" si="1"/>
        <v>2615.8445440956643</v>
      </c>
      <c r="I5" s="4">
        <f t="shared" si="13"/>
        <v>2552.5411061285495</v>
      </c>
      <c r="J5" s="4">
        <f t="shared" ref="J5:J9" si="15">F5-F5/1.19</f>
        <v>417.65585157829946</v>
      </c>
      <c r="L5" s="53">
        <f t="shared" si="14"/>
        <v>1199.04</v>
      </c>
      <c r="M5" s="4">
        <f t="shared" si="8"/>
        <v>999.14869251736491</v>
      </c>
      <c r="N5" s="4">
        <f t="shared" si="2"/>
        <v>360.80614401319508</v>
      </c>
      <c r="O5" s="4">
        <f t="shared" si="3"/>
        <v>0</v>
      </c>
      <c r="P5" s="5">
        <f t="shared" si="4"/>
        <v>1199.04</v>
      </c>
      <c r="Q5" s="4">
        <f t="shared" si="5"/>
        <v>1055.9984000824693</v>
      </c>
      <c r="R5" s="4">
        <v>20045696.399999999</v>
      </c>
      <c r="S5" s="4">
        <v>781242</v>
      </c>
      <c r="T5" s="4">
        <v>1322.2</v>
      </c>
      <c r="U5" s="10">
        <f t="shared" si="6"/>
        <v>1.9784030737374558</v>
      </c>
      <c r="V5" s="6">
        <f t="shared" si="9"/>
        <v>0.61803972840336152</v>
      </c>
      <c r="W5" s="6">
        <f t="shared" si="10"/>
        <v>0.45837586285714299</v>
      </c>
      <c r="X5" s="6">
        <f t="shared" si="11"/>
        <v>1.3049407173979073E-2</v>
      </c>
      <c r="Y5" s="6">
        <f t="shared" si="12"/>
        <v>2.790262752659296E-2</v>
      </c>
      <c r="Z5" s="46"/>
    </row>
    <row r="6" spans="1:27" x14ac:dyDescent="0.25">
      <c r="A6">
        <v>2019</v>
      </c>
      <c r="B6" s="29">
        <v>103.8</v>
      </c>
      <c r="C6" s="38">
        <v>102.55</v>
      </c>
      <c r="D6" s="38">
        <f t="shared" si="7"/>
        <v>98.795761078998069</v>
      </c>
      <c r="E6" s="56">
        <v>1187.6300000000001</v>
      </c>
      <c r="F6" s="12">
        <f t="shared" si="0"/>
        <v>2682.5485799701041</v>
      </c>
      <c r="G6" s="12">
        <v>2425</v>
      </c>
      <c r="H6" s="4">
        <f t="shared" si="1"/>
        <v>2584.3435259827593</v>
      </c>
      <c r="I6" s="4">
        <f t="shared" si="13"/>
        <v>2615.8445440956643</v>
      </c>
      <c r="J6" s="4">
        <f t="shared" si="15"/>
        <v>428.30607579354592</v>
      </c>
      <c r="L6" s="53">
        <f t="shared" si="14"/>
        <v>1164</v>
      </c>
      <c r="M6" s="4">
        <f t="shared" si="8"/>
        <v>1090.2425041765582</v>
      </c>
      <c r="N6" s="4">
        <f t="shared" si="2"/>
        <v>356.46117599762192</v>
      </c>
      <c r="O6" s="4">
        <f t="shared" si="3"/>
        <v>0</v>
      </c>
      <c r="P6" s="5">
        <f t="shared" si="4"/>
        <v>1121.3872832369941</v>
      </c>
      <c r="Q6" s="4">
        <f t="shared" si="5"/>
        <v>1106.4950667481432</v>
      </c>
      <c r="R6" s="4">
        <v>21122191.5</v>
      </c>
      <c r="S6" s="4">
        <v>828116</v>
      </c>
      <c r="T6" s="4">
        <v>1312.6</v>
      </c>
      <c r="U6" s="10">
        <f t="shared" si="6"/>
        <v>2.0436908273427581</v>
      </c>
      <c r="V6" s="6">
        <f t="shared" si="9"/>
        <v>0.59357958610065187</v>
      </c>
      <c r="W6" s="6">
        <f t="shared" si="10"/>
        <v>0.43391572055443345</v>
      </c>
      <c r="X6" s="6">
        <f t="shared" si="11"/>
        <v>1.2700143259141004E-2</v>
      </c>
      <c r="Y6" s="6">
        <f t="shared" si="12"/>
        <v>2.6994492920980717E-2</v>
      </c>
      <c r="Z6" s="46"/>
    </row>
    <row r="7" spans="1:27" x14ac:dyDescent="0.25">
      <c r="A7">
        <v>2020</v>
      </c>
      <c r="B7" s="29">
        <v>105.48</v>
      </c>
      <c r="C7" s="38">
        <v>104.69</v>
      </c>
      <c r="D7" s="38">
        <f t="shared" si="7"/>
        <v>99.251042851725444</v>
      </c>
      <c r="E7" s="56">
        <v>1037.0999999999999</v>
      </c>
      <c r="F7" s="12">
        <f t="shared" si="0"/>
        <v>2738.5276532137514</v>
      </c>
      <c r="G7" s="12">
        <v>2425</v>
      </c>
      <c r="H7" s="4">
        <f>F7/(B7/100)</f>
        <v>2596.2529893949104</v>
      </c>
      <c r="I7" s="4">
        <f t="shared" si="13"/>
        <v>2682.5485799701041</v>
      </c>
      <c r="J7" s="4">
        <f t="shared" si="15"/>
        <v>437.24391101732135</v>
      </c>
      <c r="L7" s="53">
        <f t="shared" si="14"/>
        <v>1164</v>
      </c>
      <c r="M7" s="4">
        <f t="shared" si="8"/>
        <v>1137.28374219643</v>
      </c>
      <c r="N7" s="4">
        <f t="shared" si="2"/>
        <v>358.1038606061943</v>
      </c>
      <c r="O7" s="4">
        <f t="shared" si="3"/>
        <v>0</v>
      </c>
      <c r="P7" s="5">
        <f t="shared" si="4"/>
        <v>1103.5267349260523</v>
      </c>
      <c r="Q7" s="4">
        <f t="shared" si="5"/>
        <v>1134.6223938626638</v>
      </c>
      <c r="R7" s="4">
        <v>19590202.899999999</v>
      </c>
      <c r="S7" s="4">
        <v>877803</v>
      </c>
      <c r="T7" s="4">
        <v>1270.7</v>
      </c>
      <c r="U7" s="10">
        <f t="shared" si="6"/>
        <v>2.1551331181346907</v>
      </c>
      <c r="V7" s="6">
        <f t="shared" si="9"/>
        <v>0.58470978342621793</v>
      </c>
      <c r="W7" s="6">
        <f t="shared" si="10"/>
        <v>0.42504591787999951</v>
      </c>
      <c r="X7" s="6">
        <f t="shared" si="11"/>
        <v>1.3979067328668411E-2</v>
      </c>
      <c r="Y7" s="6">
        <f t="shared" si="12"/>
        <v>2.5997933222808835E-2</v>
      </c>
      <c r="Z7" s="46"/>
    </row>
    <row r="8" spans="1:27" x14ac:dyDescent="0.25">
      <c r="A8">
        <v>2021</v>
      </c>
      <c r="B8" s="29">
        <v>111.41</v>
      </c>
      <c r="C8" s="38">
        <v>108.94</v>
      </c>
      <c r="D8" s="38">
        <f t="shared" si="7"/>
        <v>97.782963827304556</v>
      </c>
      <c r="E8" s="56">
        <v>1043.7</v>
      </c>
      <c r="F8" s="12">
        <f t="shared" si="0"/>
        <v>2849.7010463378169</v>
      </c>
      <c r="G8" s="12">
        <v>2099</v>
      </c>
      <c r="H8" s="4">
        <f t="shared" si="1"/>
        <v>2557.8503243315836</v>
      </c>
      <c r="I8" s="4">
        <f t="shared" si="13"/>
        <v>2738.5276532137514</v>
      </c>
      <c r="J8" s="4">
        <f t="shared" si="15"/>
        <v>454.99428470939938</v>
      </c>
      <c r="L8" s="53">
        <f t="shared" si="14"/>
        <v>1007.52</v>
      </c>
      <c r="M8" s="4">
        <f t="shared" si="8"/>
        <v>1387.1867616284176</v>
      </c>
      <c r="N8" s="4">
        <f t="shared" si="2"/>
        <v>352.80694128711502</v>
      </c>
      <c r="O8" s="4">
        <f t="shared" si="3"/>
        <v>0</v>
      </c>
      <c r="P8" s="5">
        <f t="shared" si="4"/>
        <v>904.33533794093898</v>
      </c>
      <c r="Q8" s="4">
        <f t="shared" si="5"/>
        <v>1300.7080451035295</v>
      </c>
      <c r="R8" s="4">
        <v>23149565</v>
      </c>
      <c r="S8" s="4">
        <v>908526</v>
      </c>
      <c r="T8" s="4">
        <v>1316.3</v>
      </c>
      <c r="U8" s="10">
        <f t="shared" si="6"/>
        <v>2.1649328012898406</v>
      </c>
      <c r="V8" s="6">
        <f t="shared" si="9"/>
        <v>0.51321674131007289</v>
      </c>
      <c r="W8" s="6">
        <f t="shared" si="10"/>
        <v>0.35355287576385436</v>
      </c>
      <c r="X8" s="6">
        <f t="shared" si="11"/>
        <v>1.2309955052450519E-2</v>
      </c>
      <c r="Y8" s="6">
        <f t="shared" si="12"/>
        <v>2.6138502056607966E-2</v>
      </c>
      <c r="Z8" s="46"/>
    </row>
    <row r="9" spans="1:27" x14ac:dyDescent="0.25">
      <c r="A9">
        <v>2022</v>
      </c>
      <c r="B9" s="29">
        <v>126.03</v>
      </c>
      <c r="C9" s="38">
        <v>118.31</v>
      </c>
      <c r="D9" s="38">
        <f t="shared" si="7"/>
        <v>93.874474331508381</v>
      </c>
      <c r="E9" s="56">
        <v>1046.03</v>
      </c>
      <c r="F9" s="12">
        <f t="shared" si="0"/>
        <v>3094.8056801195812</v>
      </c>
      <c r="G9" s="12">
        <v>2174</v>
      </c>
      <c r="H9" s="4">
        <f t="shared" si="1"/>
        <v>2455.6103150992471</v>
      </c>
      <c r="I9" s="4">
        <f t="shared" si="13"/>
        <v>2849.7010463378169</v>
      </c>
      <c r="J9" s="4">
        <f t="shared" si="15"/>
        <v>494.12863800228615</v>
      </c>
      <c r="L9" s="53">
        <f t="shared" si="14"/>
        <v>1043.52</v>
      </c>
      <c r="M9" s="4">
        <f t="shared" si="8"/>
        <v>1557.1570421172951</v>
      </c>
      <c r="N9" s="4">
        <f t="shared" si="2"/>
        <v>338.70487104817175</v>
      </c>
      <c r="O9" s="4">
        <f t="shared" si="3"/>
        <v>0</v>
      </c>
      <c r="P9" s="5">
        <f t="shared" si="4"/>
        <v>827.9933349202571</v>
      </c>
      <c r="Q9" s="4">
        <f t="shared" si="5"/>
        <v>1288.9121091308184</v>
      </c>
      <c r="R9" s="4">
        <v>28193734.100000001</v>
      </c>
      <c r="S9" s="4">
        <v>1000000</v>
      </c>
      <c r="T9" s="4">
        <v>1345.7</v>
      </c>
      <c r="U9" s="10">
        <f t="shared" si="6"/>
        <v>2.2997738575608095</v>
      </c>
      <c r="V9" s="6">
        <f t="shared" si="9"/>
        <v>0.49684820209547775</v>
      </c>
      <c r="W9" s="6">
        <f t="shared" si="10"/>
        <v>0.33718433654925922</v>
      </c>
      <c r="X9" s="6">
        <f t="shared" si="11"/>
        <v>1.0976927246113103E-2</v>
      </c>
      <c r="Y9" s="6">
        <f t="shared" si="12"/>
        <v>2.5790047334329842E-2</v>
      </c>
      <c r="Z9" s="46"/>
    </row>
    <row r="10" spans="1:27" x14ac:dyDescent="0.25">
      <c r="A10">
        <v>2023</v>
      </c>
      <c r="B10" s="30">
        <v>137.72</v>
      </c>
      <c r="C10" s="38">
        <v>133.80000000000001</v>
      </c>
      <c r="D10" s="38">
        <f t="shared" si="7"/>
        <v>97.153645076967777</v>
      </c>
      <c r="E10" s="56">
        <v>1092.23</v>
      </c>
      <c r="F10">
        <v>3500</v>
      </c>
      <c r="G10">
        <v>2267</v>
      </c>
      <c r="H10" s="4">
        <f t="shared" si="1"/>
        <v>2541.3883241359281</v>
      </c>
      <c r="I10" s="4">
        <f t="shared" si="13"/>
        <v>3094.8056801195812</v>
      </c>
      <c r="J10" s="4">
        <f>F10-F10/1.19</f>
        <v>558.82352941176441</v>
      </c>
      <c r="L10" s="53">
        <f>G10*0.48</f>
        <v>1088.1599999999999</v>
      </c>
      <c r="M10" s="4">
        <f t="shared" si="8"/>
        <v>1853.0164705882357</v>
      </c>
      <c r="N10" s="4">
        <f t="shared" si="2"/>
        <v>350.53632057047253</v>
      </c>
      <c r="O10" s="4">
        <f t="shared" si="3"/>
        <v>0</v>
      </c>
      <c r="P10" s="5">
        <f t="shared" si="4"/>
        <v>790.1248910833574</v>
      </c>
      <c r="Q10" s="4">
        <f t="shared" si="5"/>
        <v>1400.7271124820982</v>
      </c>
      <c r="R10" s="13">
        <f>V14</f>
        <v>29840204.803587191</v>
      </c>
      <c r="S10" s="4">
        <v>1160000</v>
      </c>
      <c r="T10" s="4"/>
      <c r="U10" s="5"/>
      <c r="V10" s="6">
        <f t="shared" si="9"/>
        <v>0.47056672268907551</v>
      </c>
      <c r="W10" s="6">
        <f t="shared" si="10"/>
        <v>0.31090285714285709</v>
      </c>
      <c r="X10" s="6">
        <f t="shared" si="11"/>
        <v>1.1729142018419569E-2</v>
      </c>
      <c r="Y10" s="6">
        <f t="shared" si="12"/>
        <v>2.5143678160919541E-2</v>
      </c>
      <c r="Z10" s="46"/>
    </row>
    <row r="11" spans="1:27" x14ac:dyDescent="0.25">
      <c r="X11" s="6"/>
    </row>
    <row r="13" spans="1:27" x14ac:dyDescent="0.25">
      <c r="C13" t="s">
        <v>79</v>
      </c>
    </row>
    <row r="14" spans="1:27" x14ac:dyDescent="0.25">
      <c r="C14" s="40" t="s">
        <v>46</v>
      </c>
      <c r="D14" s="40"/>
      <c r="T14" s="20" t="s">
        <v>47</v>
      </c>
      <c r="U14" s="15">
        <v>1572458000000000</v>
      </c>
      <c r="V14" s="21">
        <f>U14/U15</f>
        <v>29840204.803587191</v>
      </c>
      <c r="X14" s="14"/>
      <c r="Z14" s="6"/>
    </row>
    <row r="15" spans="1:27" x14ac:dyDescent="0.25">
      <c r="T15" s="22" t="s">
        <v>48</v>
      </c>
      <c r="U15" s="16">
        <v>52695952</v>
      </c>
      <c r="V15" s="17"/>
      <c r="W15" s="18"/>
      <c r="AA15" s="25" t="e">
        <f>(X10-X2)/X2</f>
        <v>#DIV/0!</v>
      </c>
    </row>
    <row r="16" spans="1:27" x14ac:dyDescent="0.25">
      <c r="C16" s="44" t="s">
        <v>80</v>
      </c>
      <c r="D16" s="44"/>
      <c r="E16" s="44"/>
      <c r="F16" s="44"/>
      <c r="I16">
        <f>J10/L10</f>
        <v>0.51354904555558423</v>
      </c>
      <c r="J16" s="48" t="e">
        <f>J10/K10</f>
        <v>#DIV/0!</v>
      </c>
      <c r="T16" s="19"/>
    </row>
  </sheetData>
  <hyperlinks>
    <hyperlink ref="C14" r:id="rId1" xr:uid="{C3DC8BA5-DB9F-4D57-98FB-C7D47BC0650D}"/>
  </hyperlinks>
  <pageMargins left="0.7" right="0.7" top="0.75" bottom="0.75" header="0.3" footer="0.3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166C0-BC0E-4B17-B07D-A8B34EF05B11}">
  <dimension ref="A1:J289"/>
  <sheetViews>
    <sheetView zoomScaleNormal="100" workbookViewId="0">
      <selection activeCell="F5" sqref="F5"/>
    </sheetView>
  </sheetViews>
  <sheetFormatPr baseColWidth="10" defaultColWidth="11.42578125" defaultRowHeight="12.75" x14ac:dyDescent="0.2"/>
  <cols>
    <col min="1" max="3" width="9.140625" style="37" customWidth="1"/>
    <col min="4" max="4" width="14.42578125" style="37" customWidth="1"/>
    <col min="5" max="5" width="11.85546875" style="37" customWidth="1"/>
    <col min="6" max="6" width="17.28515625" style="37" customWidth="1"/>
    <col min="7" max="256" width="9.140625" style="37" customWidth="1"/>
    <col min="257" max="16384" width="11.42578125" style="37"/>
  </cols>
  <sheetData>
    <row r="1" spans="1:6" x14ac:dyDescent="0.2">
      <c r="A1" s="37" t="s">
        <v>22</v>
      </c>
      <c r="B1" s="37" t="s">
        <v>81</v>
      </c>
      <c r="C1" s="37" t="s">
        <v>82</v>
      </c>
      <c r="D1" s="37" t="s">
        <v>83</v>
      </c>
      <c r="E1" s="37" t="s">
        <v>84</v>
      </c>
      <c r="F1" s="37" t="s">
        <v>85</v>
      </c>
    </row>
    <row r="2" spans="1:6" x14ac:dyDescent="0.2">
      <c r="A2" s="37" t="s">
        <v>86</v>
      </c>
      <c r="B2" s="37" t="s">
        <v>87</v>
      </c>
      <c r="C2" s="37" t="s">
        <v>88</v>
      </c>
      <c r="D2" s="38">
        <v>45.93</v>
      </c>
      <c r="E2" s="38">
        <v>39.33</v>
      </c>
      <c r="F2" s="51">
        <v>30.330000000000002</v>
      </c>
    </row>
    <row r="3" spans="1:6" x14ac:dyDescent="0.2">
      <c r="A3" s="37" t="s">
        <v>86</v>
      </c>
      <c r="B3" s="37" t="s">
        <v>89</v>
      </c>
      <c r="C3" s="37" t="s">
        <v>90</v>
      </c>
      <c r="D3" s="38">
        <v>45.92</v>
      </c>
      <c r="E3" s="38">
        <v>39.68</v>
      </c>
      <c r="F3" s="51">
        <v>30.889999999999993</v>
      </c>
    </row>
    <row r="4" spans="1:6" x14ac:dyDescent="0.2">
      <c r="A4" s="37" t="s">
        <v>86</v>
      </c>
      <c r="B4" s="37" t="s">
        <v>91</v>
      </c>
      <c r="C4" s="37" t="s">
        <v>92</v>
      </c>
      <c r="D4" s="38">
        <v>46.04</v>
      </c>
      <c r="E4" s="38">
        <v>40.15</v>
      </c>
      <c r="F4" s="51">
        <v>31.33</v>
      </c>
    </row>
    <row r="5" spans="1:6" x14ac:dyDescent="0.2">
      <c r="A5" s="37" t="s">
        <v>86</v>
      </c>
      <c r="B5" s="37" t="s">
        <v>93</v>
      </c>
      <c r="C5" s="37" t="s">
        <v>94</v>
      </c>
      <c r="D5" s="38">
        <v>46.44</v>
      </c>
      <c r="E5" s="38">
        <v>40.33</v>
      </c>
      <c r="F5" s="51">
        <v>31.499999999999993</v>
      </c>
    </row>
    <row r="6" spans="1:6" x14ac:dyDescent="0.2">
      <c r="A6" s="37" t="s">
        <v>86</v>
      </c>
      <c r="B6" s="37" t="s">
        <v>95</v>
      </c>
      <c r="C6" s="37" t="s">
        <v>96</v>
      </c>
      <c r="D6" s="38">
        <v>47.82</v>
      </c>
      <c r="E6" s="38">
        <v>40.630000000000003</v>
      </c>
      <c r="F6" s="51">
        <v>31.379999999999995</v>
      </c>
    </row>
    <row r="7" spans="1:6" x14ac:dyDescent="0.2">
      <c r="A7" s="37" t="s">
        <v>86</v>
      </c>
      <c r="B7" s="37" t="s">
        <v>97</v>
      </c>
      <c r="C7" s="37" t="s">
        <v>98</v>
      </c>
      <c r="D7" s="38">
        <v>48.36</v>
      </c>
      <c r="E7" s="38">
        <v>40.799999999999997</v>
      </c>
      <c r="F7" s="51">
        <v>31.289999999999996</v>
      </c>
    </row>
    <row r="8" spans="1:6" x14ac:dyDescent="0.2">
      <c r="A8" s="37" t="s">
        <v>86</v>
      </c>
      <c r="B8" s="37" t="s">
        <v>99</v>
      </c>
      <c r="C8" s="37" t="s">
        <v>100</v>
      </c>
      <c r="D8" s="38">
        <v>48.14</v>
      </c>
      <c r="E8" s="38">
        <v>40.71</v>
      </c>
      <c r="F8" s="51">
        <v>31.47</v>
      </c>
    </row>
    <row r="9" spans="1:6" x14ac:dyDescent="0.2">
      <c r="A9" s="37" t="s">
        <v>86</v>
      </c>
      <c r="B9" s="37" t="s">
        <v>101</v>
      </c>
      <c r="C9" s="37" t="s">
        <v>102</v>
      </c>
      <c r="D9" s="38">
        <v>48.04</v>
      </c>
      <c r="E9" s="38">
        <v>40.729999999999997</v>
      </c>
      <c r="F9" s="51">
        <v>31.789999999999996</v>
      </c>
    </row>
    <row r="10" spans="1:6" x14ac:dyDescent="0.2">
      <c r="A10" s="37" t="s">
        <v>86</v>
      </c>
      <c r="B10" s="37" t="s">
        <v>103</v>
      </c>
      <c r="C10" s="37" t="s">
        <v>104</v>
      </c>
      <c r="D10" s="38">
        <v>47.9</v>
      </c>
      <c r="E10" s="38">
        <v>41.25</v>
      </c>
      <c r="F10" s="51">
        <v>32.36</v>
      </c>
    </row>
    <row r="11" spans="1:6" x14ac:dyDescent="0.2">
      <c r="A11" s="37" t="s">
        <v>86</v>
      </c>
      <c r="B11" s="37" t="s">
        <v>105</v>
      </c>
      <c r="C11" s="37" t="s">
        <v>106</v>
      </c>
      <c r="D11" s="38">
        <v>47.87</v>
      </c>
      <c r="E11" s="38">
        <v>41.72</v>
      </c>
      <c r="F11" s="51">
        <v>32.639999999999993</v>
      </c>
    </row>
    <row r="12" spans="1:6" x14ac:dyDescent="0.2">
      <c r="A12" s="37" t="s">
        <v>86</v>
      </c>
      <c r="B12" s="37" t="s">
        <v>107</v>
      </c>
      <c r="C12" s="37" t="s">
        <v>108</v>
      </c>
      <c r="D12" s="38">
        <v>47.92</v>
      </c>
      <c r="E12" s="38">
        <v>42.03</v>
      </c>
      <c r="F12" s="51">
        <v>32.61999999999999</v>
      </c>
    </row>
    <row r="13" spans="1:6" x14ac:dyDescent="0.2">
      <c r="A13" s="37" t="s">
        <v>86</v>
      </c>
      <c r="B13" s="37" t="s">
        <v>109</v>
      </c>
      <c r="C13" s="37" t="s">
        <v>110</v>
      </c>
      <c r="D13" s="38">
        <v>48.11</v>
      </c>
      <c r="E13" s="38">
        <v>42.13</v>
      </c>
      <c r="F13" s="51">
        <v>32.700000000000003</v>
      </c>
    </row>
    <row r="14" spans="1:6" x14ac:dyDescent="0.2">
      <c r="A14" s="37" t="s">
        <v>111</v>
      </c>
      <c r="B14" s="37" t="s">
        <v>87</v>
      </c>
      <c r="C14" s="37" t="s">
        <v>112</v>
      </c>
      <c r="D14" s="38">
        <v>48.59</v>
      </c>
      <c r="E14" s="38">
        <v>42.56</v>
      </c>
      <c r="F14" s="51">
        <v>33.279999999999994</v>
      </c>
    </row>
    <row r="15" spans="1:6" x14ac:dyDescent="0.2">
      <c r="A15" s="37" t="s">
        <v>111</v>
      </c>
      <c r="B15" s="37" t="s">
        <v>89</v>
      </c>
      <c r="C15" s="37" t="s">
        <v>113</v>
      </c>
      <c r="D15" s="38">
        <v>49.36</v>
      </c>
      <c r="E15" s="38">
        <v>43.3</v>
      </c>
      <c r="F15" s="51">
        <v>34</v>
      </c>
    </row>
    <row r="16" spans="1:6" x14ac:dyDescent="0.2">
      <c r="A16" s="37" t="s">
        <v>111</v>
      </c>
      <c r="B16" s="37" t="s">
        <v>91</v>
      </c>
      <c r="C16" s="37" t="s">
        <v>114</v>
      </c>
      <c r="D16" s="38">
        <v>50.11</v>
      </c>
      <c r="E16" s="38">
        <v>43.81</v>
      </c>
      <c r="F16" s="51">
        <v>34.559999999999995</v>
      </c>
    </row>
    <row r="17" spans="1:10" x14ac:dyDescent="0.2">
      <c r="A17" s="37" t="s">
        <v>111</v>
      </c>
      <c r="B17" s="37" t="s">
        <v>93</v>
      </c>
      <c r="C17" s="37" t="s">
        <v>115</v>
      </c>
      <c r="D17" s="38">
        <v>50.78</v>
      </c>
      <c r="E17" s="38">
        <v>44.07</v>
      </c>
      <c r="F17" s="51">
        <v>34.909999999999997</v>
      </c>
    </row>
    <row r="18" spans="1:10" x14ac:dyDescent="0.2">
      <c r="A18" s="37" t="s">
        <v>111</v>
      </c>
      <c r="B18" s="37" t="s">
        <v>95</v>
      </c>
      <c r="C18" s="37" t="s">
        <v>116</v>
      </c>
      <c r="D18" s="38">
        <v>51.4</v>
      </c>
      <c r="E18" s="38">
        <v>44.3</v>
      </c>
      <c r="F18" s="51">
        <v>35.159999999999989</v>
      </c>
    </row>
    <row r="19" spans="1:10" x14ac:dyDescent="0.2">
      <c r="A19" s="37" t="s">
        <v>111</v>
      </c>
      <c r="B19" s="37" t="s">
        <v>97</v>
      </c>
      <c r="C19" s="37" t="s">
        <v>117</v>
      </c>
      <c r="D19" s="38">
        <v>51.51</v>
      </c>
      <c r="E19" s="38">
        <v>44.43</v>
      </c>
      <c r="F19" s="51">
        <v>35.380000000000003</v>
      </c>
    </row>
    <row r="20" spans="1:10" x14ac:dyDescent="0.2">
      <c r="A20" s="37" t="s">
        <v>111</v>
      </c>
      <c r="B20" s="37" t="s">
        <v>99</v>
      </c>
      <c r="C20" s="37" t="s">
        <v>118</v>
      </c>
      <c r="D20" s="38">
        <v>51.73</v>
      </c>
      <c r="E20" s="38">
        <v>44.73</v>
      </c>
      <c r="F20" s="51">
        <v>35.459999999999994</v>
      </c>
    </row>
    <row r="21" spans="1:10" x14ac:dyDescent="0.2">
      <c r="A21" s="37" t="s">
        <v>111</v>
      </c>
      <c r="B21" s="37" t="s">
        <v>101</v>
      </c>
      <c r="C21" s="37" t="s">
        <v>119</v>
      </c>
      <c r="D21" s="38">
        <v>51.86</v>
      </c>
      <c r="E21" s="38">
        <v>45.26</v>
      </c>
      <c r="F21" s="51">
        <v>35.520000000000003</v>
      </c>
    </row>
    <row r="22" spans="1:10" x14ac:dyDescent="0.2">
      <c r="A22" s="37" t="s">
        <v>111</v>
      </c>
      <c r="B22" s="37" t="s">
        <v>103</v>
      </c>
      <c r="C22" s="37" t="s">
        <v>120</v>
      </c>
      <c r="D22" s="38">
        <v>52.22</v>
      </c>
      <c r="E22" s="38">
        <v>45.79</v>
      </c>
      <c r="F22" s="51">
        <v>35.559999999999995</v>
      </c>
    </row>
    <row r="23" spans="1:10" x14ac:dyDescent="0.2">
      <c r="A23" s="37" t="s">
        <v>111</v>
      </c>
      <c r="B23" s="37" t="s">
        <v>105</v>
      </c>
      <c r="C23" s="37" t="s">
        <v>121</v>
      </c>
      <c r="D23" s="38">
        <v>52.31</v>
      </c>
      <c r="E23" s="38">
        <v>45.86</v>
      </c>
      <c r="F23" s="51">
        <v>35.529999999999994</v>
      </c>
    </row>
    <row r="24" spans="1:10" x14ac:dyDescent="0.2">
      <c r="A24" s="37" t="s">
        <v>111</v>
      </c>
      <c r="B24" s="37" t="s">
        <v>107</v>
      </c>
      <c r="C24" s="37" t="s">
        <v>122</v>
      </c>
      <c r="D24" s="38">
        <v>52.31</v>
      </c>
      <c r="E24" s="38">
        <v>46.05</v>
      </c>
      <c r="F24" s="51">
        <v>35.549999999999997</v>
      </c>
      <c r="H24" s="39" t="s">
        <v>123</v>
      </c>
      <c r="I24" s="39"/>
      <c r="J24" s="39"/>
    </row>
    <row r="25" spans="1:10" x14ac:dyDescent="0.2">
      <c r="A25" s="37" t="s">
        <v>111</v>
      </c>
      <c r="B25" s="37" t="s">
        <v>109</v>
      </c>
      <c r="C25" s="37" t="s">
        <v>124</v>
      </c>
      <c r="D25" s="38">
        <v>52.28</v>
      </c>
      <c r="E25" s="38">
        <v>45.95</v>
      </c>
      <c r="F25" s="51">
        <v>35.669999999999995</v>
      </c>
    </row>
    <row r="26" spans="1:10" x14ac:dyDescent="0.2">
      <c r="A26" s="37" t="s">
        <v>125</v>
      </c>
      <c r="B26" s="37" t="s">
        <v>87</v>
      </c>
      <c r="C26" s="37" t="s">
        <v>126</v>
      </c>
      <c r="D26" s="38">
        <v>52.01</v>
      </c>
      <c r="E26" s="38">
        <v>45.81</v>
      </c>
      <c r="F26" s="51">
        <v>35.709999999999994</v>
      </c>
    </row>
    <row r="27" spans="1:10" x14ac:dyDescent="0.2">
      <c r="A27" s="37" t="s">
        <v>125</v>
      </c>
      <c r="B27" s="37" t="s">
        <v>89</v>
      </c>
      <c r="C27" s="37" t="s">
        <v>127</v>
      </c>
      <c r="D27" s="38">
        <v>51.95</v>
      </c>
      <c r="E27" s="38">
        <v>46.07</v>
      </c>
      <c r="F27" s="51">
        <v>35.919999999999995</v>
      </c>
    </row>
    <row r="28" spans="1:10" x14ac:dyDescent="0.2">
      <c r="A28" s="37" t="s">
        <v>125</v>
      </c>
      <c r="B28" s="37" t="s">
        <v>91</v>
      </c>
      <c r="C28" s="37" t="s">
        <v>128</v>
      </c>
      <c r="D28" s="38">
        <v>51.96</v>
      </c>
      <c r="E28" s="38">
        <v>46.34</v>
      </c>
      <c r="F28" s="51">
        <v>35.99</v>
      </c>
    </row>
    <row r="29" spans="1:10" x14ac:dyDescent="0.2">
      <c r="A29" s="37" t="s">
        <v>125</v>
      </c>
      <c r="B29" s="37" t="s">
        <v>93</v>
      </c>
      <c r="C29" s="37" t="s">
        <v>129</v>
      </c>
      <c r="D29" s="38">
        <v>51.95</v>
      </c>
      <c r="E29" s="38">
        <v>46.5</v>
      </c>
      <c r="F29" s="51">
        <v>36.069999999999993</v>
      </c>
    </row>
    <row r="30" spans="1:10" x14ac:dyDescent="0.2">
      <c r="A30" s="37" t="s">
        <v>125</v>
      </c>
      <c r="B30" s="37" t="s">
        <v>95</v>
      </c>
      <c r="C30" s="37" t="s">
        <v>130</v>
      </c>
      <c r="D30" s="38">
        <v>52.31</v>
      </c>
      <c r="E30" s="38">
        <v>46.74</v>
      </c>
      <c r="F30" s="51">
        <v>36.319999999999993</v>
      </c>
    </row>
    <row r="31" spans="1:10" x14ac:dyDescent="0.2">
      <c r="A31" s="37" t="s">
        <v>125</v>
      </c>
      <c r="B31" s="37" t="s">
        <v>97</v>
      </c>
      <c r="C31" s="37" t="s">
        <v>131</v>
      </c>
      <c r="D31" s="38">
        <v>52.35</v>
      </c>
      <c r="E31" s="38">
        <v>47.14</v>
      </c>
      <c r="F31" s="51">
        <v>36.929999999999993</v>
      </c>
    </row>
    <row r="32" spans="1:10" x14ac:dyDescent="0.2">
      <c r="A32" s="37" t="s">
        <v>125</v>
      </c>
      <c r="B32" s="37" t="s">
        <v>99</v>
      </c>
      <c r="C32" s="37" t="s">
        <v>132</v>
      </c>
      <c r="D32" s="38">
        <v>52.27</v>
      </c>
      <c r="E32" s="38">
        <v>47.74</v>
      </c>
      <c r="F32" s="51">
        <v>37.64</v>
      </c>
    </row>
    <row r="33" spans="1:6" x14ac:dyDescent="0.2">
      <c r="A33" s="37" t="s">
        <v>125</v>
      </c>
      <c r="B33" s="37" t="s">
        <v>101</v>
      </c>
      <c r="C33" s="37" t="s">
        <v>133</v>
      </c>
      <c r="D33" s="38">
        <v>52.37</v>
      </c>
      <c r="E33" s="38">
        <v>48.24</v>
      </c>
      <c r="F33" s="51">
        <v>38.159999999999997</v>
      </c>
    </row>
    <row r="34" spans="1:6" x14ac:dyDescent="0.2">
      <c r="A34" s="37" t="s">
        <v>125</v>
      </c>
      <c r="B34" s="37" t="s">
        <v>103</v>
      </c>
      <c r="C34" s="37" t="s">
        <v>134</v>
      </c>
      <c r="D34" s="38">
        <v>52.76</v>
      </c>
      <c r="E34" s="38">
        <v>48.76</v>
      </c>
      <c r="F34" s="51">
        <v>38.6</v>
      </c>
    </row>
    <row r="35" spans="1:6" x14ac:dyDescent="0.2">
      <c r="A35" s="37" t="s">
        <v>125</v>
      </c>
      <c r="B35" s="37" t="s">
        <v>105</v>
      </c>
      <c r="C35" s="37" t="s">
        <v>135</v>
      </c>
      <c r="D35" s="38">
        <v>54.31</v>
      </c>
      <c r="E35" s="38">
        <v>49.36</v>
      </c>
      <c r="F35" s="51">
        <v>38.78</v>
      </c>
    </row>
    <row r="36" spans="1:6" x14ac:dyDescent="0.2">
      <c r="A36" s="37" t="s">
        <v>125</v>
      </c>
      <c r="B36" s="37" t="s">
        <v>107</v>
      </c>
      <c r="C36" s="37" t="s">
        <v>136</v>
      </c>
      <c r="D36" s="38">
        <v>55.77</v>
      </c>
      <c r="E36" s="38">
        <v>50.04</v>
      </c>
      <c r="F36" s="51">
        <v>38.839999999999996</v>
      </c>
    </row>
    <row r="37" spans="1:6" x14ac:dyDescent="0.2">
      <c r="A37" s="37" t="s">
        <v>125</v>
      </c>
      <c r="B37" s="37" t="s">
        <v>109</v>
      </c>
      <c r="C37" s="37" t="s">
        <v>137</v>
      </c>
      <c r="D37" s="38">
        <v>55.88</v>
      </c>
      <c r="E37" s="38">
        <v>50</v>
      </c>
      <c r="F37" s="51">
        <v>38.849999999999994</v>
      </c>
    </row>
    <row r="38" spans="1:6" x14ac:dyDescent="0.2">
      <c r="A38" s="37" t="s">
        <v>138</v>
      </c>
      <c r="B38" s="37" t="s">
        <v>87</v>
      </c>
      <c r="C38" s="37" t="s">
        <v>139</v>
      </c>
      <c r="D38" s="38">
        <v>55.91</v>
      </c>
      <c r="E38" s="38">
        <v>49.87</v>
      </c>
      <c r="F38" s="51">
        <v>39.089999999999996</v>
      </c>
    </row>
    <row r="39" spans="1:6" x14ac:dyDescent="0.2">
      <c r="A39" s="37" t="s">
        <v>138</v>
      </c>
      <c r="B39" s="37" t="s">
        <v>89</v>
      </c>
      <c r="C39" s="37" t="s">
        <v>140</v>
      </c>
      <c r="D39" s="38">
        <v>57.06</v>
      </c>
      <c r="E39" s="38">
        <v>50.72</v>
      </c>
      <c r="F39" s="51">
        <v>39.78</v>
      </c>
    </row>
    <row r="40" spans="1:6" x14ac:dyDescent="0.2">
      <c r="A40" s="37" t="s">
        <v>138</v>
      </c>
      <c r="B40" s="37" t="s">
        <v>91</v>
      </c>
      <c r="C40" s="37" t="s">
        <v>141</v>
      </c>
      <c r="D40" s="38">
        <v>58.65</v>
      </c>
      <c r="E40" s="38">
        <v>51.23</v>
      </c>
      <c r="F40" s="51">
        <v>40.319999999999993</v>
      </c>
    </row>
    <row r="41" spans="1:6" x14ac:dyDescent="0.2">
      <c r="A41" s="37" t="s">
        <v>138</v>
      </c>
      <c r="B41" s="37" t="s">
        <v>93</v>
      </c>
      <c r="C41" s="37" t="s">
        <v>142</v>
      </c>
      <c r="D41" s="38">
        <v>59.04</v>
      </c>
      <c r="E41" s="38">
        <v>51.51</v>
      </c>
      <c r="F41" s="51">
        <v>40.449999999999996</v>
      </c>
    </row>
    <row r="42" spans="1:6" x14ac:dyDescent="0.2">
      <c r="A42" s="37" t="s">
        <v>138</v>
      </c>
      <c r="B42" s="37" t="s">
        <v>95</v>
      </c>
      <c r="C42" s="37" t="s">
        <v>143</v>
      </c>
      <c r="D42" s="38">
        <v>59.32</v>
      </c>
      <c r="E42" s="38">
        <v>51.72</v>
      </c>
      <c r="F42" s="51">
        <v>40.54999999999999</v>
      </c>
    </row>
    <row r="43" spans="1:6" x14ac:dyDescent="0.2">
      <c r="A43" s="37" t="s">
        <v>138</v>
      </c>
      <c r="B43" s="37" t="s">
        <v>97</v>
      </c>
      <c r="C43" s="37" t="s">
        <v>144</v>
      </c>
      <c r="D43" s="38">
        <v>59.52</v>
      </c>
      <c r="E43" s="38">
        <v>51.74</v>
      </c>
      <c r="F43" s="51">
        <v>40.619999999999997</v>
      </c>
    </row>
    <row r="44" spans="1:6" x14ac:dyDescent="0.2">
      <c r="A44" s="37" t="s">
        <v>138</v>
      </c>
      <c r="B44" s="37" t="s">
        <v>99</v>
      </c>
      <c r="C44" s="37" t="s">
        <v>145</v>
      </c>
      <c r="D44" s="38">
        <v>59.91</v>
      </c>
      <c r="E44" s="38">
        <v>52.09</v>
      </c>
      <c r="F44" s="51">
        <v>40.659999999999989</v>
      </c>
    </row>
    <row r="45" spans="1:6" x14ac:dyDescent="0.2">
      <c r="A45" s="37" t="s">
        <v>138</v>
      </c>
      <c r="B45" s="37" t="s">
        <v>101</v>
      </c>
      <c r="C45" s="37" t="s">
        <v>146</v>
      </c>
      <c r="D45" s="38">
        <v>60.83</v>
      </c>
      <c r="E45" s="38">
        <v>52.69</v>
      </c>
      <c r="F45" s="51">
        <v>40.879999999999995</v>
      </c>
    </row>
    <row r="46" spans="1:6" x14ac:dyDescent="0.2">
      <c r="A46" s="37" t="s">
        <v>138</v>
      </c>
      <c r="B46" s="37" t="s">
        <v>103</v>
      </c>
      <c r="C46" s="37" t="s">
        <v>147</v>
      </c>
      <c r="D46" s="38">
        <v>62.03</v>
      </c>
      <c r="E46" s="38">
        <v>53.27</v>
      </c>
      <c r="F46" s="51">
        <v>41.15</v>
      </c>
    </row>
    <row r="47" spans="1:6" x14ac:dyDescent="0.2">
      <c r="A47" s="37" t="s">
        <v>138</v>
      </c>
      <c r="B47" s="37" t="s">
        <v>105</v>
      </c>
      <c r="C47" s="37" t="s">
        <v>148</v>
      </c>
      <c r="D47" s="38">
        <v>62.58</v>
      </c>
      <c r="E47" s="38">
        <v>53.63</v>
      </c>
      <c r="F47" s="51">
        <v>41.3</v>
      </c>
    </row>
    <row r="48" spans="1:6" x14ac:dyDescent="0.2">
      <c r="A48" s="37" t="s">
        <v>138</v>
      </c>
      <c r="B48" s="37" t="s">
        <v>107</v>
      </c>
      <c r="C48" s="37" t="s">
        <v>149</v>
      </c>
      <c r="D48" s="38">
        <v>63.12</v>
      </c>
      <c r="E48" s="38">
        <v>53.74</v>
      </c>
      <c r="F48" s="51">
        <v>41.49</v>
      </c>
    </row>
    <row r="49" spans="1:6" x14ac:dyDescent="0.2">
      <c r="A49" s="37" t="s">
        <v>138</v>
      </c>
      <c r="B49" s="37" t="s">
        <v>109</v>
      </c>
      <c r="C49" s="37" t="s">
        <v>150</v>
      </c>
      <c r="D49" s="38">
        <v>65.099999999999994</v>
      </c>
      <c r="E49" s="38">
        <v>53.85</v>
      </c>
      <c r="F49" s="51">
        <v>41.599999999999994</v>
      </c>
    </row>
    <row r="50" spans="1:6" x14ac:dyDescent="0.2">
      <c r="A50" s="37" t="s">
        <v>151</v>
      </c>
      <c r="B50" s="37" t="s">
        <v>87</v>
      </c>
      <c r="C50" s="37" t="s">
        <v>152</v>
      </c>
      <c r="D50" s="38">
        <v>66.66</v>
      </c>
      <c r="E50" s="38">
        <v>54.28</v>
      </c>
      <c r="F50" s="51">
        <v>41.939999999999991</v>
      </c>
    </row>
    <row r="51" spans="1:6" x14ac:dyDescent="0.2">
      <c r="A51" s="37" t="s">
        <v>151</v>
      </c>
      <c r="B51" s="37" t="s">
        <v>89</v>
      </c>
      <c r="C51" s="37" t="s">
        <v>153</v>
      </c>
      <c r="D51" s="38">
        <v>66.680000000000007</v>
      </c>
      <c r="E51" s="38">
        <v>54.64</v>
      </c>
      <c r="F51" s="51">
        <v>42.539999999999992</v>
      </c>
    </row>
    <row r="52" spans="1:6" x14ac:dyDescent="0.2">
      <c r="A52" s="37" t="s">
        <v>151</v>
      </c>
      <c r="B52" s="37" t="s">
        <v>91</v>
      </c>
      <c r="C52" s="37" t="s">
        <v>154</v>
      </c>
      <c r="D52" s="38">
        <v>66.83</v>
      </c>
      <c r="E52" s="38">
        <v>55.47</v>
      </c>
      <c r="F52" s="51">
        <v>43.13</v>
      </c>
    </row>
    <row r="53" spans="1:6" x14ac:dyDescent="0.2">
      <c r="A53" s="37" t="s">
        <v>151</v>
      </c>
      <c r="B53" s="37" t="s">
        <v>93</v>
      </c>
      <c r="C53" s="37" t="s">
        <v>155</v>
      </c>
      <c r="D53" s="38">
        <v>67.08</v>
      </c>
      <c r="E53" s="38">
        <v>55.89</v>
      </c>
      <c r="F53" s="51">
        <v>43.349999999999994</v>
      </c>
    </row>
    <row r="54" spans="1:6" x14ac:dyDescent="0.2">
      <c r="A54" s="37" t="s">
        <v>151</v>
      </c>
      <c r="B54" s="37" t="s">
        <v>95</v>
      </c>
      <c r="C54" s="37" t="s">
        <v>156</v>
      </c>
      <c r="D54" s="38">
        <v>67.180000000000007</v>
      </c>
      <c r="E54" s="38">
        <v>56.09</v>
      </c>
      <c r="F54" s="51">
        <v>43.429999999999993</v>
      </c>
    </row>
    <row r="55" spans="1:6" x14ac:dyDescent="0.2">
      <c r="A55" s="37" t="s">
        <v>151</v>
      </c>
      <c r="B55" s="37" t="s">
        <v>97</v>
      </c>
      <c r="C55" s="37" t="s">
        <v>157</v>
      </c>
      <c r="D55" s="38">
        <v>67.22</v>
      </c>
      <c r="E55" s="38">
        <v>56.25</v>
      </c>
      <c r="F55" s="51">
        <v>43.55</v>
      </c>
    </row>
    <row r="56" spans="1:6" x14ac:dyDescent="0.2">
      <c r="A56" s="37" t="s">
        <v>151</v>
      </c>
      <c r="B56" s="37" t="s">
        <v>99</v>
      </c>
      <c r="C56" s="37" t="s">
        <v>158</v>
      </c>
      <c r="D56" s="38">
        <v>67.36</v>
      </c>
      <c r="E56" s="38">
        <v>56.39</v>
      </c>
      <c r="F56" s="51">
        <v>43.579999999999991</v>
      </c>
    </row>
    <row r="57" spans="1:6" x14ac:dyDescent="0.2">
      <c r="A57" s="37" t="s">
        <v>151</v>
      </c>
      <c r="B57" s="37" t="s">
        <v>101</v>
      </c>
      <c r="C57" s="37" t="s">
        <v>159</v>
      </c>
      <c r="D57" s="38">
        <v>67.53</v>
      </c>
      <c r="E57" s="38">
        <v>56.61</v>
      </c>
      <c r="F57" s="51">
        <v>43.699999999999996</v>
      </c>
    </row>
    <row r="58" spans="1:6" x14ac:dyDescent="0.2">
      <c r="A58" s="37" t="s">
        <v>151</v>
      </c>
      <c r="B58" s="37" t="s">
        <v>103</v>
      </c>
      <c r="C58" s="37" t="s">
        <v>160</v>
      </c>
      <c r="D58" s="38">
        <v>67.55</v>
      </c>
      <c r="E58" s="38">
        <v>56.69</v>
      </c>
      <c r="F58" s="51">
        <v>43.599999999999994</v>
      </c>
    </row>
    <row r="59" spans="1:6" x14ac:dyDescent="0.2">
      <c r="A59" s="37" t="s">
        <v>151</v>
      </c>
      <c r="B59" s="37" t="s">
        <v>105</v>
      </c>
      <c r="C59" s="37" t="s">
        <v>161</v>
      </c>
      <c r="D59" s="38">
        <v>67.16</v>
      </c>
      <c r="E59" s="38">
        <v>56.61</v>
      </c>
      <c r="F59" s="51">
        <v>43.599999999999994</v>
      </c>
    </row>
    <row r="60" spans="1:6" x14ac:dyDescent="0.2">
      <c r="A60" s="37" t="s">
        <v>151</v>
      </c>
      <c r="B60" s="37" t="s">
        <v>107</v>
      </c>
      <c r="C60" s="37" t="s">
        <v>162</v>
      </c>
      <c r="D60" s="38">
        <v>67.180000000000007</v>
      </c>
      <c r="E60" s="38">
        <v>56.58</v>
      </c>
      <c r="F60" s="51">
        <v>43.59</v>
      </c>
    </row>
    <row r="61" spans="1:6" x14ac:dyDescent="0.2">
      <c r="A61" s="37" t="s">
        <v>151</v>
      </c>
      <c r="B61" s="37" t="s">
        <v>109</v>
      </c>
      <c r="C61" s="37" t="s">
        <v>163</v>
      </c>
      <c r="D61" s="38">
        <v>67.180000000000007</v>
      </c>
      <c r="E61" s="38">
        <v>56.41</v>
      </c>
      <c r="F61" s="51">
        <v>43.56</v>
      </c>
    </row>
    <row r="62" spans="1:6" x14ac:dyDescent="0.2">
      <c r="A62" s="37" t="s">
        <v>164</v>
      </c>
      <c r="B62" s="37" t="s">
        <v>87</v>
      </c>
      <c r="C62" s="37" t="s">
        <v>165</v>
      </c>
      <c r="D62" s="38">
        <v>67.260000000000005</v>
      </c>
      <c r="E62" s="38">
        <v>56.57</v>
      </c>
      <c r="F62" s="51">
        <v>44.31</v>
      </c>
    </row>
    <row r="63" spans="1:6" x14ac:dyDescent="0.2">
      <c r="A63" s="37" t="s">
        <v>164</v>
      </c>
      <c r="B63" s="37" t="s">
        <v>89</v>
      </c>
      <c r="C63" s="37" t="s">
        <v>166</v>
      </c>
      <c r="D63" s="38">
        <v>67.33</v>
      </c>
      <c r="E63" s="38">
        <v>57.07</v>
      </c>
      <c r="F63" s="51">
        <v>44.97999999999999</v>
      </c>
    </row>
    <row r="64" spans="1:6" x14ac:dyDescent="0.2">
      <c r="A64" s="37" t="s">
        <v>164</v>
      </c>
      <c r="B64" s="37" t="s">
        <v>91</v>
      </c>
      <c r="C64" s="37" t="s">
        <v>167</v>
      </c>
      <c r="D64" s="38">
        <v>67.680000000000007</v>
      </c>
      <c r="E64" s="38">
        <v>57.4</v>
      </c>
      <c r="F64" s="51">
        <v>45.329999999999991</v>
      </c>
    </row>
    <row r="65" spans="1:6" x14ac:dyDescent="0.2">
      <c r="A65" s="37" t="s">
        <v>164</v>
      </c>
      <c r="B65" s="37" t="s">
        <v>93</v>
      </c>
      <c r="C65" s="37" t="s">
        <v>168</v>
      </c>
      <c r="D65" s="38">
        <v>68.099999999999994</v>
      </c>
      <c r="E65" s="38">
        <v>57.69</v>
      </c>
      <c r="F65" s="51">
        <v>45.499999999999993</v>
      </c>
    </row>
    <row r="66" spans="1:6" x14ac:dyDescent="0.2">
      <c r="A66" s="37" t="s">
        <v>164</v>
      </c>
      <c r="B66" s="37" t="s">
        <v>95</v>
      </c>
      <c r="C66" s="37" t="s">
        <v>169</v>
      </c>
      <c r="D66" s="38">
        <v>68.17</v>
      </c>
      <c r="E66" s="38">
        <v>57.86</v>
      </c>
      <c r="F66" s="51">
        <v>45.57</v>
      </c>
    </row>
    <row r="67" spans="1:6" x14ac:dyDescent="0.2">
      <c r="A67" s="37" t="s">
        <v>164</v>
      </c>
      <c r="B67" s="37" t="s">
        <v>97</v>
      </c>
      <c r="C67" s="37" t="s">
        <v>170</v>
      </c>
      <c r="D67" s="38">
        <v>68.3</v>
      </c>
      <c r="E67" s="38">
        <v>57.86</v>
      </c>
      <c r="F67" s="51">
        <v>45.699999999999996</v>
      </c>
    </row>
    <row r="68" spans="1:6" x14ac:dyDescent="0.2">
      <c r="A68" s="37" t="s">
        <v>164</v>
      </c>
      <c r="B68" s="37" t="s">
        <v>99</v>
      </c>
      <c r="C68" s="37" t="s">
        <v>171</v>
      </c>
      <c r="D68" s="38">
        <v>68.31</v>
      </c>
      <c r="E68" s="38">
        <v>57.93</v>
      </c>
      <c r="F68" s="51">
        <v>45.87</v>
      </c>
    </row>
    <row r="69" spans="1:6" x14ac:dyDescent="0.2">
      <c r="A69" s="37" t="s">
        <v>164</v>
      </c>
      <c r="B69" s="37" t="s">
        <v>101</v>
      </c>
      <c r="C69" s="37" t="s">
        <v>172</v>
      </c>
      <c r="D69" s="38">
        <v>67.010000000000005</v>
      </c>
      <c r="E69" s="38">
        <v>57.9</v>
      </c>
      <c r="F69" s="51">
        <v>46.03</v>
      </c>
    </row>
    <row r="70" spans="1:6" x14ac:dyDescent="0.2">
      <c r="A70" s="37" t="s">
        <v>164</v>
      </c>
      <c r="B70" s="37" t="s">
        <v>103</v>
      </c>
      <c r="C70" s="37" t="s">
        <v>173</v>
      </c>
      <c r="D70" s="38">
        <v>65.540000000000006</v>
      </c>
      <c r="E70" s="38">
        <v>57.57</v>
      </c>
      <c r="F70" s="51">
        <v>46.189999999999991</v>
      </c>
    </row>
    <row r="71" spans="1:6" x14ac:dyDescent="0.2">
      <c r="A71" s="37" t="s">
        <v>164</v>
      </c>
      <c r="B71" s="37" t="s">
        <v>105</v>
      </c>
      <c r="C71" s="37" t="s">
        <v>174</v>
      </c>
      <c r="D71" s="38">
        <v>65.180000000000007</v>
      </c>
      <c r="E71" s="38">
        <v>57.22</v>
      </c>
      <c r="F71" s="51">
        <v>46.239999999999995</v>
      </c>
    </row>
    <row r="72" spans="1:6" x14ac:dyDescent="0.2">
      <c r="A72" s="37" t="s">
        <v>164</v>
      </c>
      <c r="B72" s="37" t="s">
        <v>107</v>
      </c>
      <c r="C72" s="37" t="s">
        <v>175</v>
      </c>
      <c r="D72" s="38">
        <v>65.22</v>
      </c>
      <c r="E72" s="38">
        <v>57.07</v>
      </c>
      <c r="F72" s="51">
        <v>46.31</v>
      </c>
    </row>
    <row r="73" spans="1:6" x14ac:dyDescent="0.2">
      <c r="A73" s="37" t="s">
        <v>164</v>
      </c>
      <c r="B73" s="37" t="s">
        <v>109</v>
      </c>
      <c r="C73" s="37" t="s">
        <v>176</v>
      </c>
      <c r="D73" s="38">
        <v>64.7</v>
      </c>
      <c r="E73" s="38">
        <v>56.47</v>
      </c>
      <c r="F73" s="51">
        <v>46.42</v>
      </c>
    </row>
    <row r="74" spans="1:6" x14ac:dyDescent="0.2">
      <c r="A74" s="37" t="s">
        <v>177</v>
      </c>
      <c r="B74" s="37" t="s">
        <v>87</v>
      </c>
      <c r="C74" s="37" t="s">
        <v>178</v>
      </c>
      <c r="D74" s="38">
        <v>64.8</v>
      </c>
      <c r="E74" s="38">
        <v>56.33</v>
      </c>
      <c r="F74" s="51">
        <v>46.699999999999996</v>
      </c>
    </row>
    <row r="75" spans="1:6" x14ac:dyDescent="0.2">
      <c r="A75" s="37" t="s">
        <v>177</v>
      </c>
      <c r="B75" s="37" t="s">
        <v>89</v>
      </c>
      <c r="C75" s="37" t="s">
        <v>179</v>
      </c>
      <c r="D75" s="38">
        <v>64.760000000000005</v>
      </c>
      <c r="E75" s="38">
        <v>57.09</v>
      </c>
      <c r="F75" s="51">
        <v>47.339999999999996</v>
      </c>
    </row>
    <row r="76" spans="1:6" x14ac:dyDescent="0.2">
      <c r="A76" s="37" t="s">
        <v>177</v>
      </c>
      <c r="B76" s="37" t="s">
        <v>91</v>
      </c>
      <c r="C76" s="37" t="s">
        <v>180</v>
      </c>
      <c r="D76" s="38">
        <v>64.31</v>
      </c>
      <c r="E76" s="38">
        <v>57.73</v>
      </c>
      <c r="F76" s="51">
        <v>47.839999999999996</v>
      </c>
    </row>
    <row r="77" spans="1:6" x14ac:dyDescent="0.2">
      <c r="A77" s="37" t="s">
        <v>177</v>
      </c>
      <c r="B77" s="37" t="s">
        <v>93</v>
      </c>
      <c r="C77" s="37" t="s">
        <v>181</v>
      </c>
      <c r="D77" s="38">
        <v>63.94</v>
      </c>
      <c r="E77" s="38">
        <v>57.67</v>
      </c>
      <c r="F77" s="51">
        <v>47.959999999999994</v>
      </c>
    </row>
    <row r="78" spans="1:6" x14ac:dyDescent="0.2">
      <c r="A78" s="37" t="s">
        <v>177</v>
      </c>
      <c r="B78" s="37" t="s">
        <v>95</v>
      </c>
      <c r="C78" s="37" t="s">
        <v>182</v>
      </c>
      <c r="D78" s="38">
        <v>64.06</v>
      </c>
      <c r="E78" s="38">
        <v>57.75</v>
      </c>
      <c r="F78" s="51">
        <v>47.97</v>
      </c>
    </row>
    <row r="79" spans="1:6" x14ac:dyDescent="0.2">
      <c r="A79" s="37" t="s">
        <v>177</v>
      </c>
      <c r="B79" s="37" t="s">
        <v>97</v>
      </c>
      <c r="C79" s="37" t="s">
        <v>183</v>
      </c>
      <c r="D79" s="38">
        <v>63.98</v>
      </c>
      <c r="E79" s="38">
        <v>57.64</v>
      </c>
      <c r="F79" s="51">
        <v>48.06</v>
      </c>
    </row>
    <row r="80" spans="1:6" x14ac:dyDescent="0.2">
      <c r="A80" s="37" t="s">
        <v>177</v>
      </c>
      <c r="B80" s="37" t="s">
        <v>99</v>
      </c>
      <c r="C80" s="37" t="s">
        <v>184</v>
      </c>
      <c r="D80" s="38">
        <v>63.79</v>
      </c>
      <c r="E80" s="38">
        <v>57.7</v>
      </c>
      <c r="F80" s="51">
        <v>48.159999999999989</v>
      </c>
    </row>
    <row r="81" spans="1:6" x14ac:dyDescent="0.2">
      <c r="A81" s="37" t="s">
        <v>177</v>
      </c>
      <c r="B81" s="37" t="s">
        <v>101</v>
      </c>
      <c r="C81" s="37" t="s">
        <v>185</v>
      </c>
      <c r="D81" s="38">
        <v>63.97</v>
      </c>
      <c r="E81" s="38">
        <v>57.96</v>
      </c>
      <c r="F81" s="51">
        <v>48.169999999999995</v>
      </c>
    </row>
    <row r="82" spans="1:6" x14ac:dyDescent="0.2">
      <c r="A82" s="37" t="s">
        <v>177</v>
      </c>
      <c r="B82" s="37" t="s">
        <v>103</v>
      </c>
      <c r="C82" s="37" t="s">
        <v>186</v>
      </c>
      <c r="D82" s="38">
        <v>64.31</v>
      </c>
      <c r="E82" s="38">
        <v>58.4</v>
      </c>
      <c r="F82" s="51">
        <v>48.259999999999991</v>
      </c>
    </row>
    <row r="83" spans="1:6" x14ac:dyDescent="0.2">
      <c r="A83" s="37" t="s">
        <v>177</v>
      </c>
      <c r="B83" s="37" t="s">
        <v>105</v>
      </c>
      <c r="C83" s="37" t="s">
        <v>187</v>
      </c>
      <c r="D83" s="38">
        <v>65.12</v>
      </c>
      <c r="E83" s="38">
        <v>58.78</v>
      </c>
      <c r="F83" s="51">
        <v>48.39</v>
      </c>
    </row>
    <row r="84" spans="1:6" x14ac:dyDescent="0.2">
      <c r="A84" s="37" t="s">
        <v>177</v>
      </c>
      <c r="B84" s="37" t="s">
        <v>107</v>
      </c>
      <c r="C84" s="37" t="s">
        <v>188</v>
      </c>
      <c r="D84" s="38">
        <v>65.64</v>
      </c>
      <c r="E84" s="38">
        <v>58.29</v>
      </c>
      <c r="F84" s="51">
        <v>48.39</v>
      </c>
    </row>
    <row r="85" spans="1:6" x14ac:dyDescent="0.2">
      <c r="A85" s="37" t="s">
        <v>177</v>
      </c>
      <c r="B85" s="37" t="s">
        <v>109</v>
      </c>
      <c r="C85" s="37" t="s">
        <v>189</v>
      </c>
      <c r="D85" s="38">
        <v>66.010000000000005</v>
      </c>
      <c r="E85" s="38">
        <v>58.24</v>
      </c>
      <c r="F85" s="51">
        <v>48.539999999999992</v>
      </c>
    </row>
    <row r="86" spans="1:6" x14ac:dyDescent="0.2">
      <c r="A86" s="37" t="s">
        <v>190</v>
      </c>
      <c r="B86" s="37" t="s">
        <v>87</v>
      </c>
      <c r="C86" s="37" t="s">
        <v>191</v>
      </c>
      <c r="D86" s="38">
        <v>66.17</v>
      </c>
      <c r="E86" s="38">
        <v>58.72</v>
      </c>
      <c r="F86" s="51">
        <v>49.429999999999993</v>
      </c>
    </row>
    <row r="87" spans="1:6" x14ac:dyDescent="0.2">
      <c r="A87" s="37" t="s">
        <v>190</v>
      </c>
      <c r="B87" s="37" t="s">
        <v>89</v>
      </c>
      <c r="C87" s="37" t="s">
        <v>192</v>
      </c>
      <c r="D87" s="38">
        <v>65.739999999999995</v>
      </c>
      <c r="E87" s="38">
        <v>59.38</v>
      </c>
      <c r="F87" s="51">
        <v>50.29</v>
      </c>
    </row>
    <row r="88" spans="1:6" x14ac:dyDescent="0.2">
      <c r="A88" s="37" t="s">
        <v>190</v>
      </c>
      <c r="B88" s="37" t="s">
        <v>91</v>
      </c>
      <c r="C88" s="37" t="s">
        <v>193</v>
      </c>
      <c r="D88" s="38">
        <v>65.849999999999994</v>
      </c>
      <c r="E88" s="38">
        <v>59.98</v>
      </c>
      <c r="F88" s="51">
        <v>50.639999999999993</v>
      </c>
    </row>
    <row r="89" spans="1:6" x14ac:dyDescent="0.2">
      <c r="A89" s="37" t="s">
        <v>190</v>
      </c>
      <c r="B89" s="37" t="s">
        <v>93</v>
      </c>
      <c r="C89" s="37" t="s">
        <v>194</v>
      </c>
      <c r="D89" s="38">
        <v>66.099999999999994</v>
      </c>
      <c r="E89" s="38">
        <v>59.98</v>
      </c>
      <c r="F89" s="51">
        <v>50.92</v>
      </c>
    </row>
    <row r="90" spans="1:6" x14ac:dyDescent="0.2">
      <c r="A90" s="37" t="s">
        <v>190</v>
      </c>
      <c r="B90" s="37" t="s">
        <v>95</v>
      </c>
      <c r="C90" s="37" t="s">
        <v>195</v>
      </c>
      <c r="D90" s="38">
        <v>66.010000000000005</v>
      </c>
      <c r="E90" s="38">
        <v>59.97</v>
      </c>
      <c r="F90" s="51">
        <v>51.04</v>
      </c>
    </row>
    <row r="91" spans="1:6" x14ac:dyDescent="0.2">
      <c r="A91" s="37" t="s">
        <v>190</v>
      </c>
      <c r="B91" s="37" t="s">
        <v>97</v>
      </c>
      <c r="C91" s="37" t="s">
        <v>196</v>
      </c>
      <c r="D91" s="38">
        <v>66.22</v>
      </c>
      <c r="E91" s="38">
        <v>60.25</v>
      </c>
      <c r="F91" s="51">
        <v>51.180000000000007</v>
      </c>
    </row>
    <row r="92" spans="1:6" x14ac:dyDescent="0.2">
      <c r="A92" s="37" t="s">
        <v>190</v>
      </c>
      <c r="B92" s="37" t="s">
        <v>99</v>
      </c>
      <c r="C92" s="37" t="s">
        <v>197</v>
      </c>
      <c r="D92" s="38">
        <v>66.239999999999995</v>
      </c>
      <c r="E92" s="38">
        <v>60.43</v>
      </c>
      <c r="F92" s="51">
        <v>51.31</v>
      </c>
    </row>
    <row r="93" spans="1:6" x14ac:dyDescent="0.2">
      <c r="A93" s="37" t="s">
        <v>190</v>
      </c>
      <c r="B93" s="37" t="s">
        <v>101</v>
      </c>
      <c r="C93" s="37" t="s">
        <v>198</v>
      </c>
      <c r="D93" s="38">
        <v>66.2</v>
      </c>
      <c r="E93" s="38">
        <v>60.57</v>
      </c>
      <c r="F93" s="51">
        <v>51.339999999999996</v>
      </c>
    </row>
    <row r="94" spans="1:6" x14ac:dyDescent="0.2">
      <c r="A94" s="37" t="s">
        <v>190</v>
      </c>
      <c r="B94" s="37" t="s">
        <v>103</v>
      </c>
      <c r="C94" s="37" t="s">
        <v>199</v>
      </c>
      <c r="D94" s="38">
        <v>65.95</v>
      </c>
      <c r="E94" s="38">
        <v>60.6</v>
      </c>
      <c r="F94" s="51">
        <v>51.239999999999995</v>
      </c>
    </row>
    <row r="95" spans="1:6" x14ac:dyDescent="0.2">
      <c r="A95" s="37" t="s">
        <v>190</v>
      </c>
      <c r="B95" s="37" t="s">
        <v>105</v>
      </c>
      <c r="C95" s="37" t="s">
        <v>200</v>
      </c>
      <c r="D95" s="38">
        <v>66.38</v>
      </c>
      <c r="E95" s="38">
        <v>61.22</v>
      </c>
      <c r="F95" s="51">
        <v>51.38</v>
      </c>
    </row>
    <row r="96" spans="1:6" x14ac:dyDescent="0.2">
      <c r="A96" s="37" t="s">
        <v>190</v>
      </c>
      <c r="B96" s="37" t="s">
        <v>107</v>
      </c>
      <c r="C96" s="37" t="s">
        <v>201</v>
      </c>
      <c r="D96" s="38">
        <v>67.02</v>
      </c>
      <c r="E96" s="38">
        <v>61.57</v>
      </c>
      <c r="F96" s="51">
        <v>51.6</v>
      </c>
    </row>
    <row r="97" spans="1:6" x14ac:dyDescent="0.2">
      <c r="A97" s="37" t="s">
        <v>190</v>
      </c>
      <c r="B97" s="37" t="s">
        <v>109</v>
      </c>
      <c r="C97" s="37" t="s">
        <v>202</v>
      </c>
      <c r="D97" s="38">
        <v>67.5</v>
      </c>
      <c r="E97" s="38">
        <v>61.51</v>
      </c>
      <c r="F97" s="51">
        <v>51.65</v>
      </c>
    </row>
    <row r="98" spans="1:6" x14ac:dyDescent="0.2">
      <c r="A98" s="37" t="s">
        <v>203</v>
      </c>
      <c r="B98" s="37" t="s">
        <v>87</v>
      </c>
      <c r="C98" s="37" t="s">
        <v>204</v>
      </c>
      <c r="D98" s="38">
        <v>68.040000000000006</v>
      </c>
      <c r="E98" s="38">
        <v>61.71</v>
      </c>
      <c r="F98" s="51">
        <v>51.889999999999993</v>
      </c>
    </row>
    <row r="99" spans="1:6" x14ac:dyDescent="0.2">
      <c r="A99" s="37" t="s">
        <v>203</v>
      </c>
      <c r="B99" s="37" t="s">
        <v>89</v>
      </c>
      <c r="C99" s="37" t="s">
        <v>205</v>
      </c>
      <c r="D99" s="38">
        <v>69.260000000000005</v>
      </c>
      <c r="E99" s="38">
        <v>62.94</v>
      </c>
      <c r="F99" s="51">
        <v>52.94</v>
      </c>
    </row>
    <row r="100" spans="1:6" x14ac:dyDescent="0.2">
      <c r="A100" s="37" t="s">
        <v>203</v>
      </c>
      <c r="B100" s="37" t="s">
        <v>91</v>
      </c>
      <c r="C100" s="37" t="s">
        <v>206</v>
      </c>
      <c r="D100" s="38">
        <v>70.13</v>
      </c>
      <c r="E100" s="38">
        <v>64.78</v>
      </c>
      <c r="F100" s="51">
        <v>54.109999999999992</v>
      </c>
    </row>
    <row r="101" spans="1:6" x14ac:dyDescent="0.2">
      <c r="A101" s="37" t="s">
        <v>203</v>
      </c>
      <c r="B101" s="37" t="s">
        <v>93</v>
      </c>
      <c r="C101" s="37" t="s">
        <v>207</v>
      </c>
      <c r="D101" s="38">
        <v>70.239999999999995</v>
      </c>
      <c r="E101" s="38">
        <v>65.27</v>
      </c>
      <c r="F101" s="51">
        <v>54.589999999999996</v>
      </c>
    </row>
    <row r="102" spans="1:6" x14ac:dyDescent="0.2">
      <c r="A102" s="37" t="s">
        <v>203</v>
      </c>
      <c r="B102" s="37" t="s">
        <v>95</v>
      </c>
      <c r="C102" s="37" t="s">
        <v>208</v>
      </c>
      <c r="D102" s="38">
        <v>70.22</v>
      </c>
      <c r="E102" s="38">
        <v>65.02</v>
      </c>
      <c r="F102" s="51">
        <v>54.58</v>
      </c>
    </row>
    <row r="103" spans="1:6" x14ac:dyDescent="0.2">
      <c r="A103" s="37" t="s">
        <v>203</v>
      </c>
      <c r="B103" s="37" t="s">
        <v>97</v>
      </c>
      <c r="C103" s="37" t="s">
        <v>209</v>
      </c>
      <c r="D103" s="38">
        <v>70.14</v>
      </c>
      <c r="E103" s="38">
        <v>65.03</v>
      </c>
      <c r="F103" s="51">
        <v>54.709999999999994</v>
      </c>
    </row>
    <row r="104" spans="1:6" x14ac:dyDescent="0.2">
      <c r="A104" s="37" t="s">
        <v>203</v>
      </c>
      <c r="B104" s="37" t="s">
        <v>99</v>
      </c>
      <c r="C104" s="37" t="s">
        <v>210</v>
      </c>
      <c r="D104" s="38">
        <v>70.25</v>
      </c>
      <c r="E104" s="38">
        <v>64.989999999999995</v>
      </c>
      <c r="F104" s="51">
        <v>54.84</v>
      </c>
    </row>
    <row r="105" spans="1:6" x14ac:dyDescent="0.2">
      <c r="A105" s="37" t="s">
        <v>203</v>
      </c>
      <c r="B105" s="37" t="s">
        <v>101</v>
      </c>
      <c r="C105" s="37" t="s">
        <v>211</v>
      </c>
      <c r="D105" s="38">
        <v>70.55</v>
      </c>
      <c r="E105" s="38">
        <v>64.849999999999994</v>
      </c>
      <c r="F105" s="51">
        <v>54.75</v>
      </c>
    </row>
    <row r="106" spans="1:6" x14ac:dyDescent="0.2">
      <c r="A106" s="37" t="s">
        <v>203</v>
      </c>
      <c r="B106" s="37" t="s">
        <v>103</v>
      </c>
      <c r="C106" s="37" t="s">
        <v>212</v>
      </c>
      <c r="D106" s="38">
        <v>70.88</v>
      </c>
      <c r="E106" s="38">
        <v>64.91</v>
      </c>
      <c r="F106" s="51">
        <v>54.829999999999991</v>
      </c>
    </row>
    <row r="107" spans="1:6" x14ac:dyDescent="0.2">
      <c r="A107" s="37" t="s">
        <v>203</v>
      </c>
      <c r="B107" s="37" t="s">
        <v>105</v>
      </c>
      <c r="C107" s="37" t="s">
        <v>213</v>
      </c>
      <c r="D107" s="38">
        <v>72.099999999999994</v>
      </c>
      <c r="E107" s="38">
        <v>65.209999999999994</v>
      </c>
      <c r="F107" s="51">
        <v>54.97</v>
      </c>
    </row>
    <row r="108" spans="1:6" x14ac:dyDescent="0.2">
      <c r="A108" s="37" t="s">
        <v>203</v>
      </c>
      <c r="B108" s="37" t="s">
        <v>107</v>
      </c>
      <c r="C108" s="37" t="s">
        <v>214</v>
      </c>
      <c r="D108" s="38">
        <v>74.11</v>
      </c>
      <c r="E108" s="38">
        <v>65.650000000000006</v>
      </c>
      <c r="F108" s="51">
        <v>55.469999999999985</v>
      </c>
    </row>
    <row r="109" spans="1:6" x14ac:dyDescent="0.2">
      <c r="A109" s="37" t="s">
        <v>203</v>
      </c>
      <c r="B109" s="37" t="s">
        <v>109</v>
      </c>
      <c r="C109" s="37" t="s">
        <v>215</v>
      </c>
      <c r="D109" s="38">
        <v>74.739999999999995</v>
      </c>
      <c r="E109" s="38">
        <v>65.53</v>
      </c>
      <c r="F109" s="51">
        <v>55.419999999999995</v>
      </c>
    </row>
    <row r="110" spans="1:6" x14ac:dyDescent="0.2">
      <c r="A110" s="37" t="s">
        <v>216</v>
      </c>
      <c r="B110" s="37" t="s">
        <v>87</v>
      </c>
      <c r="C110" s="37" t="s">
        <v>217</v>
      </c>
      <c r="D110" s="38">
        <v>75.23</v>
      </c>
      <c r="E110" s="38">
        <v>65.83</v>
      </c>
      <c r="F110" s="51">
        <v>55.81</v>
      </c>
    </row>
    <row r="111" spans="1:6" x14ac:dyDescent="0.2">
      <c r="A111" s="37" t="s">
        <v>216</v>
      </c>
      <c r="B111" s="37" t="s">
        <v>89</v>
      </c>
      <c r="C111" s="37" t="s">
        <v>218</v>
      </c>
      <c r="D111" s="38">
        <v>75.75</v>
      </c>
      <c r="E111" s="38">
        <v>66.61</v>
      </c>
      <c r="F111" s="51">
        <v>56.84</v>
      </c>
    </row>
    <row r="112" spans="1:6" x14ac:dyDescent="0.2">
      <c r="A112" s="37" t="s">
        <v>216</v>
      </c>
      <c r="B112" s="37" t="s">
        <v>91</v>
      </c>
      <c r="C112" s="37" t="s">
        <v>219</v>
      </c>
      <c r="D112" s="38">
        <v>76.08</v>
      </c>
      <c r="E112" s="38">
        <v>67.39</v>
      </c>
      <c r="F112" s="51">
        <v>57.629999999999995</v>
      </c>
    </row>
    <row r="113" spans="1:6" x14ac:dyDescent="0.2">
      <c r="A113" s="37" t="s">
        <v>216</v>
      </c>
      <c r="B113" s="37" t="s">
        <v>93</v>
      </c>
      <c r="C113" s="37" t="s">
        <v>220</v>
      </c>
      <c r="D113" s="38">
        <v>76.03</v>
      </c>
      <c r="E113" s="38">
        <v>67.760000000000005</v>
      </c>
      <c r="F113" s="51">
        <v>57.999999999999993</v>
      </c>
    </row>
    <row r="114" spans="1:6" x14ac:dyDescent="0.2">
      <c r="A114" s="37" t="s">
        <v>216</v>
      </c>
      <c r="B114" s="37" t="s">
        <v>95</v>
      </c>
      <c r="C114" s="37" t="s">
        <v>221</v>
      </c>
      <c r="D114" s="38">
        <v>76.62</v>
      </c>
      <c r="E114" s="38">
        <v>68.150000000000006</v>
      </c>
      <c r="F114" s="51">
        <v>58.239999999999995</v>
      </c>
    </row>
    <row r="115" spans="1:6" x14ac:dyDescent="0.2">
      <c r="A115" s="37" t="s">
        <v>216</v>
      </c>
      <c r="B115" s="37" t="s">
        <v>97</v>
      </c>
      <c r="C115" s="37" t="s">
        <v>222</v>
      </c>
      <c r="D115" s="38">
        <v>77.05</v>
      </c>
      <c r="E115" s="38">
        <v>68.209999999999994</v>
      </c>
      <c r="F115" s="51">
        <v>58.28</v>
      </c>
    </row>
    <row r="116" spans="1:6" x14ac:dyDescent="0.2">
      <c r="A116" s="37" t="s">
        <v>216</v>
      </c>
      <c r="B116" s="37" t="s">
        <v>99</v>
      </c>
      <c r="C116" s="37" t="s">
        <v>223</v>
      </c>
      <c r="D116" s="38">
        <v>77</v>
      </c>
      <c r="E116" s="38">
        <v>68.22</v>
      </c>
      <c r="F116" s="51">
        <v>58.69</v>
      </c>
    </row>
    <row r="117" spans="1:6" x14ac:dyDescent="0.2">
      <c r="A117" s="37" t="s">
        <v>216</v>
      </c>
      <c r="B117" s="37" t="s">
        <v>101</v>
      </c>
      <c r="C117" s="37" t="s">
        <v>224</v>
      </c>
      <c r="D117" s="38">
        <v>77.37</v>
      </c>
      <c r="E117" s="38">
        <v>68.61</v>
      </c>
      <c r="F117" s="51">
        <v>59.17</v>
      </c>
    </row>
    <row r="118" spans="1:6" x14ac:dyDescent="0.2">
      <c r="A118" s="37" t="s">
        <v>216</v>
      </c>
      <c r="B118" s="37" t="s">
        <v>103</v>
      </c>
      <c r="C118" s="37" t="s">
        <v>225</v>
      </c>
      <c r="D118" s="38">
        <v>78.11</v>
      </c>
      <c r="E118" s="38">
        <v>69.069999999999993</v>
      </c>
      <c r="F118" s="51">
        <v>59.249999999999993</v>
      </c>
    </row>
    <row r="119" spans="1:6" x14ac:dyDescent="0.2">
      <c r="A119" s="37" t="s">
        <v>216</v>
      </c>
      <c r="B119" s="37" t="s">
        <v>105</v>
      </c>
      <c r="C119" s="37" t="s">
        <v>226</v>
      </c>
      <c r="D119" s="38">
        <v>78.849999999999994</v>
      </c>
      <c r="E119" s="38">
        <v>69.34</v>
      </c>
      <c r="F119" s="51">
        <v>59.209999999999994</v>
      </c>
    </row>
    <row r="120" spans="1:6" x14ac:dyDescent="0.2">
      <c r="A120" s="37" t="s">
        <v>216</v>
      </c>
      <c r="B120" s="37" t="s">
        <v>107</v>
      </c>
      <c r="C120" s="37" t="s">
        <v>227</v>
      </c>
      <c r="D120" s="38">
        <v>79.97</v>
      </c>
      <c r="E120" s="38">
        <v>69.569999999999993</v>
      </c>
      <c r="F120" s="51">
        <v>59.36999999999999</v>
      </c>
    </row>
    <row r="121" spans="1:6" x14ac:dyDescent="0.2">
      <c r="A121" s="37" t="s">
        <v>216</v>
      </c>
      <c r="B121" s="37" t="s">
        <v>109</v>
      </c>
      <c r="C121" s="37" t="s">
        <v>228</v>
      </c>
      <c r="D121" s="38">
        <v>80.62</v>
      </c>
      <c r="E121" s="38">
        <v>69.72</v>
      </c>
      <c r="F121" s="51">
        <v>59.69</v>
      </c>
    </row>
    <row r="122" spans="1:6" x14ac:dyDescent="0.2">
      <c r="A122" s="37" t="s">
        <v>229</v>
      </c>
      <c r="B122" s="37" t="s">
        <v>87</v>
      </c>
      <c r="C122" s="37" t="s">
        <v>230</v>
      </c>
      <c r="D122" s="38">
        <v>81.45</v>
      </c>
      <c r="E122" s="38">
        <v>70.23</v>
      </c>
      <c r="F122" s="51">
        <v>60.289999999999985</v>
      </c>
    </row>
    <row r="123" spans="1:6" x14ac:dyDescent="0.2">
      <c r="A123" s="37" t="s">
        <v>229</v>
      </c>
      <c r="B123" s="37" t="s">
        <v>89</v>
      </c>
      <c r="C123" s="37" t="s">
        <v>231</v>
      </c>
      <c r="D123" s="38">
        <v>82.26</v>
      </c>
      <c r="E123" s="38">
        <v>70.930000000000007</v>
      </c>
      <c r="F123" s="51">
        <v>61.239999999999995</v>
      </c>
    </row>
    <row r="124" spans="1:6" x14ac:dyDescent="0.2">
      <c r="A124" s="37" t="s">
        <v>229</v>
      </c>
      <c r="B124" s="37" t="s">
        <v>91</v>
      </c>
      <c r="C124" s="37" t="s">
        <v>232</v>
      </c>
      <c r="D124" s="38">
        <v>83.19</v>
      </c>
      <c r="E124" s="38">
        <v>71.8</v>
      </c>
      <c r="F124" s="51">
        <v>61.919999999999995</v>
      </c>
    </row>
    <row r="125" spans="1:6" x14ac:dyDescent="0.2">
      <c r="A125" s="37" t="s">
        <v>229</v>
      </c>
      <c r="B125" s="37" t="s">
        <v>93</v>
      </c>
      <c r="C125" s="37" t="s">
        <v>233</v>
      </c>
      <c r="D125" s="38">
        <v>83.5</v>
      </c>
      <c r="E125" s="38">
        <v>72.3</v>
      </c>
      <c r="F125" s="51">
        <v>62.069999999999993</v>
      </c>
    </row>
    <row r="126" spans="1:6" x14ac:dyDescent="0.2">
      <c r="A126" s="37" t="s">
        <v>229</v>
      </c>
      <c r="B126" s="37" t="s">
        <v>95</v>
      </c>
      <c r="C126" s="37" t="s">
        <v>234</v>
      </c>
      <c r="D126" s="38">
        <v>83.31</v>
      </c>
      <c r="E126" s="38">
        <v>72.42</v>
      </c>
      <c r="F126" s="51">
        <v>62.129999999999995</v>
      </c>
    </row>
    <row r="127" spans="1:6" x14ac:dyDescent="0.2">
      <c r="A127" s="37" t="s">
        <v>229</v>
      </c>
      <c r="B127" s="37" t="s">
        <v>97</v>
      </c>
      <c r="C127" s="37" t="s">
        <v>235</v>
      </c>
      <c r="D127" s="38">
        <v>83.53</v>
      </c>
      <c r="E127" s="38">
        <v>72.760000000000005</v>
      </c>
      <c r="F127" s="51">
        <v>62.47999999999999</v>
      </c>
    </row>
    <row r="128" spans="1:6" x14ac:dyDescent="0.2">
      <c r="A128" s="37" t="s">
        <v>229</v>
      </c>
      <c r="B128" s="37" t="s">
        <v>99</v>
      </c>
      <c r="C128" s="37" t="s">
        <v>236</v>
      </c>
      <c r="D128" s="38">
        <v>83.92</v>
      </c>
      <c r="E128" s="38">
        <v>73.05</v>
      </c>
      <c r="F128" s="51">
        <v>62.82</v>
      </c>
    </row>
    <row r="129" spans="1:6" x14ac:dyDescent="0.2">
      <c r="A129" s="37" t="s">
        <v>229</v>
      </c>
      <c r="B129" s="37" t="s">
        <v>101</v>
      </c>
      <c r="C129" s="37" t="s">
        <v>237</v>
      </c>
      <c r="D129" s="38">
        <v>84.15</v>
      </c>
      <c r="E129" s="38">
        <v>73.290000000000006</v>
      </c>
      <c r="F129" s="51">
        <v>62.999999999999986</v>
      </c>
    </row>
    <row r="130" spans="1:6" x14ac:dyDescent="0.2">
      <c r="A130" s="37" t="s">
        <v>229</v>
      </c>
      <c r="B130" s="37" t="s">
        <v>103</v>
      </c>
      <c r="C130" s="37" t="s">
        <v>238</v>
      </c>
      <c r="D130" s="38">
        <v>84.49</v>
      </c>
      <c r="E130" s="38">
        <v>73.89</v>
      </c>
      <c r="F130" s="51">
        <v>63.61999999999999</v>
      </c>
    </row>
    <row r="131" spans="1:6" x14ac:dyDescent="0.2">
      <c r="A131" s="37" t="s">
        <v>229</v>
      </c>
      <c r="B131" s="37" t="s">
        <v>105</v>
      </c>
      <c r="C131" s="37" t="s">
        <v>239</v>
      </c>
      <c r="D131" s="38">
        <v>84.6</v>
      </c>
      <c r="E131" s="38">
        <v>74.27</v>
      </c>
      <c r="F131" s="51">
        <v>64.279999999999987</v>
      </c>
    </row>
    <row r="132" spans="1:6" x14ac:dyDescent="0.2">
      <c r="A132" s="37" t="s">
        <v>229</v>
      </c>
      <c r="B132" s="37" t="s">
        <v>107</v>
      </c>
      <c r="C132" s="37" t="s">
        <v>240</v>
      </c>
      <c r="D132" s="38">
        <v>84.94</v>
      </c>
      <c r="E132" s="38">
        <v>74.489999999999995</v>
      </c>
      <c r="F132" s="51">
        <v>64.34999999999998</v>
      </c>
    </row>
    <row r="133" spans="1:6" x14ac:dyDescent="0.2">
      <c r="A133" s="37" t="s">
        <v>229</v>
      </c>
      <c r="B133" s="37" t="s">
        <v>109</v>
      </c>
      <c r="C133" s="37" t="s">
        <v>241</v>
      </c>
      <c r="D133" s="38">
        <v>84.86</v>
      </c>
      <c r="E133" s="38">
        <v>74.400000000000006</v>
      </c>
      <c r="F133" s="51">
        <v>64.81</v>
      </c>
    </row>
    <row r="134" spans="1:6" x14ac:dyDescent="0.2">
      <c r="A134" s="37" t="s">
        <v>242</v>
      </c>
      <c r="B134" s="37" t="s">
        <v>87</v>
      </c>
      <c r="C134" s="37" t="s">
        <v>243</v>
      </c>
      <c r="D134" s="38">
        <v>84.58</v>
      </c>
      <c r="E134" s="38">
        <v>74.459999999999994</v>
      </c>
      <c r="F134" s="51">
        <v>65.19</v>
      </c>
    </row>
    <row r="135" spans="1:6" x14ac:dyDescent="0.2">
      <c r="A135" s="37" t="s">
        <v>242</v>
      </c>
      <c r="B135" s="37" t="s">
        <v>89</v>
      </c>
      <c r="C135" s="37" t="s">
        <v>244</v>
      </c>
      <c r="D135" s="38">
        <v>84.93</v>
      </c>
      <c r="E135" s="38">
        <v>74.84</v>
      </c>
      <c r="F135" s="51">
        <v>65.34999999999998</v>
      </c>
    </row>
    <row r="136" spans="1:6" x14ac:dyDescent="0.2">
      <c r="A136" s="37" t="s">
        <v>242</v>
      </c>
      <c r="B136" s="37" t="s">
        <v>91</v>
      </c>
      <c r="C136" s="37" t="s">
        <v>245</v>
      </c>
      <c r="D136" s="38">
        <v>84.98</v>
      </c>
      <c r="E136" s="38">
        <v>75.260000000000005</v>
      </c>
      <c r="F136" s="51">
        <v>65.789999999999992</v>
      </c>
    </row>
    <row r="137" spans="1:6" x14ac:dyDescent="0.2">
      <c r="A137" s="37" t="s">
        <v>242</v>
      </c>
      <c r="B137" s="37" t="s">
        <v>93</v>
      </c>
      <c r="C137" s="37" t="s">
        <v>246</v>
      </c>
      <c r="D137" s="38">
        <v>85.2</v>
      </c>
      <c r="E137" s="38">
        <v>75.61</v>
      </c>
      <c r="F137" s="51">
        <v>66.099999999999994</v>
      </c>
    </row>
    <row r="138" spans="1:6" x14ac:dyDescent="0.2">
      <c r="A138" s="37" t="s">
        <v>242</v>
      </c>
      <c r="B138" s="37" t="s">
        <v>95</v>
      </c>
      <c r="C138" s="37" t="s">
        <v>247</v>
      </c>
      <c r="D138" s="38">
        <v>85.54</v>
      </c>
      <c r="E138" s="38">
        <v>75.67</v>
      </c>
      <c r="F138" s="51">
        <v>66.399999999999991</v>
      </c>
    </row>
    <row r="139" spans="1:6" x14ac:dyDescent="0.2">
      <c r="A139" s="37" t="s">
        <v>242</v>
      </c>
      <c r="B139" s="37" t="s">
        <v>97</v>
      </c>
      <c r="C139" s="37" t="s">
        <v>248</v>
      </c>
      <c r="D139" s="38">
        <v>85.87</v>
      </c>
      <c r="E139" s="38">
        <v>75.7</v>
      </c>
      <c r="F139" s="51">
        <v>66.48</v>
      </c>
    </row>
    <row r="140" spans="1:6" x14ac:dyDescent="0.2">
      <c r="A140" s="37" t="s">
        <v>242</v>
      </c>
      <c r="B140" s="37" t="s">
        <v>99</v>
      </c>
      <c r="C140" s="37" t="s">
        <v>249</v>
      </c>
      <c r="D140" s="38">
        <v>86.1</v>
      </c>
      <c r="E140" s="38">
        <v>76.03</v>
      </c>
      <c r="F140" s="51">
        <v>66.88</v>
      </c>
    </row>
    <row r="141" spans="1:6" x14ac:dyDescent="0.2">
      <c r="A141" s="37" t="s">
        <v>242</v>
      </c>
      <c r="B141" s="37" t="s">
        <v>101</v>
      </c>
      <c r="C141" s="37" t="s">
        <v>250</v>
      </c>
      <c r="D141" s="38">
        <v>86.02</v>
      </c>
      <c r="E141" s="38">
        <v>76.3</v>
      </c>
      <c r="F141" s="51">
        <v>67.58</v>
      </c>
    </row>
    <row r="142" spans="1:6" x14ac:dyDescent="0.2">
      <c r="A142" s="37" t="s">
        <v>242</v>
      </c>
      <c r="B142" s="37" t="s">
        <v>103</v>
      </c>
      <c r="C142" s="37" t="s">
        <v>251</v>
      </c>
      <c r="D142" s="38">
        <v>85.82</v>
      </c>
      <c r="E142" s="38">
        <v>76.349999999999994</v>
      </c>
      <c r="F142" s="51">
        <v>67.789999999999992</v>
      </c>
    </row>
    <row r="143" spans="1:6" x14ac:dyDescent="0.2">
      <c r="A143" s="37" t="s">
        <v>242</v>
      </c>
      <c r="B143" s="37" t="s">
        <v>105</v>
      </c>
      <c r="C143" s="37" t="s">
        <v>252</v>
      </c>
      <c r="D143" s="38">
        <v>85.9</v>
      </c>
      <c r="E143" s="38">
        <v>76.45</v>
      </c>
      <c r="F143" s="51">
        <v>68.010000000000005</v>
      </c>
    </row>
    <row r="144" spans="1:6" x14ac:dyDescent="0.2">
      <c r="A144" s="37" t="s">
        <v>242</v>
      </c>
      <c r="B144" s="37" t="s">
        <v>107</v>
      </c>
      <c r="C144" s="37" t="s">
        <v>253</v>
      </c>
      <c r="D144" s="38">
        <v>85.81</v>
      </c>
      <c r="E144" s="38">
        <v>76.37</v>
      </c>
      <c r="F144" s="51">
        <v>68.20999999999998</v>
      </c>
    </row>
    <row r="145" spans="1:6" x14ac:dyDescent="0.2">
      <c r="A145" s="37" t="s">
        <v>242</v>
      </c>
      <c r="B145" s="37" t="s">
        <v>109</v>
      </c>
      <c r="C145" s="37" t="s">
        <v>254</v>
      </c>
      <c r="D145" s="38">
        <v>85.64</v>
      </c>
      <c r="E145" s="38">
        <v>76.13</v>
      </c>
      <c r="F145" s="51">
        <v>68.41</v>
      </c>
    </row>
    <row r="146" spans="1:6" x14ac:dyDescent="0.2">
      <c r="A146" s="37" t="s">
        <v>255</v>
      </c>
      <c r="B146" s="37" t="s">
        <v>87</v>
      </c>
      <c r="C146" s="37" t="s">
        <v>256</v>
      </c>
      <c r="D146" s="38">
        <v>86.08</v>
      </c>
      <c r="E146" s="38">
        <v>76.400000000000006</v>
      </c>
      <c r="F146" s="51">
        <v>68.97</v>
      </c>
    </row>
    <row r="147" spans="1:6" x14ac:dyDescent="0.2">
      <c r="A147" s="37" t="s">
        <v>255</v>
      </c>
      <c r="B147" s="37" t="s">
        <v>89</v>
      </c>
      <c r="C147" s="37" t="s">
        <v>257</v>
      </c>
      <c r="D147" s="38">
        <v>86.19</v>
      </c>
      <c r="E147" s="38">
        <v>76.92</v>
      </c>
      <c r="F147" s="51">
        <v>69.52</v>
      </c>
    </row>
    <row r="148" spans="1:6" x14ac:dyDescent="0.2">
      <c r="A148" s="37" t="s">
        <v>255</v>
      </c>
      <c r="B148" s="37" t="s">
        <v>91</v>
      </c>
      <c r="C148" s="37" t="s">
        <v>258</v>
      </c>
      <c r="D148" s="38">
        <v>86.07</v>
      </c>
      <c r="E148" s="38">
        <v>77.209999999999994</v>
      </c>
      <c r="F148" s="51">
        <v>69.789999999999992</v>
      </c>
    </row>
    <row r="149" spans="1:6" x14ac:dyDescent="0.2">
      <c r="A149" s="37" t="s">
        <v>255</v>
      </c>
      <c r="B149" s="37" t="s">
        <v>93</v>
      </c>
      <c r="C149" s="37" t="s">
        <v>259</v>
      </c>
      <c r="D149" s="38">
        <v>86.12</v>
      </c>
      <c r="E149" s="38">
        <v>77.33</v>
      </c>
      <c r="F149" s="51">
        <v>69.760000000000005</v>
      </c>
    </row>
    <row r="150" spans="1:6" x14ac:dyDescent="0.2">
      <c r="A150" s="37" t="s">
        <v>255</v>
      </c>
      <c r="B150" s="37" t="s">
        <v>95</v>
      </c>
      <c r="C150" s="37" t="s">
        <v>260</v>
      </c>
      <c r="D150" s="38">
        <v>86.23</v>
      </c>
      <c r="E150" s="38">
        <v>77.709999999999994</v>
      </c>
      <c r="F150" s="51">
        <v>70.22</v>
      </c>
    </row>
    <row r="151" spans="1:6" x14ac:dyDescent="0.2">
      <c r="A151" s="37" t="s">
        <v>255</v>
      </c>
      <c r="B151" s="37" t="s">
        <v>97</v>
      </c>
      <c r="C151" s="37" t="s">
        <v>261</v>
      </c>
      <c r="D151" s="38">
        <v>86.68</v>
      </c>
      <c r="E151" s="38">
        <v>78.010000000000005</v>
      </c>
      <c r="F151" s="51">
        <v>70.78</v>
      </c>
    </row>
    <row r="152" spans="1:6" x14ac:dyDescent="0.2">
      <c r="A152" s="37" t="s">
        <v>255</v>
      </c>
      <c r="B152" s="37" t="s">
        <v>99</v>
      </c>
      <c r="C152" s="37" t="s">
        <v>262</v>
      </c>
      <c r="D152" s="38">
        <v>87.06</v>
      </c>
      <c r="E152" s="38">
        <v>78.180000000000007</v>
      </c>
      <c r="F152" s="51">
        <v>71.040000000000006</v>
      </c>
    </row>
    <row r="153" spans="1:6" x14ac:dyDescent="0.2">
      <c r="A153" s="37" t="s">
        <v>255</v>
      </c>
      <c r="B153" s="37" t="s">
        <v>101</v>
      </c>
      <c r="C153" s="37" t="s">
        <v>263</v>
      </c>
      <c r="D153" s="38">
        <v>86.99</v>
      </c>
      <c r="E153" s="38">
        <v>78.459999999999994</v>
      </c>
      <c r="F153" s="51">
        <v>71.37</v>
      </c>
    </row>
    <row r="154" spans="1:6" x14ac:dyDescent="0.2">
      <c r="A154" s="37" t="s">
        <v>255</v>
      </c>
      <c r="B154" s="37" t="s">
        <v>103</v>
      </c>
      <c r="C154" s="37" t="s">
        <v>264</v>
      </c>
      <c r="D154" s="38">
        <v>86.63</v>
      </c>
      <c r="E154" s="38">
        <v>78.760000000000005</v>
      </c>
      <c r="F154" s="51">
        <v>71.45999999999998</v>
      </c>
    </row>
    <row r="155" spans="1:6" x14ac:dyDescent="0.2">
      <c r="A155" s="37" t="s">
        <v>255</v>
      </c>
      <c r="B155" s="37" t="s">
        <v>105</v>
      </c>
      <c r="C155" s="37" t="s">
        <v>265</v>
      </c>
      <c r="D155" s="38">
        <v>86.49</v>
      </c>
      <c r="E155" s="38">
        <v>78.8</v>
      </c>
      <c r="F155" s="51">
        <v>71.61</v>
      </c>
    </row>
    <row r="156" spans="1:6" x14ac:dyDescent="0.2">
      <c r="A156" s="37" t="s">
        <v>255</v>
      </c>
      <c r="B156" s="37" t="s">
        <v>107</v>
      </c>
      <c r="C156" s="37" t="s">
        <v>266</v>
      </c>
      <c r="D156" s="38">
        <v>86.18</v>
      </c>
      <c r="E156" s="38">
        <v>78.459999999999994</v>
      </c>
      <c r="F156" s="51">
        <v>71.569999999999993</v>
      </c>
    </row>
    <row r="157" spans="1:6" x14ac:dyDescent="0.2">
      <c r="A157" s="37" t="s">
        <v>255</v>
      </c>
      <c r="B157" s="37" t="s">
        <v>109</v>
      </c>
      <c r="C157" s="37" t="s">
        <v>267</v>
      </c>
      <c r="D157" s="38">
        <v>85.79</v>
      </c>
      <c r="E157" s="38">
        <v>78.03</v>
      </c>
      <c r="F157" s="51">
        <v>71.47999999999999</v>
      </c>
    </row>
    <row r="158" spans="1:6" x14ac:dyDescent="0.2">
      <c r="A158" s="37" t="s">
        <v>268</v>
      </c>
      <c r="B158" s="37" t="s">
        <v>87</v>
      </c>
      <c r="C158" s="37" t="s">
        <v>269</v>
      </c>
      <c r="D158" s="38">
        <v>85.3</v>
      </c>
      <c r="E158" s="38">
        <v>77.760000000000005</v>
      </c>
      <c r="F158" s="51">
        <v>71.650000000000006</v>
      </c>
    </row>
    <row r="159" spans="1:6" x14ac:dyDescent="0.2">
      <c r="A159" s="37" t="s">
        <v>268</v>
      </c>
      <c r="B159" s="37" t="s">
        <v>89</v>
      </c>
      <c r="C159" s="37" t="s">
        <v>270</v>
      </c>
      <c r="D159" s="38">
        <v>85.42</v>
      </c>
      <c r="E159" s="38">
        <v>78.17</v>
      </c>
      <c r="F159" s="51">
        <v>72.12</v>
      </c>
    </row>
    <row r="160" spans="1:6" x14ac:dyDescent="0.2">
      <c r="A160" s="37" t="s">
        <v>268</v>
      </c>
      <c r="B160" s="37" t="s">
        <v>91</v>
      </c>
      <c r="C160" s="37" t="s">
        <v>271</v>
      </c>
      <c r="D160" s="38">
        <v>85.57</v>
      </c>
      <c r="E160" s="38">
        <v>78.709999999999994</v>
      </c>
      <c r="F160" s="51">
        <v>72.489999999999981</v>
      </c>
    </row>
    <row r="161" spans="1:6" x14ac:dyDescent="0.2">
      <c r="A161" s="37" t="s">
        <v>268</v>
      </c>
      <c r="B161" s="37" t="s">
        <v>93</v>
      </c>
      <c r="C161" s="37" t="s">
        <v>272</v>
      </c>
      <c r="D161" s="38">
        <v>85.77</v>
      </c>
      <c r="E161" s="38">
        <v>79.14</v>
      </c>
      <c r="F161" s="51">
        <v>72.70999999999998</v>
      </c>
    </row>
    <row r="162" spans="1:6" x14ac:dyDescent="0.2">
      <c r="A162" s="37" t="s">
        <v>268</v>
      </c>
      <c r="B162" s="37" t="s">
        <v>95</v>
      </c>
      <c r="C162" s="37" t="s">
        <v>273</v>
      </c>
      <c r="D162" s="38">
        <v>85.82</v>
      </c>
      <c r="E162" s="38">
        <v>79.39</v>
      </c>
      <c r="F162" s="51">
        <v>72.769999999999982</v>
      </c>
    </row>
    <row r="163" spans="1:6" x14ac:dyDescent="0.2">
      <c r="A163" s="37" t="s">
        <v>268</v>
      </c>
      <c r="B163" s="37" t="s">
        <v>97</v>
      </c>
      <c r="C163" s="37" t="s">
        <v>274</v>
      </c>
      <c r="D163" s="38">
        <v>85.67</v>
      </c>
      <c r="E163" s="38">
        <v>79.44</v>
      </c>
      <c r="F163" s="51">
        <v>72.87</v>
      </c>
    </row>
    <row r="164" spans="1:6" x14ac:dyDescent="0.2">
      <c r="A164" s="37" t="s">
        <v>268</v>
      </c>
      <c r="B164" s="37" t="s">
        <v>99</v>
      </c>
      <c r="C164" s="37" t="s">
        <v>275</v>
      </c>
      <c r="D164" s="38">
        <v>85.86</v>
      </c>
      <c r="E164" s="38">
        <v>79.59</v>
      </c>
      <c r="F164" s="51">
        <v>73.009999999999991</v>
      </c>
    </row>
    <row r="165" spans="1:6" x14ac:dyDescent="0.2">
      <c r="A165" s="37" t="s">
        <v>268</v>
      </c>
      <c r="B165" s="37" t="s">
        <v>101</v>
      </c>
      <c r="C165" s="37" t="s">
        <v>276</v>
      </c>
      <c r="D165" s="38">
        <v>85.61</v>
      </c>
      <c r="E165" s="38">
        <v>79.59</v>
      </c>
      <c r="F165" s="51">
        <v>73.23</v>
      </c>
    </row>
    <row r="166" spans="1:6" x14ac:dyDescent="0.2">
      <c r="A166" s="37" t="s">
        <v>268</v>
      </c>
      <c r="B166" s="37" t="s">
        <v>103</v>
      </c>
      <c r="C166" s="37" t="s">
        <v>277</v>
      </c>
      <c r="D166" s="38">
        <v>85.22</v>
      </c>
      <c r="E166" s="38">
        <v>79.680000000000007</v>
      </c>
      <c r="F166" s="51">
        <v>73.469999999999985</v>
      </c>
    </row>
    <row r="167" spans="1:6" x14ac:dyDescent="0.2">
      <c r="A167" s="37" t="s">
        <v>268</v>
      </c>
      <c r="B167" s="37" t="s">
        <v>105</v>
      </c>
      <c r="C167" s="37" t="s">
        <v>278</v>
      </c>
      <c r="D167" s="38">
        <v>85.59</v>
      </c>
      <c r="E167" s="38">
        <v>79.91</v>
      </c>
      <c r="F167" s="51">
        <v>73.469999999999985</v>
      </c>
    </row>
    <row r="168" spans="1:6" x14ac:dyDescent="0.2">
      <c r="A168" s="37" t="s">
        <v>268</v>
      </c>
      <c r="B168" s="37" t="s">
        <v>107</v>
      </c>
      <c r="C168" s="37" t="s">
        <v>279</v>
      </c>
      <c r="D168" s="38">
        <v>85.64</v>
      </c>
      <c r="E168" s="38">
        <v>79.83</v>
      </c>
      <c r="F168" s="51">
        <v>73.650000000000006</v>
      </c>
    </row>
    <row r="169" spans="1:6" x14ac:dyDescent="0.2">
      <c r="A169" s="37" t="s">
        <v>268</v>
      </c>
      <c r="B169" s="37" t="s">
        <v>109</v>
      </c>
      <c r="C169" s="37" t="s">
        <v>280</v>
      </c>
      <c r="D169" s="38">
        <v>85.37</v>
      </c>
      <c r="E169" s="38">
        <v>79.41</v>
      </c>
      <c r="F169" s="51">
        <v>73.540000000000006</v>
      </c>
    </row>
    <row r="170" spans="1:6" x14ac:dyDescent="0.2">
      <c r="A170" s="37" t="s">
        <v>12</v>
      </c>
      <c r="B170" s="37" t="s">
        <v>87</v>
      </c>
      <c r="C170" s="37" t="s">
        <v>281</v>
      </c>
      <c r="D170" s="38">
        <v>85.53</v>
      </c>
      <c r="E170" s="38">
        <v>79.599999999999994</v>
      </c>
      <c r="F170" s="51">
        <v>73.7</v>
      </c>
    </row>
    <row r="171" spans="1:6" x14ac:dyDescent="0.2">
      <c r="A171" s="37" t="s">
        <v>12</v>
      </c>
      <c r="B171" s="37" t="s">
        <v>89</v>
      </c>
      <c r="C171" s="37" t="s">
        <v>282</v>
      </c>
      <c r="D171" s="38">
        <v>85.65</v>
      </c>
      <c r="E171" s="38">
        <v>80.150000000000006</v>
      </c>
      <c r="F171" s="51">
        <v>74.339999999999989</v>
      </c>
    </row>
    <row r="172" spans="1:6" x14ac:dyDescent="0.2">
      <c r="A172" s="37" t="s">
        <v>12</v>
      </c>
      <c r="B172" s="37" t="s">
        <v>91</v>
      </c>
      <c r="C172" s="37" t="s">
        <v>283</v>
      </c>
      <c r="D172" s="38">
        <v>85.56</v>
      </c>
      <c r="E172" s="38">
        <v>80.349999999999994</v>
      </c>
      <c r="F172" s="51">
        <v>74.5</v>
      </c>
    </row>
    <row r="173" spans="1:6" x14ac:dyDescent="0.2">
      <c r="A173" s="37" t="s">
        <v>12</v>
      </c>
      <c r="B173" s="37" t="s">
        <v>93</v>
      </c>
      <c r="C173" s="37" t="s">
        <v>284</v>
      </c>
      <c r="D173" s="38">
        <v>86.13</v>
      </c>
      <c r="E173" s="38">
        <v>80.709999999999994</v>
      </c>
      <c r="F173" s="51">
        <v>74.669999999999987</v>
      </c>
    </row>
    <row r="174" spans="1:6" x14ac:dyDescent="0.2">
      <c r="A174" s="37" t="s">
        <v>12</v>
      </c>
      <c r="B174" s="37" t="s">
        <v>95</v>
      </c>
      <c r="C174" s="37" t="s">
        <v>285</v>
      </c>
      <c r="D174" s="38">
        <v>86.92</v>
      </c>
      <c r="E174" s="38">
        <v>81.11</v>
      </c>
      <c r="F174" s="51">
        <v>74.92</v>
      </c>
    </row>
    <row r="175" spans="1:6" x14ac:dyDescent="0.2">
      <c r="A175" s="37" t="s">
        <v>12</v>
      </c>
      <c r="B175" s="37" t="s">
        <v>97</v>
      </c>
      <c r="C175" s="37" t="s">
        <v>286</v>
      </c>
      <c r="D175" s="38">
        <v>87.41</v>
      </c>
      <c r="E175" s="38">
        <v>81.22</v>
      </c>
      <c r="F175" s="51">
        <v>74.84999999999998</v>
      </c>
    </row>
    <row r="176" spans="1:6" x14ac:dyDescent="0.2">
      <c r="A176" s="37" t="s">
        <v>12</v>
      </c>
      <c r="B176" s="37" t="s">
        <v>99</v>
      </c>
      <c r="C176" s="37" t="s">
        <v>287</v>
      </c>
      <c r="D176" s="38">
        <v>87.83</v>
      </c>
      <c r="E176" s="38">
        <v>81.319999999999993</v>
      </c>
      <c r="F176" s="51">
        <v>74.72999999999999</v>
      </c>
    </row>
    <row r="177" spans="1:6" x14ac:dyDescent="0.2">
      <c r="A177" s="37" t="s">
        <v>12</v>
      </c>
      <c r="B177" s="37" t="s">
        <v>101</v>
      </c>
      <c r="C177" s="37" t="s">
        <v>288</v>
      </c>
      <c r="D177" s="38">
        <v>87.8</v>
      </c>
      <c r="E177" s="38">
        <v>81.290000000000006</v>
      </c>
      <c r="F177" s="51">
        <v>74.639999999999986</v>
      </c>
    </row>
    <row r="178" spans="1:6" x14ac:dyDescent="0.2">
      <c r="A178" s="37" t="s">
        <v>12</v>
      </c>
      <c r="B178" s="37" t="s">
        <v>103</v>
      </c>
      <c r="C178" s="37" t="s">
        <v>289</v>
      </c>
      <c r="D178" s="38">
        <v>88.09</v>
      </c>
      <c r="E178" s="38">
        <v>81.48</v>
      </c>
      <c r="F178" s="51">
        <v>74.819999999999979</v>
      </c>
    </row>
    <row r="179" spans="1:6" x14ac:dyDescent="0.2">
      <c r="A179" s="37" t="s">
        <v>12</v>
      </c>
      <c r="B179" s="37" t="s">
        <v>105</v>
      </c>
      <c r="C179" s="37" t="s">
        <v>290</v>
      </c>
      <c r="D179" s="38">
        <v>88.08</v>
      </c>
      <c r="E179" s="38">
        <v>81.63</v>
      </c>
      <c r="F179" s="51">
        <v>75.069999999999993</v>
      </c>
    </row>
    <row r="180" spans="1:6" x14ac:dyDescent="0.2">
      <c r="A180" s="37" t="s">
        <v>12</v>
      </c>
      <c r="B180" s="37" t="s">
        <v>107</v>
      </c>
      <c r="C180" s="37" t="s">
        <v>291</v>
      </c>
      <c r="D180" s="38">
        <v>88.11</v>
      </c>
      <c r="E180" s="38">
        <v>81.63</v>
      </c>
      <c r="F180" s="51">
        <v>75.249999999999986</v>
      </c>
    </row>
    <row r="181" spans="1:6" x14ac:dyDescent="0.2">
      <c r="A181" s="37" t="s">
        <v>12</v>
      </c>
      <c r="B181" s="37" t="s">
        <v>109</v>
      </c>
      <c r="C181" s="37" t="s">
        <v>292</v>
      </c>
      <c r="D181" s="38">
        <v>87.97</v>
      </c>
      <c r="E181" s="38">
        <v>81.430000000000007</v>
      </c>
      <c r="F181" s="51">
        <v>75.409999999999982</v>
      </c>
    </row>
    <row r="182" spans="1:6" x14ac:dyDescent="0.2">
      <c r="A182" s="37" t="s">
        <v>13</v>
      </c>
      <c r="B182" s="37" t="s">
        <v>87</v>
      </c>
      <c r="C182" s="37" t="s">
        <v>293</v>
      </c>
      <c r="D182" s="38">
        <v>87.95</v>
      </c>
      <c r="E182" s="38">
        <v>81.41</v>
      </c>
      <c r="F182" s="51">
        <v>75.499999999999986</v>
      </c>
    </row>
    <row r="183" spans="1:6" x14ac:dyDescent="0.2">
      <c r="A183" s="37" t="s">
        <v>13</v>
      </c>
      <c r="B183" s="37" t="s">
        <v>89</v>
      </c>
      <c r="C183" s="37" t="s">
        <v>294</v>
      </c>
      <c r="D183" s="38">
        <v>88.12</v>
      </c>
      <c r="E183" s="38">
        <v>81.66</v>
      </c>
      <c r="F183" s="51">
        <v>75.73</v>
      </c>
    </row>
    <row r="184" spans="1:6" x14ac:dyDescent="0.2">
      <c r="A184" s="37" t="s">
        <v>13</v>
      </c>
      <c r="B184" s="37" t="s">
        <v>91</v>
      </c>
      <c r="C184" s="37" t="s">
        <v>295</v>
      </c>
      <c r="D184" s="38">
        <v>88.08</v>
      </c>
      <c r="E184" s="38">
        <v>81.78</v>
      </c>
      <c r="F184" s="51">
        <v>75.859999999999985</v>
      </c>
    </row>
    <row r="185" spans="1:6" x14ac:dyDescent="0.2">
      <c r="A185" s="37" t="s">
        <v>13</v>
      </c>
      <c r="B185" s="37" t="s">
        <v>93</v>
      </c>
      <c r="C185" s="37" t="s">
        <v>296</v>
      </c>
      <c r="D185" s="38">
        <v>88.21</v>
      </c>
      <c r="E185" s="38">
        <v>82.09</v>
      </c>
      <c r="F185" s="51">
        <v>76.109999999999985</v>
      </c>
    </row>
    <row r="186" spans="1:6" x14ac:dyDescent="0.2">
      <c r="A186" s="37" t="s">
        <v>13</v>
      </c>
      <c r="B186" s="37" t="s">
        <v>95</v>
      </c>
      <c r="C186" s="37" t="s">
        <v>297</v>
      </c>
      <c r="D186" s="38">
        <v>88.53</v>
      </c>
      <c r="E186" s="38">
        <v>82.68</v>
      </c>
      <c r="F186" s="51">
        <v>76.709999999999994</v>
      </c>
    </row>
    <row r="187" spans="1:6" x14ac:dyDescent="0.2">
      <c r="A187" s="37" t="s">
        <v>13</v>
      </c>
      <c r="B187" s="37" t="s">
        <v>97</v>
      </c>
      <c r="C187" s="37" t="s">
        <v>298</v>
      </c>
      <c r="D187" s="38">
        <v>88.45</v>
      </c>
      <c r="E187" s="38">
        <v>82.87</v>
      </c>
      <c r="F187" s="51">
        <v>76.91</v>
      </c>
    </row>
    <row r="188" spans="1:6" x14ac:dyDescent="0.2">
      <c r="A188" s="37" t="s">
        <v>13</v>
      </c>
      <c r="B188" s="37" t="s">
        <v>99</v>
      </c>
      <c r="C188" s="37" t="s">
        <v>299</v>
      </c>
      <c r="D188" s="38">
        <v>88.36</v>
      </c>
      <c r="E188" s="38">
        <v>83.04</v>
      </c>
      <c r="F188" s="51">
        <v>76.999999999999986</v>
      </c>
    </row>
    <row r="189" spans="1:6" x14ac:dyDescent="0.2">
      <c r="A189" s="37" t="s">
        <v>13</v>
      </c>
      <c r="B189" s="37" t="s">
        <v>101</v>
      </c>
      <c r="C189" s="37" t="s">
        <v>300</v>
      </c>
      <c r="D189" s="38">
        <v>88.45</v>
      </c>
      <c r="E189" s="38">
        <v>83.45</v>
      </c>
      <c r="F189" s="51">
        <v>77.27</v>
      </c>
    </row>
    <row r="190" spans="1:6" x14ac:dyDescent="0.2">
      <c r="A190" s="37" t="s">
        <v>13</v>
      </c>
      <c r="B190" s="37" t="s">
        <v>103</v>
      </c>
      <c r="C190" s="37" t="s">
        <v>301</v>
      </c>
      <c r="D190" s="38">
        <v>88.57</v>
      </c>
      <c r="E190" s="38">
        <v>83.94</v>
      </c>
      <c r="F190" s="51">
        <v>77.84</v>
      </c>
    </row>
    <row r="191" spans="1:6" x14ac:dyDescent="0.2">
      <c r="A191" s="37" t="s">
        <v>13</v>
      </c>
      <c r="B191" s="37" t="s">
        <v>105</v>
      </c>
      <c r="C191" s="37" t="s">
        <v>302</v>
      </c>
      <c r="D191" s="38">
        <v>88.56</v>
      </c>
      <c r="E191" s="38">
        <v>84.22</v>
      </c>
      <c r="F191" s="51">
        <v>78.219999999999985</v>
      </c>
    </row>
    <row r="192" spans="1:6" x14ac:dyDescent="0.2">
      <c r="A192" s="37" t="s">
        <v>13</v>
      </c>
      <c r="B192" s="37" t="s">
        <v>107</v>
      </c>
      <c r="C192" s="37" t="s">
        <v>303</v>
      </c>
      <c r="D192" s="38">
        <v>88.48</v>
      </c>
      <c r="E192" s="38">
        <v>84.68</v>
      </c>
      <c r="F192" s="51">
        <v>79.149999999999991</v>
      </c>
    </row>
    <row r="193" spans="1:6" x14ac:dyDescent="0.2">
      <c r="A193" s="37" t="s">
        <v>13</v>
      </c>
      <c r="B193" s="37" t="s">
        <v>109</v>
      </c>
      <c r="C193" s="37" t="s">
        <v>304</v>
      </c>
      <c r="D193" s="38">
        <v>88.71</v>
      </c>
      <c r="E193" s="38">
        <v>84.88</v>
      </c>
      <c r="F193" s="51">
        <v>79.66</v>
      </c>
    </row>
    <row r="194" spans="1:6" x14ac:dyDescent="0.2">
      <c r="A194" s="37" t="s">
        <v>14</v>
      </c>
      <c r="B194" s="37" t="s">
        <v>87</v>
      </c>
      <c r="C194" s="37" t="s">
        <v>305</v>
      </c>
      <c r="D194" s="38">
        <v>89.22</v>
      </c>
      <c r="E194" s="38">
        <v>85.1</v>
      </c>
      <c r="F194" s="51">
        <v>79.650000000000006</v>
      </c>
    </row>
    <row r="195" spans="1:6" x14ac:dyDescent="0.2">
      <c r="A195" s="37" t="s">
        <v>14</v>
      </c>
      <c r="B195" s="37" t="s">
        <v>89</v>
      </c>
      <c r="C195" s="37" t="s">
        <v>306</v>
      </c>
      <c r="D195" s="38">
        <v>89.77</v>
      </c>
      <c r="E195" s="38">
        <v>85.86</v>
      </c>
      <c r="F195" s="51">
        <v>80.299999999999983</v>
      </c>
    </row>
    <row r="196" spans="1:6" x14ac:dyDescent="0.2">
      <c r="A196" s="37" t="s">
        <v>14</v>
      </c>
      <c r="B196" s="37" t="s">
        <v>91</v>
      </c>
      <c r="C196" s="37" t="s">
        <v>307</v>
      </c>
      <c r="D196" s="38">
        <v>89.85</v>
      </c>
      <c r="E196" s="38">
        <v>86.54</v>
      </c>
      <c r="F196" s="51">
        <v>81.12</v>
      </c>
    </row>
    <row r="197" spans="1:6" x14ac:dyDescent="0.2">
      <c r="A197" s="37" t="s">
        <v>14</v>
      </c>
      <c r="B197" s="37" t="s">
        <v>93</v>
      </c>
      <c r="C197" s="37" t="s">
        <v>308</v>
      </c>
      <c r="D197" s="38">
        <v>90.32</v>
      </c>
      <c r="E197" s="38">
        <v>87.06</v>
      </c>
      <c r="F197" s="51">
        <v>81.569999999999993</v>
      </c>
    </row>
    <row r="198" spans="1:6" x14ac:dyDescent="0.2">
      <c r="A198" s="37" t="s">
        <v>14</v>
      </c>
      <c r="B198" s="37" t="s">
        <v>95</v>
      </c>
      <c r="C198" s="37" t="s">
        <v>309</v>
      </c>
      <c r="D198" s="38">
        <v>90.74</v>
      </c>
      <c r="E198" s="38">
        <v>87.51</v>
      </c>
      <c r="F198" s="51">
        <v>81.749999999999986</v>
      </c>
    </row>
    <row r="199" spans="1:6" x14ac:dyDescent="0.2">
      <c r="A199" s="37" t="s">
        <v>14</v>
      </c>
      <c r="B199" s="37" t="s">
        <v>97</v>
      </c>
      <c r="C199" s="37" t="s">
        <v>310</v>
      </c>
      <c r="D199" s="38">
        <v>90.89</v>
      </c>
      <c r="E199" s="38">
        <v>87.66</v>
      </c>
      <c r="F199" s="51">
        <v>81.89</v>
      </c>
    </row>
    <row r="200" spans="1:6" x14ac:dyDescent="0.2">
      <c r="A200" s="37" t="s">
        <v>14</v>
      </c>
      <c r="B200" s="37" t="s">
        <v>99</v>
      </c>
      <c r="C200" s="37" t="s">
        <v>311</v>
      </c>
      <c r="D200" s="38">
        <v>90.67</v>
      </c>
      <c r="E200" s="38">
        <v>87.64</v>
      </c>
      <c r="F200" s="51">
        <v>82.02</v>
      </c>
    </row>
    <row r="201" spans="1:6" x14ac:dyDescent="0.2">
      <c r="A201" s="37" t="s">
        <v>14</v>
      </c>
      <c r="B201" s="37" t="s">
        <v>101</v>
      </c>
      <c r="C201" s="37" t="s">
        <v>312</v>
      </c>
      <c r="D201" s="38">
        <v>90.77</v>
      </c>
      <c r="E201" s="38">
        <v>87.91</v>
      </c>
      <c r="F201" s="51">
        <v>82.39</v>
      </c>
    </row>
    <row r="202" spans="1:6" x14ac:dyDescent="0.2">
      <c r="A202" s="37" t="s">
        <v>14</v>
      </c>
      <c r="B202" s="37" t="s">
        <v>103</v>
      </c>
      <c r="C202" s="37" t="s">
        <v>313</v>
      </c>
      <c r="D202" s="38">
        <v>90.8</v>
      </c>
      <c r="E202" s="38">
        <v>88.27</v>
      </c>
      <c r="F202" s="51">
        <v>82.829999999999984</v>
      </c>
    </row>
    <row r="203" spans="1:6" x14ac:dyDescent="0.2">
      <c r="A203" s="37" t="s">
        <v>14</v>
      </c>
      <c r="B203" s="37" t="s">
        <v>105</v>
      </c>
      <c r="C203" s="37" t="s">
        <v>314</v>
      </c>
      <c r="D203" s="38">
        <v>90.51</v>
      </c>
      <c r="E203" s="38">
        <v>88.54</v>
      </c>
      <c r="F203" s="51">
        <v>83.59</v>
      </c>
    </row>
    <row r="204" spans="1:6" x14ac:dyDescent="0.2">
      <c r="A204" s="37" t="s">
        <v>14</v>
      </c>
      <c r="B204" s="37" t="s">
        <v>107</v>
      </c>
      <c r="C204" s="37" t="s">
        <v>315</v>
      </c>
      <c r="D204" s="38">
        <v>90.77</v>
      </c>
      <c r="E204" s="38">
        <v>88.84</v>
      </c>
      <c r="F204" s="51">
        <v>84.179999999999993</v>
      </c>
    </row>
    <row r="205" spans="1:6" x14ac:dyDescent="0.2">
      <c r="A205" s="37" t="s">
        <v>14</v>
      </c>
      <c r="B205" s="37" t="s">
        <v>109</v>
      </c>
      <c r="C205" s="37" t="s">
        <v>316</v>
      </c>
      <c r="D205" s="38">
        <v>91.26</v>
      </c>
      <c r="E205" s="38">
        <v>88.92</v>
      </c>
      <c r="F205" s="51">
        <v>84.2</v>
      </c>
    </row>
    <row r="206" spans="1:6" x14ac:dyDescent="0.2">
      <c r="A206" s="37" t="s">
        <v>15</v>
      </c>
      <c r="B206" s="37" t="s">
        <v>87</v>
      </c>
      <c r="C206" s="37" t="s">
        <v>317</v>
      </c>
      <c r="D206" s="38">
        <v>91.8</v>
      </c>
      <c r="E206" s="38">
        <v>89.9</v>
      </c>
      <c r="F206" s="51">
        <v>85.759999999999991</v>
      </c>
    </row>
    <row r="207" spans="1:6" x14ac:dyDescent="0.2">
      <c r="A207" s="37" t="s">
        <v>15</v>
      </c>
      <c r="B207" s="37" t="s">
        <v>89</v>
      </c>
      <c r="C207" s="37" t="s">
        <v>318</v>
      </c>
      <c r="D207" s="38">
        <v>94.02</v>
      </c>
      <c r="E207" s="38">
        <v>92.39</v>
      </c>
      <c r="F207" s="51">
        <v>89.699999999999989</v>
      </c>
    </row>
    <row r="208" spans="1:6" x14ac:dyDescent="0.2">
      <c r="A208" s="37" t="s">
        <v>15</v>
      </c>
      <c r="B208" s="37" t="s">
        <v>91</v>
      </c>
      <c r="C208" s="37" t="s">
        <v>319</v>
      </c>
      <c r="D208" s="38">
        <v>96.06</v>
      </c>
      <c r="E208" s="38">
        <v>94.87</v>
      </c>
      <c r="F208" s="51">
        <v>93.269999999999982</v>
      </c>
    </row>
    <row r="209" spans="1:6" x14ac:dyDescent="0.2">
      <c r="A209" s="37" t="s">
        <v>15</v>
      </c>
      <c r="B209" s="37" t="s">
        <v>93</v>
      </c>
      <c r="C209" s="37" t="s">
        <v>320</v>
      </c>
      <c r="D209" s="38">
        <v>96.12</v>
      </c>
      <c r="E209" s="38">
        <v>95.82</v>
      </c>
      <c r="F209" s="51">
        <v>95.329999999999984</v>
      </c>
    </row>
    <row r="210" spans="1:6" x14ac:dyDescent="0.2">
      <c r="A210" s="37" t="s">
        <v>15</v>
      </c>
      <c r="B210" s="37" t="s">
        <v>95</v>
      </c>
      <c r="C210" s="37" t="s">
        <v>321</v>
      </c>
      <c r="D210" s="38">
        <v>96.18</v>
      </c>
      <c r="E210" s="38">
        <v>96.4</v>
      </c>
      <c r="F210" s="51">
        <v>95.999999999999986</v>
      </c>
    </row>
    <row r="211" spans="1:6" x14ac:dyDescent="0.2">
      <c r="A211" s="37" t="s">
        <v>15</v>
      </c>
      <c r="B211" s="37" t="s">
        <v>97</v>
      </c>
      <c r="C211" s="37" t="s">
        <v>322</v>
      </c>
      <c r="D211" s="38">
        <v>96.65</v>
      </c>
      <c r="E211" s="38">
        <v>96.68</v>
      </c>
      <c r="F211" s="51">
        <v>96.469999999999985</v>
      </c>
    </row>
    <row r="212" spans="1:6" x14ac:dyDescent="0.2">
      <c r="A212" s="37" t="s">
        <v>15</v>
      </c>
      <c r="B212" s="37" t="s">
        <v>99</v>
      </c>
      <c r="C212" s="37" t="s">
        <v>323</v>
      </c>
      <c r="D212" s="38">
        <v>96.94</v>
      </c>
      <c r="E212" s="38">
        <v>96.96</v>
      </c>
      <c r="F212" s="51">
        <v>96.969999999999985</v>
      </c>
    </row>
    <row r="213" spans="1:6" x14ac:dyDescent="0.2">
      <c r="A213" s="37" t="s">
        <v>15</v>
      </c>
      <c r="B213" s="37" t="s">
        <v>101</v>
      </c>
      <c r="C213" s="37" t="s">
        <v>324</v>
      </c>
      <c r="D213" s="38">
        <v>97.05</v>
      </c>
      <c r="E213" s="38">
        <v>97.29</v>
      </c>
      <c r="F213" s="51">
        <v>97.249999999999986</v>
      </c>
    </row>
    <row r="214" spans="1:6" x14ac:dyDescent="0.2">
      <c r="A214" s="37" t="s">
        <v>15</v>
      </c>
      <c r="B214" s="37" t="s">
        <v>103</v>
      </c>
      <c r="C214" s="37" t="s">
        <v>325</v>
      </c>
      <c r="D214" s="38">
        <v>97.19</v>
      </c>
      <c r="E214" s="38">
        <v>97.78</v>
      </c>
      <c r="F214" s="51">
        <v>97.509999999999991</v>
      </c>
    </row>
    <row r="215" spans="1:6" x14ac:dyDescent="0.2">
      <c r="A215" s="37" t="s">
        <v>15</v>
      </c>
      <c r="B215" s="37" t="s">
        <v>105</v>
      </c>
      <c r="C215" s="37" t="s">
        <v>326</v>
      </c>
      <c r="D215" s="38">
        <v>96.93</v>
      </c>
      <c r="E215" s="38">
        <v>97.83</v>
      </c>
      <c r="F215" s="51">
        <v>97.589999999999989</v>
      </c>
    </row>
    <row r="216" spans="1:6" x14ac:dyDescent="0.2">
      <c r="A216" s="37" t="s">
        <v>15</v>
      </c>
      <c r="B216" s="37" t="s">
        <v>107</v>
      </c>
      <c r="C216" s="37" t="s">
        <v>327</v>
      </c>
      <c r="D216" s="38">
        <v>97.31</v>
      </c>
      <c r="E216" s="38">
        <v>97.99</v>
      </c>
      <c r="F216" s="51">
        <v>97.669999999999987</v>
      </c>
    </row>
    <row r="217" spans="1:6" x14ac:dyDescent="0.2">
      <c r="A217" s="37" t="s">
        <v>15</v>
      </c>
      <c r="B217" s="37" t="s">
        <v>109</v>
      </c>
      <c r="C217" s="37" t="s">
        <v>328</v>
      </c>
      <c r="D217" s="38">
        <v>97.58</v>
      </c>
      <c r="E217" s="38">
        <v>98.06</v>
      </c>
      <c r="F217" s="51">
        <v>97.91</v>
      </c>
    </row>
    <row r="218" spans="1:6" x14ac:dyDescent="0.2">
      <c r="A218" s="37" t="s">
        <v>16</v>
      </c>
      <c r="B218" s="37" t="s">
        <v>87</v>
      </c>
      <c r="C218" s="37" t="s">
        <v>329</v>
      </c>
      <c r="D218" s="38">
        <v>97.41</v>
      </c>
      <c r="E218" s="38">
        <v>98.29</v>
      </c>
      <c r="F218" s="51">
        <v>98.559999999999974</v>
      </c>
    </row>
    <row r="219" spans="1:6" x14ac:dyDescent="0.2">
      <c r="A219" s="37" t="s">
        <v>16</v>
      </c>
      <c r="B219" s="37" t="s">
        <v>89</v>
      </c>
      <c r="C219" s="37" t="s">
        <v>330</v>
      </c>
      <c r="D219" s="38">
        <v>97.81</v>
      </c>
      <c r="E219" s="38">
        <v>98.72</v>
      </c>
      <c r="F219" s="51">
        <v>99.069999999999979</v>
      </c>
    </row>
    <row r="220" spans="1:6" x14ac:dyDescent="0.2">
      <c r="A220" s="37" t="s">
        <v>16</v>
      </c>
      <c r="B220" s="37" t="s">
        <v>91</v>
      </c>
      <c r="C220" s="37" t="s">
        <v>331</v>
      </c>
      <c r="D220" s="38">
        <v>97.65</v>
      </c>
      <c r="E220" s="38">
        <v>98.7</v>
      </c>
      <c r="F220" s="51">
        <v>99.39</v>
      </c>
    </row>
    <row r="221" spans="1:6" x14ac:dyDescent="0.2">
      <c r="A221" s="37" t="s">
        <v>16</v>
      </c>
      <c r="B221" s="37" t="s">
        <v>93</v>
      </c>
      <c r="C221" s="37" t="s">
        <v>332</v>
      </c>
      <c r="D221" s="38">
        <v>97.75</v>
      </c>
      <c r="E221" s="38">
        <v>98.95</v>
      </c>
      <c r="F221" s="51">
        <v>99.399999999999991</v>
      </c>
    </row>
    <row r="222" spans="1:6" x14ac:dyDescent="0.2">
      <c r="A222" s="37" t="s">
        <v>16</v>
      </c>
      <c r="B222" s="37" t="s">
        <v>95</v>
      </c>
      <c r="C222" s="37" t="s">
        <v>333</v>
      </c>
      <c r="D222" s="38">
        <v>98.35</v>
      </c>
      <c r="E222" s="38">
        <v>99.44</v>
      </c>
      <c r="F222" s="51">
        <v>99.39</v>
      </c>
    </row>
    <row r="223" spans="1:6" x14ac:dyDescent="0.2">
      <c r="A223" s="37" t="s">
        <v>16</v>
      </c>
      <c r="B223" s="37" t="s">
        <v>97</v>
      </c>
      <c r="C223" s="37" t="s">
        <v>334</v>
      </c>
      <c r="D223" s="38">
        <v>98.09</v>
      </c>
      <c r="E223" s="38">
        <v>99.54</v>
      </c>
      <c r="F223" s="51">
        <v>99.659999999999982</v>
      </c>
    </row>
    <row r="224" spans="1:6" x14ac:dyDescent="0.2">
      <c r="A224" s="37" t="s">
        <v>16</v>
      </c>
      <c r="B224" s="37" t="s">
        <v>99</v>
      </c>
      <c r="C224" s="37" t="s">
        <v>335</v>
      </c>
      <c r="D224" s="38">
        <v>98.24</v>
      </c>
      <c r="E224" s="38">
        <v>99.51</v>
      </c>
      <c r="F224" s="51">
        <v>99.44</v>
      </c>
    </row>
    <row r="225" spans="1:6" x14ac:dyDescent="0.2">
      <c r="A225" s="37" t="s">
        <v>16</v>
      </c>
      <c r="B225" s="37" t="s">
        <v>101</v>
      </c>
      <c r="C225" s="37" t="s">
        <v>336</v>
      </c>
      <c r="D225" s="38">
        <v>99.04</v>
      </c>
      <c r="E225" s="38">
        <v>99.57</v>
      </c>
      <c r="F225" s="51">
        <v>99.169999999999987</v>
      </c>
    </row>
    <row r="226" spans="1:6" x14ac:dyDescent="0.2">
      <c r="A226" s="37" t="s">
        <v>16</v>
      </c>
      <c r="B226" s="37" t="s">
        <v>103</v>
      </c>
      <c r="C226" s="37" t="s">
        <v>337</v>
      </c>
      <c r="D226" s="38">
        <v>99.14</v>
      </c>
      <c r="E226" s="38">
        <v>99.65</v>
      </c>
      <c r="F226" s="51">
        <v>99.399999999999991</v>
      </c>
    </row>
    <row r="227" spans="1:6" x14ac:dyDescent="0.2">
      <c r="A227" s="37" t="s">
        <v>16</v>
      </c>
      <c r="B227" s="37" t="s">
        <v>105</v>
      </c>
      <c r="C227" s="37" t="s">
        <v>338</v>
      </c>
      <c r="D227" s="38">
        <v>99.58</v>
      </c>
      <c r="E227" s="38">
        <v>99.83</v>
      </c>
      <c r="F227" s="51">
        <v>99.36</v>
      </c>
    </row>
    <row r="228" spans="1:6" x14ac:dyDescent="0.2">
      <c r="A228" s="37" t="s">
        <v>16</v>
      </c>
      <c r="B228" s="37" t="s">
        <v>107</v>
      </c>
      <c r="C228" s="37" t="s">
        <v>339</v>
      </c>
      <c r="D228" s="38">
        <v>100.03</v>
      </c>
      <c r="E228" s="38">
        <v>100.08</v>
      </c>
      <c r="F228" s="51">
        <v>99.769999999999982</v>
      </c>
    </row>
    <row r="229" spans="1:6" x14ac:dyDescent="0.2">
      <c r="A229" s="37" t="s">
        <v>16</v>
      </c>
      <c r="B229" s="37" t="s">
        <v>109</v>
      </c>
      <c r="C229" s="37" t="s">
        <v>340</v>
      </c>
      <c r="D229" s="38">
        <v>100</v>
      </c>
      <c r="E229" s="38">
        <v>100</v>
      </c>
      <c r="F229" s="50">
        <v>100</v>
      </c>
    </row>
    <row r="230" spans="1:6" x14ac:dyDescent="0.2">
      <c r="A230" s="37" t="s">
        <v>17</v>
      </c>
      <c r="B230" s="37" t="s">
        <v>87</v>
      </c>
      <c r="C230" s="37" t="s">
        <v>341</v>
      </c>
      <c r="D230" s="38">
        <v>100.57</v>
      </c>
      <c r="E230" s="38">
        <v>99.69</v>
      </c>
      <c r="F230" s="50">
        <v>99.72999999999999</v>
      </c>
    </row>
    <row r="231" spans="1:6" x14ac:dyDescent="0.2">
      <c r="A231" s="37" t="s">
        <v>17</v>
      </c>
      <c r="B231" s="37" t="s">
        <v>89</v>
      </c>
      <c r="C231" s="37" t="s">
        <v>342</v>
      </c>
      <c r="D231" s="38">
        <v>101.28</v>
      </c>
      <c r="E231" s="38">
        <v>100.36</v>
      </c>
      <c r="F231" s="50">
        <v>101.16999999999999</v>
      </c>
    </row>
    <row r="232" spans="1:6" x14ac:dyDescent="0.2">
      <c r="A232" s="37" t="s">
        <v>17</v>
      </c>
      <c r="B232" s="37" t="s">
        <v>91</v>
      </c>
      <c r="C232" s="37" t="s">
        <v>343</v>
      </c>
      <c r="D232" s="38">
        <v>101.19</v>
      </c>
      <c r="E232" s="38">
        <v>102.06</v>
      </c>
      <c r="F232" s="50">
        <v>106.03</v>
      </c>
    </row>
    <row r="233" spans="1:6" x14ac:dyDescent="0.2">
      <c r="A233" s="37" t="s">
        <v>17</v>
      </c>
      <c r="B233" s="37" t="s">
        <v>93</v>
      </c>
      <c r="C233" s="37" t="s">
        <v>344</v>
      </c>
      <c r="D233" s="38">
        <v>100.94</v>
      </c>
      <c r="E233" s="38">
        <v>103.96</v>
      </c>
      <c r="F233" s="50">
        <v>109.83000000000001</v>
      </c>
    </row>
    <row r="234" spans="1:6" x14ac:dyDescent="0.2">
      <c r="A234" s="37" t="s">
        <v>17</v>
      </c>
      <c r="B234" s="37" t="s">
        <v>95</v>
      </c>
      <c r="C234" s="37" t="s">
        <v>345</v>
      </c>
      <c r="D234" s="38">
        <v>101.34</v>
      </c>
      <c r="E234" s="38">
        <v>106.1</v>
      </c>
      <c r="F234" s="50">
        <v>110.7</v>
      </c>
    </row>
    <row r="235" spans="1:6" x14ac:dyDescent="0.2">
      <c r="A235" s="37" t="s">
        <v>17</v>
      </c>
      <c r="B235" s="37" t="s">
        <v>97</v>
      </c>
      <c r="C235" s="37" t="s">
        <v>346</v>
      </c>
      <c r="D235" s="38">
        <v>101.38</v>
      </c>
      <c r="E235" s="38">
        <v>106.55</v>
      </c>
      <c r="F235" s="50">
        <v>111.44999999999999</v>
      </c>
    </row>
    <row r="236" spans="1:6" x14ac:dyDescent="0.2">
      <c r="A236" s="37" t="s">
        <v>17</v>
      </c>
      <c r="B236" s="37" t="s">
        <v>99</v>
      </c>
      <c r="C236" s="37" t="s">
        <v>347</v>
      </c>
      <c r="D236" s="38">
        <v>101.24</v>
      </c>
      <c r="E236" s="38">
        <v>106.18</v>
      </c>
      <c r="F236" s="50">
        <v>111.55999999999999</v>
      </c>
    </row>
    <row r="237" spans="1:6" x14ac:dyDescent="0.2">
      <c r="A237" s="37" t="s">
        <v>17</v>
      </c>
      <c r="B237" s="37" t="s">
        <v>101</v>
      </c>
      <c r="C237" s="37" t="s">
        <v>348</v>
      </c>
      <c r="D237" s="38">
        <v>100.99</v>
      </c>
      <c r="E237" s="38">
        <v>106.92</v>
      </c>
      <c r="F237" s="50">
        <v>111.16999999999999</v>
      </c>
    </row>
    <row r="238" spans="1:6" x14ac:dyDescent="0.2">
      <c r="A238" s="37" t="s">
        <v>17</v>
      </c>
      <c r="B238" s="37" t="s">
        <v>103</v>
      </c>
      <c r="C238" s="37" t="s">
        <v>349</v>
      </c>
      <c r="D238" s="38">
        <v>100.61</v>
      </c>
      <c r="E238" s="38">
        <v>108.64</v>
      </c>
      <c r="F238" s="50">
        <v>110.46999999999998</v>
      </c>
    </row>
    <row r="239" spans="1:6" x14ac:dyDescent="0.2">
      <c r="A239" s="37" t="s">
        <v>17</v>
      </c>
      <c r="B239" s="37" t="s">
        <v>105</v>
      </c>
      <c r="C239" s="37" t="s">
        <v>350</v>
      </c>
      <c r="D239" s="38">
        <v>100.96</v>
      </c>
      <c r="E239" s="38">
        <v>110.04</v>
      </c>
      <c r="F239" s="50">
        <v>110.62999999999998</v>
      </c>
    </row>
    <row r="240" spans="1:6" x14ac:dyDescent="0.2">
      <c r="A240" s="37" t="s">
        <v>17</v>
      </c>
      <c r="B240" s="37" t="s">
        <v>107</v>
      </c>
      <c r="C240" s="37" t="s">
        <v>351</v>
      </c>
      <c r="D240" s="38">
        <v>101.63</v>
      </c>
      <c r="E240" s="38">
        <v>110.24</v>
      </c>
      <c r="F240" s="50">
        <v>110.74</v>
      </c>
    </row>
    <row r="241" spans="1:6" x14ac:dyDescent="0.2">
      <c r="A241" s="37" t="s">
        <v>17</v>
      </c>
      <c r="B241" s="37" t="s">
        <v>109</v>
      </c>
      <c r="C241" s="37" t="s">
        <v>352</v>
      </c>
      <c r="D241" s="38">
        <v>102.55</v>
      </c>
      <c r="E241" s="38">
        <v>110.22</v>
      </c>
      <c r="F241" s="50">
        <v>110.81999999999998</v>
      </c>
    </row>
    <row r="242" spans="1:6" x14ac:dyDescent="0.2">
      <c r="A242" s="37" t="s">
        <v>18</v>
      </c>
      <c r="B242" s="37" t="s">
        <v>87</v>
      </c>
      <c r="C242" s="37" t="s">
        <v>353</v>
      </c>
      <c r="D242" s="38">
        <v>103.14</v>
      </c>
      <c r="E242" s="38">
        <v>109.53</v>
      </c>
      <c r="F242" s="50">
        <v>110.72999999999999</v>
      </c>
    </row>
    <row r="243" spans="1:6" x14ac:dyDescent="0.2">
      <c r="A243" s="37" t="s">
        <v>18</v>
      </c>
      <c r="B243" s="37" t="s">
        <v>89</v>
      </c>
      <c r="C243" s="37" t="s">
        <v>354</v>
      </c>
      <c r="D243" s="38">
        <v>103.54</v>
      </c>
      <c r="E243" s="38">
        <v>109.77</v>
      </c>
      <c r="F243" s="50">
        <v>110.9</v>
      </c>
    </row>
    <row r="244" spans="1:6" x14ac:dyDescent="0.2">
      <c r="A244" s="37" t="s">
        <v>18</v>
      </c>
      <c r="B244" s="37" t="s">
        <v>91</v>
      </c>
      <c r="C244" s="37" t="s">
        <v>355</v>
      </c>
      <c r="D244" s="38">
        <v>103.45</v>
      </c>
      <c r="E244" s="38">
        <v>111.3</v>
      </c>
      <c r="F244" s="50">
        <v>111.46999999999998</v>
      </c>
    </row>
    <row r="245" spans="1:6" x14ac:dyDescent="0.2">
      <c r="A245" s="37" t="s">
        <v>18</v>
      </c>
      <c r="B245" s="37" t="s">
        <v>93</v>
      </c>
      <c r="C245" s="37" t="s">
        <v>356</v>
      </c>
      <c r="D245" s="38">
        <v>103.57</v>
      </c>
      <c r="E245" s="38">
        <v>111.51</v>
      </c>
      <c r="F245" s="50">
        <v>112.07999999999998</v>
      </c>
    </row>
    <row r="246" spans="1:6" x14ac:dyDescent="0.2">
      <c r="A246" s="37" t="s">
        <v>18</v>
      </c>
      <c r="B246" s="37" t="s">
        <v>95</v>
      </c>
      <c r="C246" s="37" t="s">
        <v>357</v>
      </c>
      <c r="D246" s="38">
        <v>103.9</v>
      </c>
      <c r="E246" s="38">
        <v>111.4</v>
      </c>
      <c r="F246" s="50">
        <v>112.18999999999998</v>
      </c>
    </row>
    <row r="247" spans="1:6" x14ac:dyDescent="0.2">
      <c r="A247" s="37" t="s">
        <v>18</v>
      </c>
      <c r="B247" s="37" t="s">
        <v>97</v>
      </c>
      <c r="C247" s="37" t="s">
        <v>358</v>
      </c>
      <c r="D247" s="38">
        <v>104.01</v>
      </c>
      <c r="E247" s="38">
        <v>112.21</v>
      </c>
      <c r="F247" s="50">
        <v>112.06999999999998</v>
      </c>
    </row>
    <row r="248" spans="1:6" x14ac:dyDescent="0.2">
      <c r="A248" s="37" t="s">
        <v>18</v>
      </c>
      <c r="B248" s="37" t="s">
        <v>99</v>
      </c>
      <c r="C248" s="37" t="s">
        <v>359</v>
      </c>
      <c r="D248" s="38">
        <v>104</v>
      </c>
      <c r="E248" s="38">
        <v>112.92</v>
      </c>
      <c r="F248" s="50">
        <v>111.95999999999997</v>
      </c>
    </row>
    <row r="249" spans="1:6" x14ac:dyDescent="0.2">
      <c r="A249" s="37" t="s">
        <v>18</v>
      </c>
      <c r="B249" s="37" t="s">
        <v>101</v>
      </c>
      <c r="C249" s="37" t="s">
        <v>360</v>
      </c>
      <c r="D249" s="38">
        <v>104.34</v>
      </c>
      <c r="E249" s="38">
        <v>113.91</v>
      </c>
      <c r="F249" s="50">
        <v>111.89999999999998</v>
      </c>
    </row>
    <row r="250" spans="1:6" x14ac:dyDescent="0.2">
      <c r="A250" s="37" t="s">
        <v>18</v>
      </c>
      <c r="B250" s="37" t="s">
        <v>103</v>
      </c>
      <c r="C250" s="37" t="s">
        <v>361</v>
      </c>
      <c r="D250" s="38">
        <v>104.31</v>
      </c>
      <c r="E250" s="38">
        <v>115.16</v>
      </c>
      <c r="F250" s="50">
        <v>112.07999999999998</v>
      </c>
    </row>
    <row r="251" spans="1:6" x14ac:dyDescent="0.2">
      <c r="A251" s="37" t="s">
        <v>18</v>
      </c>
      <c r="B251" s="37" t="s">
        <v>105</v>
      </c>
      <c r="C251" s="37" t="s">
        <v>362</v>
      </c>
      <c r="D251" s="38">
        <v>104.38</v>
      </c>
      <c r="E251" s="38">
        <v>115.1</v>
      </c>
      <c r="F251" s="50">
        <v>111.87999999999998</v>
      </c>
    </row>
    <row r="252" spans="1:6" x14ac:dyDescent="0.2">
      <c r="A252" s="37" t="s">
        <v>18</v>
      </c>
      <c r="B252" s="37" t="s">
        <v>107</v>
      </c>
      <c r="C252" s="37" t="s">
        <v>363</v>
      </c>
      <c r="D252" s="38">
        <v>104.68</v>
      </c>
      <c r="E252" s="38">
        <v>115.71</v>
      </c>
      <c r="F252" s="50">
        <v>111.32</v>
      </c>
    </row>
    <row r="253" spans="1:6" x14ac:dyDescent="0.2">
      <c r="A253" s="37" t="s">
        <v>18</v>
      </c>
      <c r="B253" s="37" t="s">
        <v>109</v>
      </c>
      <c r="C253" s="37" t="s">
        <v>364</v>
      </c>
      <c r="D253" s="38">
        <v>104.69</v>
      </c>
      <c r="E253" s="38">
        <v>115.8</v>
      </c>
      <c r="F253" s="50">
        <v>111.21999999999998</v>
      </c>
    </row>
    <row r="254" spans="1:6" x14ac:dyDescent="0.2">
      <c r="A254" s="37" t="s">
        <v>19</v>
      </c>
      <c r="B254" s="37" t="s">
        <v>87</v>
      </c>
      <c r="C254" s="37" t="s">
        <v>365</v>
      </c>
      <c r="D254" s="38">
        <v>105.04</v>
      </c>
      <c r="E254" s="38">
        <v>114.46</v>
      </c>
      <c r="F254" s="50">
        <v>111.23</v>
      </c>
    </row>
    <row r="255" spans="1:6" x14ac:dyDescent="0.2">
      <c r="A255" s="37" t="s">
        <v>19</v>
      </c>
      <c r="B255" s="37" t="s">
        <v>89</v>
      </c>
      <c r="C255" s="37" t="s">
        <v>366</v>
      </c>
      <c r="D255" s="38">
        <v>105.07</v>
      </c>
      <c r="E255" s="38">
        <v>114</v>
      </c>
      <c r="F255" s="50">
        <v>111.5</v>
      </c>
    </row>
    <row r="256" spans="1:6" x14ac:dyDescent="0.2">
      <c r="A256" s="37" t="s">
        <v>19</v>
      </c>
      <c r="B256" s="37" t="s">
        <v>91</v>
      </c>
      <c r="C256" s="37" t="s">
        <v>367</v>
      </c>
      <c r="D256" s="38">
        <v>105.11</v>
      </c>
      <c r="E256" s="38">
        <v>114.09</v>
      </c>
      <c r="F256" s="50">
        <v>111.92</v>
      </c>
    </row>
    <row r="257" spans="1:6" x14ac:dyDescent="0.2">
      <c r="A257" s="37" t="s">
        <v>19</v>
      </c>
      <c r="B257" s="37" t="s">
        <v>93</v>
      </c>
      <c r="C257" s="37" t="s">
        <v>368</v>
      </c>
      <c r="D257" s="38">
        <v>105.51</v>
      </c>
      <c r="E257" s="38">
        <v>113.91</v>
      </c>
      <c r="F257" s="50">
        <v>112.07999999999998</v>
      </c>
    </row>
    <row r="258" spans="1:6" x14ac:dyDescent="0.2">
      <c r="A258" s="37" t="s">
        <v>19</v>
      </c>
      <c r="B258" s="37" t="s">
        <v>95</v>
      </c>
      <c r="C258" s="37" t="s">
        <v>369</v>
      </c>
      <c r="D258" s="38">
        <v>105.49</v>
      </c>
      <c r="E258" s="38">
        <v>114.35</v>
      </c>
      <c r="F258" s="50">
        <v>112.53</v>
      </c>
    </row>
    <row r="259" spans="1:6" x14ac:dyDescent="0.2">
      <c r="A259" s="37" t="s">
        <v>19</v>
      </c>
      <c r="B259" s="37" t="s">
        <v>97</v>
      </c>
      <c r="C259" s="37" t="s">
        <v>370</v>
      </c>
      <c r="D259" s="38">
        <v>105.64</v>
      </c>
      <c r="E259" s="38">
        <v>114.94</v>
      </c>
      <c r="F259" s="50">
        <v>112.96</v>
      </c>
    </row>
    <row r="260" spans="1:6" x14ac:dyDescent="0.2">
      <c r="A260" s="37" t="s">
        <v>19</v>
      </c>
      <c r="B260" s="37" t="s">
        <v>99</v>
      </c>
      <c r="C260" s="37" t="s">
        <v>371</v>
      </c>
      <c r="D260" s="38">
        <v>105.96</v>
      </c>
      <c r="E260" s="38">
        <v>115.39</v>
      </c>
      <c r="F260" s="50">
        <v>112.99999999999999</v>
      </c>
    </row>
    <row r="261" spans="1:6" x14ac:dyDescent="0.2">
      <c r="A261" s="37" t="s">
        <v>19</v>
      </c>
      <c r="B261" s="37" t="s">
        <v>101</v>
      </c>
      <c r="C261" s="37" t="s">
        <v>372</v>
      </c>
      <c r="D261" s="38">
        <v>106.09</v>
      </c>
      <c r="E261" s="38">
        <v>116.37</v>
      </c>
      <c r="F261" s="50">
        <v>113.10999999999997</v>
      </c>
    </row>
    <row r="262" spans="1:6" x14ac:dyDescent="0.2">
      <c r="A262" s="37" t="s">
        <v>19</v>
      </c>
      <c r="B262" s="37" t="s">
        <v>103</v>
      </c>
      <c r="C262" s="37" t="s">
        <v>373</v>
      </c>
      <c r="D262" s="38">
        <v>106.46</v>
      </c>
      <c r="E262" s="38">
        <v>117.27</v>
      </c>
      <c r="F262" s="50">
        <v>113.19</v>
      </c>
    </row>
    <row r="263" spans="1:6" x14ac:dyDescent="0.2">
      <c r="A263" s="37" t="s">
        <v>19</v>
      </c>
      <c r="B263" s="37" t="s">
        <v>105</v>
      </c>
      <c r="C263" s="37" t="s">
        <v>374</v>
      </c>
      <c r="D263" s="38">
        <v>106.95</v>
      </c>
      <c r="E263" s="38">
        <v>117.92</v>
      </c>
      <c r="F263" s="50">
        <v>113.25</v>
      </c>
    </row>
    <row r="264" spans="1:6" x14ac:dyDescent="0.2">
      <c r="A264" s="37" t="s">
        <v>19</v>
      </c>
      <c r="B264" s="37" t="s">
        <v>107</v>
      </c>
      <c r="C264" s="37" t="s">
        <v>375</v>
      </c>
      <c r="D264" s="38">
        <v>107.62</v>
      </c>
      <c r="E264" s="38">
        <v>118.47</v>
      </c>
      <c r="F264" s="50">
        <v>113.22999999999999</v>
      </c>
    </row>
    <row r="265" spans="1:6" x14ac:dyDescent="0.2">
      <c r="A265" s="37" t="s">
        <v>19</v>
      </c>
      <c r="B265" s="37" t="s">
        <v>109</v>
      </c>
      <c r="C265" s="37" t="s">
        <v>376</v>
      </c>
      <c r="D265" s="38">
        <v>108.94</v>
      </c>
      <c r="E265" s="38">
        <v>118.53</v>
      </c>
      <c r="F265" s="50">
        <v>113.32999999999997</v>
      </c>
    </row>
    <row r="266" spans="1:6" x14ac:dyDescent="0.2">
      <c r="A266" s="37" t="s">
        <v>20</v>
      </c>
      <c r="B266" s="37" t="s">
        <v>87</v>
      </c>
      <c r="C266" s="37" t="s">
        <v>377</v>
      </c>
      <c r="D266" s="38">
        <v>110.19</v>
      </c>
      <c r="E266" s="38">
        <v>118.55</v>
      </c>
      <c r="F266" s="50">
        <v>113.41999999999999</v>
      </c>
    </row>
    <row r="267" spans="1:6" x14ac:dyDescent="0.2">
      <c r="A267" s="37" t="s">
        <v>20</v>
      </c>
      <c r="B267" s="37" t="s">
        <v>89</v>
      </c>
      <c r="C267" s="37" t="s">
        <v>378</v>
      </c>
      <c r="D267" s="38">
        <v>111.07</v>
      </c>
      <c r="E267" s="38">
        <v>118.79</v>
      </c>
      <c r="F267" s="50">
        <v>113.77</v>
      </c>
    </row>
    <row r="268" spans="1:6" x14ac:dyDescent="0.2">
      <c r="A268" s="37" t="s">
        <v>20</v>
      </c>
      <c r="B268" s="37" t="s">
        <v>91</v>
      </c>
      <c r="C268" s="37" t="s">
        <v>379</v>
      </c>
      <c r="D268" s="38">
        <v>111.45</v>
      </c>
      <c r="E268" s="38">
        <v>119.67</v>
      </c>
      <c r="F268" s="50">
        <v>114.90999999999998</v>
      </c>
    </row>
    <row r="269" spans="1:6" x14ac:dyDescent="0.2">
      <c r="A269" s="37" t="s">
        <v>20</v>
      </c>
      <c r="B269" s="37" t="s">
        <v>93</v>
      </c>
      <c r="C269" s="37" t="s">
        <v>380</v>
      </c>
      <c r="D269" s="38">
        <v>111.76</v>
      </c>
      <c r="E269" s="38">
        <v>121.29</v>
      </c>
      <c r="F269" s="50">
        <v>115.82999999999998</v>
      </c>
    </row>
    <row r="270" spans="1:6" x14ac:dyDescent="0.2">
      <c r="A270" s="37" t="s">
        <v>20</v>
      </c>
      <c r="B270" s="37" t="s">
        <v>95</v>
      </c>
      <c r="C270" s="37" t="s">
        <v>381</v>
      </c>
      <c r="D270" s="38">
        <v>112.24</v>
      </c>
      <c r="E270" s="38">
        <v>122.63</v>
      </c>
      <c r="F270" s="50">
        <v>116.31999999999998</v>
      </c>
    </row>
    <row r="271" spans="1:6" x14ac:dyDescent="0.2">
      <c r="A271" s="37" t="s">
        <v>20</v>
      </c>
      <c r="B271" s="37" t="s">
        <v>97</v>
      </c>
      <c r="C271" s="37" t="s">
        <v>382</v>
      </c>
      <c r="D271" s="38">
        <v>112.38</v>
      </c>
      <c r="E271" s="38">
        <v>124.15</v>
      </c>
      <c r="F271" s="50">
        <v>116.58999999999999</v>
      </c>
    </row>
    <row r="272" spans="1:6" ht="15" x14ac:dyDescent="0.25">
      <c r="A272" s="37" t="s">
        <v>20</v>
      </c>
      <c r="B272" s="37" t="s">
        <v>99</v>
      </c>
      <c r="C272" s="37" t="s">
        <v>383</v>
      </c>
      <c r="D272" s="38">
        <v>112.42</v>
      </c>
      <c r="E272" s="38">
        <v>124.85</v>
      </c>
      <c r="F272" s="49">
        <v>116.93</v>
      </c>
    </row>
    <row r="273" spans="1:6" ht="15" x14ac:dyDescent="0.25">
      <c r="A273" s="37" t="s">
        <v>20</v>
      </c>
      <c r="B273" s="37" t="s">
        <v>101</v>
      </c>
      <c r="C273" s="37" t="s">
        <v>384</v>
      </c>
      <c r="D273" s="38">
        <v>112.68</v>
      </c>
      <c r="E273" s="38">
        <v>125.46</v>
      </c>
      <c r="F273" s="49">
        <v>117.15</v>
      </c>
    </row>
    <row r="274" spans="1:6" ht="15" x14ac:dyDescent="0.25">
      <c r="A274" s="37" t="s">
        <v>20</v>
      </c>
      <c r="B274" s="37" t="s">
        <v>103</v>
      </c>
      <c r="C274" s="37" t="s">
        <v>385</v>
      </c>
      <c r="D274" s="38">
        <v>113.17</v>
      </c>
      <c r="E274" s="38">
        <v>125.85</v>
      </c>
      <c r="F274" s="49">
        <v>117.55</v>
      </c>
    </row>
    <row r="275" spans="1:6" ht="15" x14ac:dyDescent="0.25">
      <c r="A275" s="37" t="s">
        <v>20</v>
      </c>
      <c r="B275" s="37" t="s">
        <v>105</v>
      </c>
      <c r="C275" s="37" t="s">
        <v>386</v>
      </c>
      <c r="D275" s="38">
        <v>113.79</v>
      </c>
      <c r="E275" s="38">
        <v>126.11</v>
      </c>
      <c r="F275" s="49">
        <v>117.95</v>
      </c>
    </row>
    <row r="276" spans="1:6" ht="15" x14ac:dyDescent="0.25">
      <c r="A276" s="37" t="s">
        <v>20</v>
      </c>
      <c r="B276" s="37" t="s">
        <v>107</v>
      </c>
      <c r="C276" s="37" t="s">
        <v>387</v>
      </c>
      <c r="D276" s="38">
        <v>115.66</v>
      </c>
      <c r="E276" s="38">
        <v>126.93</v>
      </c>
      <c r="F276" s="49">
        <v>118.12</v>
      </c>
    </row>
    <row r="277" spans="1:6" ht="15" x14ac:dyDescent="0.25">
      <c r="A277" s="37" t="s">
        <v>20</v>
      </c>
      <c r="B277" s="37" t="s">
        <v>109</v>
      </c>
      <c r="C277" s="37" t="s">
        <v>388</v>
      </c>
      <c r="D277" s="38">
        <v>118.31</v>
      </c>
      <c r="E277" s="38">
        <v>127.07</v>
      </c>
      <c r="F277" s="49">
        <v>118.25</v>
      </c>
    </row>
    <row r="278" spans="1:6" ht="15" x14ac:dyDescent="0.25">
      <c r="A278" s="37" t="s">
        <v>21</v>
      </c>
      <c r="B278" s="37" t="s">
        <v>87</v>
      </c>
      <c r="C278" s="37" t="s">
        <v>389</v>
      </c>
      <c r="D278" s="38">
        <v>120.91</v>
      </c>
      <c r="E278" s="38">
        <v>127.45</v>
      </c>
      <c r="F278" s="49">
        <v>118.38</v>
      </c>
    </row>
    <row r="279" spans="1:6" ht="15" x14ac:dyDescent="0.25">
      <c r="A279" s="37" t="s">
        <v>21</v>
      </c>
      <c r="B279" s="37" t="s">
        <v>89</v>
      </c>
      <c r="C279" s="37" t="s">
        <v>390</v>
      </c>
      <c r="D279" s="38">
        <v>122.4</v>
      </c>
      <c r="E279" s="38">
        <v>128.75</v>
      </c>
      <c r="F279" s="49">
        <v>120.31</v>
      </c>
    </row>
    <row r="280" spans="1:6" ht="15" x14ac:dyDescent="0.25">
      <c r="A280" s="37" t="s">
        <v>21</v>
      </c>
      <c r="B280" s="37" t="s">
        <v>91</v>
      </c>
      <c r="C280" s="37" t="s">
        <v>391</v>
      </c>
      <c r="D280" s="38">
        <v>123.62</v>
      </c>
      <c r="E280" s="38">
        <v>130.76</v>
      </c>
      <c r="F280" s="49">
        <v>123.78</v>
      </c>
    </row>
    <row r="281" spans="1:6" ht="15" x14ac:dyDescent="0.25">
      <c r="A281" s="37" t="s">
        <v>21</v>
      </c>
      <c r="B281" s="37" t="s">
        <v>93</v>
      </c>
      <c r="C281" s="37" t="s">
        <v>392</v>
      </c>
      <c r="D281" s="38">
        <v>125.32</v>
      </c>
      <c r="E281" s="38">
        <v>133.41</v>
      </c>
      <c r="F281" s="49">
        <v>126.22</v>
      </c>
    </row>
    <row r="282" spans="1:6" ht="15" x14ac:dyDescent="0.25">
      <c r="A282" s="37" t="s">
        <v>21</v>
      </c>
      <c r="B282" s="37" t="s">
        <v>95</v>
      </c>
      <c r="C282" s="37" t="s">
        <v>393</v>
      </c>
      <c r="D282" s="38">
        <v>126.71</v>
      </c>
      <c r="E282" s="38">
        <v>135.16</v>
      </c>
      <c r="F282" s="49">
        <v>127.65</v>
      </c>
    </row>
    <row r="283" spans="1:6" ht="15" x14ac:dyDescent="0.25">
      <c r="A283" s="37" t="s">
        <v>21</v>
      </c>
      <c r="B283" s="37" t="s">
        <v>97</v>
      </c>
      <c r="C283" s="37" t="s">
        <v>394</v>
      </c>
      <c r="D283" s="38">
        <v>127.19</v>
      </c>
      <c r="E283" s="38">
        <v>136.13999999999999</v>
      </c>
      <c r="F283" s="49">
        <v>127.95</v>
      </c>
    </row>
    <row r="284" spans="1:6" ht="15" x14ac:dyDescent="0.25">
      <c r="A284" s="37" t="s">
        <v>21</v>
      </c>
      <c r="B284" s="37" t="s">
        <v>99</v>
      </c>
      <c r="C284" s="37" t="s">
        <v>395</v>
      </c>
      <c r="D284" s="38">
        <v>127.76</v>
      </c>
      <c r="E284" s="38">
        <v>137.44</v>
      </c>
      <c r="F284" s="49">
        <v>128.18</v>
      </c>
    </row>
    <row r="285" spans="1:6" ht="15" x14ac:dyDescent="0.25">
      <c r="A285" s="37" t="s">
        <v>21</v>
      </c>
      <c r="B285" s="37" t="s">
        <v>101</v>
      </c>
      <c r="C285" s="37" t="s">
        <v>396</v>
      </c>
      <c r="D285" s="38">
        <v>129.59</v>
      </c>
      <c r="E285" s="38">
        <v>138.11000000000001</v>
      </c>
      <c r="F285" s="49">
        <v>128.55000000000001</v>
      </c>
    </row>
    <row r="286" spans="1:6" ht="15" x14ac:dyDescent="0.25">
      <c r="A286" s="37" t="s">
        <v>21</v>
      </c>
      <c r="B286" s="37" t="s">
        <v>103</v>
      </c>
      <c r="C286" s="37" t="s">
        <v>397</v>
      </c>
      <c r="D286" s="38">
        <v>130.81</v>
      </c>
      <c r="E286" s="38">
        <v>138.47</v>
      </c>
      <c r="F286" s="49">
        <v>128.72999999999999</v>
      </c>
    </row>
    <row r="287" spans="1:6" ht="15" x14ac:dyDescent="0.25">
      <c r="A287" s="37" t="s">
        <v>21</v>
      </c>
      <c r="B287" s="37" t="s">
        <v>105</v>
      </c>
      <c r="C287" s="37" t="s">
        <v>398</v>
      </c>
      <c r="D287" s="38">
        <v>131.53</v>
      </c>
      <c r="E287" s="38">
        <v>139.63</v>
      </c>
      <c r="F287" s="49">
        <v>129.06</v>
      </c>
    </row>
    <row r="288" spans="1:6" ht="15" x14ac:dyDescent="0.25">
      <c r="A288" s="37" t="s">
        <v>21</v>
      </c>
      <c r="B288" s="37" t="s">
        <v>107</v>
      </c>
      <c r="C288" s="37" t="s">
        <v>399</v>
      </c>
      <c r="D288" s="38">
        <v>132.51</v>
      </c>
      <c r="E288" s="38">
        <v>139.47999999999999</v>
      </c>
      <c r="F288" s="49">
        <v>129.65</v>
      </c>
    </row>
    <row r="289" spans="1:6" ht="15" x14ac:dyDescent="0.25">
      <c r="A289" s="37" t="s">
        <v>21</v>
      </c>
      <c r="B289" s="37" t="s">
        <v>109</v>
      </c>
      <c r="C289" s="37" t="s">
        <v>400</v>
      </c>
      <c r="D289" s="38">
        <v>133.80000000000001</v>
      </c>
      <c r="E289" s="38">
        <v>139.5</v>
      </c>
      <c r="F289" s="49">
        <v>130.34</v>
      </c>
    </row>
  </sheetData>
  <autoFilter ref="A1:F289" xr:uid="{E0E166C0-BC0E-4B17-B07D-A8B34EF05B11}"/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3639D-114A-48EB-98DB-EE132607A951}">
  <dimension ref="A1:O13"/>
  <sheetViews>
    <sheetView topLeftCell="A11" workbookViewId="0">
      <selection activeCell="I24" sqref="I24"/>
    </sheetView>
  </sheetViews>
  <sheetFormatPr baseColWidth="10" defaultColWidth="9.140625" defaultRowHeight="15" x14ac:dyDescent="0.25"/>
  <cols>
    <col min="2" max="3" width="19" customWidth="1"/>
    <col min="4" max="4" width="12" customWidth="1"/>
    <col min="5" max="5" width="16.7109375" customWidth="1"/>
  </cols>
  <sheetData>
    <row r="1" spans="1:15" ht="30" x14ac:dyDescent="0.25">
      <c r="A1" t="s">
        <v>0</v>
      </c>
      <c r="B1" s="3" t="s">
        <v>401</v>
      </c>
      <c r="C1" t="s">
        <v>402</v>
      </c>
      <c r="D1" t="s">
        <v>403</v>
      </c>
      <c r="E1" t="s">
        <v>404</v>
      </c>
      <c r="F1" t="s">
        <v>405</v>
      </c>
      <c r="G1" t="s">
        <v>406</v>
      </c>
    </row>
    <row r="2" spans="1:15" x14ac:dyDescent="0.25">
      <c r="A2">
        <v>2013</v>
      </c>
      <c r="B2" s="3"/>
      <c r="C2" s="6"/>
      <c r="D2" s="6"/>
      <c r="E2" s="6">
        <v>0.35770000000000002</v>
      </c>
      <c r="G2">
        <f>E2-0.3479</f>
        <v>9.8000000000000309E-3</v>
      </c>
    </row>
    <row r="3" spans="1:15" x14ac:dyDescent="0.25">
      <c r="A3">
        <v>2014</v>
      </c>
      <c r="C3" s="6"/>
      <c r="D3" s="6"/>
      <c r="E3" s="6"/>
    </row>
    <row r="4" spans="1:15" x14ac:dyDescent="0.25">
      <c r="A4">
        <v>2015</v>
      </c>
      <c r="C4" s="6"/>
      <c r="D4" s="6">
        <v>0.41099999999999998</v>
      </c>
      <c r="E4" s="6"/>
    </row>
    <row r="5" spans="1:15" x14ac:dyDescent="0.25">
      <c r="A5">
        <v>2016</v>
      </c>
      <c r="C5" s="6"/>
      <c r="D5" s="6"/>
      <c r="E5" s="6"/>
    </row>
    <row r="6" spans="1:15" x14ac:dyDescent="0.25">
      <c r="A6">
        <v>2017</v>
      </c>
      <c r="C6" s="6"/>
      <c r="D6" s="6"/>
      <c r="E6" s="6"/>
    </row>
    <row r="7" spans="1:15" x14ac:dyDescent="0.25">
      <c r="A7">
        <v>2018</v>
      </c>
      <c r="C7" s="6"/>
      <c r="D7" s="6"/>
      <c r="E7" s="6"/>
    </row>
    <row r="8" spans="1:15" x14ac:dyDescent="0.25">
      <c r="A8">
        <v>2019</v>
      </c>
      <c r="C8" s="6"/>
      <c r="D8" s="6"/>
      <c r="E8" s="6">
        <v>0.30099999999999999</v>
      </c>
      <c r="G8">
        <v>6.0000000000000001E-3</v>
      </c>
    </row>
    <row r="9" spans="1:15" x14ac:dyDescent="0.25">
      <c r="A9">
        <v>2020</v>
      </c>
      <c r="B9">
        <v>41.443689999999997</v>
      </c>
      <c r="C9" s="6">
        <v>5.4399999999999997E-2</v>
      </c>
      <c r="D9" s="6"/>
      <c r="E9" s="6"/>
    </row>
    <row r="10" spans="1:15" x14ac:dyDescent="0.25">
      <c r="A10">
        <v>2021</v>
      </c>
      <c r="B10">
        <v>50.558100000000003</v>
      </c>
      <c r="C10" s="6">
        <v>6.9400000000000003E-2</v>
      </c>
      <c r="D10" s="6"/>
      <c r="E10" s="6"/>
    </row>
    <row r="11" spans="1:15" x14ac:dyDescent="0.25">
      <c r="A11">
        <v>2022</v>
      </c>
      <c r="B11">
        <v>59.341000000000001</v>
      </c>
      <c r="C11" s="6">
        <v>6.2100000000000002E-2</v>
      </c>
      <c r="D11" s="6"/>
      <c r="E11" s="6"/>
    </row>
    <row r="12" spans="1:15" x14ac:dyDescent="0.25">
      <c r="A12">
        <v>2023</v>
      </c>
    </row>
    <row r="13" spans="1:15" x14ac:dyDescent="0.25">
      <c r="B13" s="57" t="s">
        <v>407</v>
      </c>
      <c r="C13" s="57"/>
      <c r="D13" s="57"/>
      <c r="E13" s="57"/>
      <c r="G13" s="57" t="s">
        <v>408</v>
      </c>
      <c r="H13" s="57"/>
      <c r="I13" s="57"/>
      <c r="J13" s="57"/>
      <c r="K13" s="57"/>
      <c r="L13" s="57"/>
      <c r="M13" s="57"/>
      <c r="N13" s="57"/>
      <c r="O13" s="57"/>
    </row>
  </sheetData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7ed4d19-7dfa-4218-b0c9-321a76363151">
      <Terms xmlns="http://schemas.microsoft.com/office/infopath/2007/PartnerControls"/>
    </lcf76f155ced4ddcb4097134ff3c332f>
    <TaxCatchAll xmlns="f52a8275-2cbd-4186-978c-53e03665737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7EAE559E09D4A429EBD0F39DC21BBA6" ma:contentTypeVersion="16" ma:contentTypeDescription="Crear nuevo documento." ma:contentTypeScope="" ma:versionID="c9719185c29a5bbeaf569b57ce7223ff">
  <xsd:schema xmlns:xsd="http://www.w3.org/2001/XMLSchema" xmlns:xs="http://www.w3.org/2001/XMLSchema" xmlns:p="http://schemas.microsoft.com/office/2006/metadata/properties" xmlns:ns2="57ed4d19-7dfa-4218-b0c9-321a76363151" xmlns:ns3="f52a8275-2cbd-4186-978c-53e036657375" targetNamespace="http://schemas.microsoft.com/office/2006/metadata/properties" ma:root="true" ma:fieldsID="6164b0d521ef8826ab87409b1a303be5" ns2:_="" ns3:_="">
    <xsd:import namespace="57ed4d19-7dfa-4218-b0c9-321a76363151"/>
    <xsd:import namespace="f52a8275-2cbd-4186-978c-53e03665737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ed4d19-7dfa-4218-b0c9-321a763631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91714cc3-0b58-4b86-a2d5-5223db05843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2a8275-2cbd-4186-978c-53e03665737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57ac52e8-abd0-4b42-9211-4af33f9c951c}" ma:internalName="TaxCatchAll" ma:showField="CatchAllData" ma:web="f52a8275-2cbd-4186-978c-53e03665737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018C194-A9E7-4F06-ABD3-76ED67C36641}">
  <ds:schemaRefs>
    <ds:schemaRef ds:uri="http://schemas.microsoft.com/office/2006/metadata/properties"/>
    <ds:schemaRef ds:uri="http://schemas.microsoft.com/office/infopath/2007/PartnerControls"/>
    <ds:schemaRef ds:uri="57ed4d19-7dfa-4218-b0c9-321a76363151"/>
    <ds:schemaRef ds:uri="f52a8275-2cbd-4186-978c-53e036657375"/>
  </ds:schemaRefs>
</ds:datastoreItem>
</file>

<file path=customXml/itemProps2.xml><?xml version="1.0" encoding="utf-8"?>
<ds:datastoreItem xmlns:ds="http://schemas.openxmlformats.org/officeDocument/2006/customXml" ds:itemID="{DC54314F-D1AC-4123-9DE9-1A3CC599CB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ed4d19-7dfa-4218-b0c9-321a76363151"/>
    <ds:schemaRef ds:uri="f52a8275-2cbd-4186-978c-53e0366573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61C49FA-4DD9-4C75-A7B3-259135C5DB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Salud</vt:lpstr>
      <vt:lpstr>Tamaño Mercado Alcohol</vt:lpstr>
      <vt:lpstr>Precio alcohol (vino)</vt:lpstr>
      <vt:lpstr>Precio alcohol (destilados)</vt:lpstr>
      <vt:lpstr>Recaudo alcohol</vt:lpstr>
      <vt:lpstr>Precio alcohol (cerveza)</vt:lpstr>
      <vt:lpstr>IPC mes alcohol</vt:lpstr>
      <vt:lpstr>Prevalencias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Andres Rodriguez Lesmes</dc:creator>
  <cp:keywords/>
  <dc:description/>
  <cp:lastModifiedBy>Gabriel Esteban Calderon Cardozo</cp:lastModifiedBy>
  <cp:revision/>
  <dcterms:created xsi:type="dcterms:W3CDTF">2024-05-29T02:35:46Z</dcterms:created>
  <dcterms:modified xsi:type="dcterms:W3CDTF">2024-10-04T18:25:32Z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0x01010027EAE559E09D4A429EBD0F39DC21BBA6</vt:lpwstr>
  </property>
  <property fmtid="{D5CDD505-2E9C-101B-9397-08002B2CF9AE}" pid="3" name="MediaServiceImageTags">
    <vt:lpwstr/>
  </property>
</Properties>
</file>