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figuração 1" sheetId="1" r:id="rId3"/>
    <sheet state="visible" name="Configuração 2" sheetId="2" r:id="rId4"/>
  </sheets>
  <definedNames/>
  <calcPr/>
</workbook>
</file>

<file path=xl/sharedStrings.xml><?xml version="1.0" encoding="utf-8"?>
<sst xmlns="http://schemas.openxmlformats.org/spreadsheetml/2006/main" count="206" uniqueCount="51">
  <si>
    <t>Tempo</t>
  </si>
  <si>
    <t>Segundos</t>
  </si>
  <si>
    <t>Replicações</t>
  </si>
  <si>
    <t>Escopo</t>
  </si>
  <si>
    <t>Entidade</t>
  </si>
  <si>
    <t>Taxa de chegada</t>
  </si>
  <si>
    <t>Taxa de atendimento</t>
  </si>
  <si>
    <t>Fator Utilização</t>
  </si>
  <si>
    <t>Número médio de fregueses</t>
  </si>
  <si>
    <t>Tempo médio de resposta</t>
  </si>
  <si>
    <t>Input</t>
  </si>
  <si>
    <t>-</t>
  </si>
  <si>
    <t>Web</t>
  </si>
  <si>
    <t>CPU</t>
  </si>
  <si>
    <t>Disco</t>
  </si>
  <si>
    <t>App</t>
  </si>
  <si>
    <t>Db</t>
  </si>
  <si>
    <t>Cache</t>
  </si>
  <si>
    <t>Utilização (Average)</t>
  </si>
  <si>
    <t>Utilização (Half)</t>
  </si>
  <si>
    <t>Utilização (Min)</t>
  </si>
  <si>
    <t>Utilização (Max)</t>
  </si>
  <si>
    <t>Dentro do intervalo?</t>
  </si>
  <si>
    <t>Number Waiting (Average)</t>
  </si>
  <si>
    <t>Number Waiting (Half)</t>
  </si>
  <si>
    <t>Number Waiting (Min)</t>
  </si>
  <si>
    <t>Number Waiting (Max)</t>
  </si>
  <si>
    <t>Number Busy (Average)</t>
  </si>
  <si>
    <t>Number Busy (Half)</t>
  </si>
  <si>
    <t>Number Busy (Min)</t>
  </si>
  <si>
    <t>Number Busy (Max)</t>
  </si>
  <si>
    <t>Número de elementos (Min)</t>
  </si>
  <si>
    <t>Número de elementos (Max)</t>
  </si>
  <si>
    <t>Valor arbitrário</t>
  </si>
  <si>
    <t>Valor calculado a partir dos valores arbitrários e calculados</t>
  </si>
  <si>
    <t>Valor obtido no Arena Simulator</t>
  </si>
  <si>
    <t>Valor calculador a partir dos valores da tabela</t>
  </si>
  <si>
    <t>Total Number Seized (Average)</t>
  </si>
  <si>
    <t>Total Number Seized (Half)</t>
  </si>
  <si>
    <t>Total Number Seized (Min)</t>
  </si>
  <si>
    <t>Total Number Seized (Max)</t>
  </si>
  <si>
    <t>Taxa de chegada (Min)</t>
  </si>
  <si>
    <t>Taxa de chegada (Max)</t>
  </si>
  <si>
    <t>Tempo de Serviço (Min)</t>
  </si>
  <si>
    <t>Tempo de serviço (Max)</t>
  </si>
  <si>
    <t>Waiting Time (Average)</t>
  </si>
  <si>
    <t>Waiting Time (Half)</t>
  </si>
  <si>
    <t>Waiting Time (Min)</t>
  </si>
  <si>
    <t>Waiting Time (Max)</t>
  </si>
  <si>
    <t>Tempo de resposta (Minimum)</t>
  </si>
  <si>
    <t>Tempo de resposta (Maximum)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</si>
</sst>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#,##0.0"/>
    <numFmt numFmtId="165" formatCode="#,##0.00000000"/>
    <numFmt numFmtId="166" formatCode="#,##0.000000000"/>
    <numFmt numFmtId="167" formatCode="#,##0.0000000000"/>
    <numFmt numFmtId="168" formatCode="#,##0.0000"/>
    <numFmt numFmtId="169" formatCode="0.0000"/>
    <numFmt numFmtId="170" formatCode="0.000"/>
    <numFmt numFmtId="171" formatCode="0.00000"/>
  </numFmts>
  <fonts count="6">
    <font>
      <sz val="10.0"/>
      <color rgb="FF000000"/>
      <name val="Arial"/>
    </font>
    <font>
      <b/>
      <name val="Calibri"/>
    </font>
    <font>
      <name val="Calibri"/>
    </font>
    <font>
      <name val="Arial"/>
    </font>
    <font>
      <b/>
      <color rgb="FF000000"/>
      <name val="Calibri"/>
    </font>
    <font>
      <color rgb="FF0000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F6B26B"/>
        <bgColor rgb="FFF6B26B"/>
      </patternFill>
    </fill>
  </fills>
  <borders count="1">
    <border/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3" fontId="2" numFmtId="164" xfId="0" applyAlignment="1" applyFill="1" applyFont="1" applyNumberFormat="1">
      <alignment readingOrder="0" vertical="bottom"/>
    </xf>
    <xf borderId="0" fillId="3" fontId="2" numFmtId="2" xfId="0" applyAlignment="1" applyFont="1" applyNumberFormat="1">
      <alignment horizontal="right" readingOrder="0" vertical="bottom"/>
    </xf>
    <xf borderId="0" fillId="4" fontId="3" numFmtId="0" xfId="0" applyAlignment="1" applyFill="1" applyFont="1">
      <alignment vertical="bottom"/>
    </xf>
    <xf borderId="0" fillId="5" fontId="1" numFmtId="0" xfId="0" applyAlignment="1" applyFill="1" applyFont="1">
      <alignment horizontal="center" readingOrder="0" vertical="bottom"/>
    </xf>
    <xf borderId="0" fillId="5" fontId="1" numFmtId="0" xfId="0" applyAlignment="1" applyFont="1">
      <alignment horizontal="center" vertical="bottom"/>
    </xf>
    <xf borderId="0" fillId="5" fontId="1" numFmtId="0" xfId="0" applyAlignment="1" applyFont="1">
      <alignment horizontal="center" readingOrder="0" shrinkToFit="0" vertical="bottom" wrapText="1"/>
    </xf>
    <xf borderId="0" fillId="6" fontId="1" numFmtId="0" xfId="0" applyAlignment="1" applyFill="1" applyFont="1">
      <alignment horizontal="center" readingOrder="0" shrinkToFit="0" vertical="bottom" wrapText="1"/>
    </xf>
    <xf borderId="0" fillId="7" fontId="1" numFmtId="0" xfId="0" applyAlignment="1" applyFill="1" applyFont="1">
      <alignment horizontal="center" readingOrder="0" shrinkToFit="0" vertical="bottom" wrapText="1"/>
    </xf>
    <xf borderId="0" fillId="7" fontId="4" numFmtId="0" xfId="0" applyAlignment="1" applyFont="1">
      <alignment horizontal="center" readingOrder="0" shrinkToFit="0" vertical="bottom" wrapText="1"/>
    </xf>
    <xf borderId="0" fillId="2" fontId="2" numFmtId="0" xfId="0" applyAlignment="1" applyFont="1">
      <alignment readingOrder="0" vertical="bottom"/>
    </xf>
    <xf borderId="0" fillId="3" fontId="2" numFmtId="0" xfId="0" applyAlignment="1" applyFont="1">
      <alignment horizontal="right" readingOrder="0" vertical="bottom"/>
    </xf>
    <xf borderId="0" fillId="3" fontId="2" numFmtId="0" xfId="0" applyAlignment="1" applyFont="1">
      <alignment horizontal="center" readingOrder="0" vertical="bottom"/>
    </xf>
    <xf borderId="0" fillId="4" fontId="3" numFmtId="0" xfId="0" applyAlignment="1" applyFont="1">
      <alignment vertical="bottom"/>
    </xf>
    <xf borderId="0" fillId="3" fontId="2" numFmtId="4" xfId="0" applyAlignment="1" applyFont="1" applyNumberFormat="1">
      <alignment readingOrder="0" vertical="bottom"/>
    </xf>
    <xf borderId="0" fillId="3" fontId="2" numFmtId="165" xfId="0" applyAlignment="1" applyFont="1" applyNumberFormat="1">
      <alignment vertical="bottom"/>
    </xf>
    <xf borderId="0" fillId="0" fontId="2" numFmtId="166" xfId="0" applyAlignment="1" applyFont="1" applyNumberFormat="1">
      <alignment vertical="bottom"/>
    </xf>
    <xf borderId="0" fillId="0" fontId="2" numFmtId="167" xfId="0" applyAlignment="1" applyFont="1" applyNumberFormat="1">
      <alignment vertical="bottom"/>
    </xf>
    <xf borderId="0" fillId="8" fontId="2" numFmtId="0" xfId="0" applyAlignment="1" applyFill="1" applyFont="1">
      <alignment horizontal="center" readingOrder="0" shrinkToFit="0" vertical="bottom" wrapText="1"/>
    </xf>
    <xf borderId="0" fillId="9" fontId="1" numFmtId="0" xfId="0" applyAlignment="1" applyFill="1" applyFont="1">
      <alignment horizontal="center" readingOrder="0" shrinkToFit="0" vertical="bottom" wrapText="1"/>
    </xf>
    <xf borderId="0" fillId="3" fontId="2" numFmtId="168" xfId="0" applyAlignment="1" applyFont="1" applyNumberFormat="1">
      <alignment horizontal="right" readingOrder="0" vertical="bottom"/>
    </xf>
    <xf borderId="0" fillId="3" fontId="2" numFmtId="169" xfId="0" applyAlignment="1" applyFont="1" applyNumberFormat="1">
      <alignment horizontal="right" readingOrder="0" vertical="bottom"/>
    </xf>
    <xf borderId="0" fillId="3" fontId="2" numFmtId="0" xfId="0" applyAlignment="1" applyFont="1">
      <alignment horizontal="center" vertical="bottom"/>
    </xf>
    <xf borderId="0" fillId="9" fontId="5" numFmtId="0" xfId="0" applyAlignment="1" applyFont="1">
      <alignment horizontal="center" readingOrder="0" shrinkToFit="0" vertical="bottom" wrapText="1"/>
    </xf>
    <xf borderId="0" fillId="8" fontId="5" numFmtId="0" xfId="0" applyAlignment="1" applyFont="1">
      <alignment horizontal="center" shrinkToFit="0" vertical="bottom" wrapText="1"/>
    </xf>
    <xf borderId="0" fillId="9" fontId="4" numFmtId="0" xfId="0" applyAlignment="1" applyFont="1">
      <alignment horizontal="center" readingOrder="0" shrinkToFit="0" vertical="bottom" wrapText="1"/>
    </xf>
    <xf borderId="0" fillId="0" fontId="2" numFmtId="168" xfId="0" applyAlignment="1" applyFont="1" applyNumberFormat="1">
      <alignment readingOrder="0"/>
    </xf>
    <xf borderId="0" fillId="0" fontId="2" numFmtId="168" xfId="0" applyAlignment="1" applyFont="1" applyNumberFormat="1">
      <alignment horizontal="right" readingOrder="0" vertical="bottom"/>
    </xf>
    <xf borderId="0" fillId="3" fontId="2" numFmtId="168" xfId="0" applyAlignment="1" applyFont="1" applyNumberFormat="1">
      <alignment horizontal="right" vertical="bottom"/>
    </xf>
    <xf borderId="0" fillId="3" fontId="5" numFmtId="0" xfId="0" applyAlignment="1" applyFont="1">
      <alignment horizontal="center" vertical="bottom"/>
    </xf>
    <xf borderId="0" fillId="6" fontId="3" numFmtId="0" xfId="0" applyAlignment="1" applyFont="1">
      <alignment vertical="bottom"/>
    </xf>
    <xf borderId="0" fillId="3" fontId="3" numFmtId="0" xfId="0" applyAlignment="1" applyFont="1">
      <alignment readingOrder="0" vertical="bottom"/>
    </xf>
    <xf borderId="0" fillId="7" fontId="3" numFmtId="0" xfId="0" applyAlignment="1" applyFont="1">
      <alignment vertical="bottom"/>
    </xf>
    <xf borderId="0" fillId="8" fontId="3" numFmtId="0" xfId="0" applyAlignment="1" applyFont="1">
      <alignment vertical="bottom"/>
    </xf>
    <xf borderId="0" fillId="9" fontId="3" numFmtId="0" xfId="0" applyAlignment="1" applyFont="1">
      <alignment vertical="bottom"/>
    </xf>
    <xf borderId="0" fillId="9" fontId="2" numFmtId="0" xfId="0" applyAlignment="1" applyFont="1">
      <alignment horizontal="center" readingOrder="0" shrinkToFit="0" vertical="bottom" wrapText="1"/>
    </xf>
    <xf borderId="0" fillId="8" fontId="2" numFmtId="0" xfId="0" applyAlignment="1" applyFont="1">
      <alignment horizontal="center" shrinkToFit="0" vertical="bottom" wrapText="1"/>
    </xf>
    <xf borderId="0" fillId="9" fontId="2" numFmtId="0" xfId="0" applyAlignment="1" applyFont="1">
      <alignment horizontal="center" shrinkToFit="0" vertical="bottom" wrapText="1"/>
    </xf>
    <xf borderId="0" fillId="9" fontId="1" numFmtId="0" xfId="0" applyAlignment="1" applyFont="1">
      <alignment horizontal="center" shrinkToFit="0" vertical="bottom" wrapText="1"/>
    </xf>
    <xf borderId="0" fillId="9" fontId="4" numFmtId="0" xfId="0" applyAlignment="1" applyFont="1">
      <alignment horizontal="center" shrinkToFit="0" vertical="bottom" wrapText="1"/>
    </xf>
    <xf borderId="0" fillId="3" fontId="2" numFmtId="167" xfId="0" applyAlignment="1" applyFont="1" applyNumberFormat="1">
      <alignment horizontal="right" readingOrder="0" vertical="bottom"/>
    </xf>
    <xf borderId="0" fillId="0" fontId="2" numFmtId="4" xfId="0" applyAlignment="1" applyFont="1" applyNumberFormat="1">
      <alignment readingOrder="0"/>
    </xf>
    <xf borderId="0" fillId="3" fontId="2" numFmtId="170" xfId="0" applyAlignment="1" applyFont="1" applyNumberFormat="1">
      <alignment horizontal="right" readingOrder="0" vertical="bottom"/>
    </xf>
    <xf borderId="0" fillId="0" fontId="2" numFmtId="168" xfId="0" applyAlignment="1" applyFont="1" applyNumberFormat="1">
      <alignment horizontal="right" vertical="bottom"/>
    </xf>
    <xf borderId="0" fillId="3" fontId="2" numFmtId="170" xfId="0" applyAlignment="1" applyFont="1" applyNumberFormat="1">
      <alignment horizontal="right" vertical="bottom"/>
    </xf>
    <xf borderId="0" fillId="3" fontId="2" numFmtId="171" xfId="0" applyAlignment="1" applyFont="1" applyNumberFormat="1">
      <alignment horizontal="right" vertical="bottom"/>
    </xf>
    <xf borderId="0" fillId="3" fontId="2" numFmtId="171" xfId="0" applyAlignment="1" applyFont="1" applyNumberFormat="1">
      <alignment horizontal="right" readingOrder="0" vertical="bottom"/>
    </xf>
    <xf borderId="0" fillId="3" fontId="5" numFmtId="0" xfId="0" applyAlignment="1" applyFont="1">
      <alignment horizontal="right" readingOrder="0" vertical="bottom"/>
    </xf>
    <xf borderId="0" fillId="3" fontId="5" numFmtId="171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304800</xdr:colOff>
      <xdr:row>2</xdr:row>
      <xdr:rowOff>152400</xdr:rowOff>
    </xdr:from>
    <xdr:ext cx="2305050" cy="2019300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781050</xdr:colOff>
      <xdr:row>2</xdr:row>
      <xdr:rowOff>152400</xdr:rowOff>
    </xdr:from>
    <xdr:ext cx="1266825" cy="2019300"/>
    <xdr:pic>
      <xdr:nvPicPr>
        <xdr:cNvPr id="0" name="image2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962025</xdr:colOff>
      <xdr:row>2</xdr:row>
      <xdr:rowOff>200025</xdr:rowOff>
    </xdr:from>
    <xdr:ext cx="2295525" cy="1962150"/>
    <xdr:pic>
      <xdr:nvPicPr>
        <xdr:cNvPr id="0" name="image3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466725</xdr:colOff>
      <xdr:row>2</xdr:row>
      <xdr:rowOff>200025</xdr:rowOff>
    </xdr:from>
    <xdr:ext cx="1990725" cy="1962150"/>
    <xdr:pic>
      <xdr:nvPicPr>
        <xdr:cNvPr id="0" name="image4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5" max="5" width="13.14"/>
    <col customWidth="1" min="9" max="9" width="13.14"/>
  </cols>
  <sheetData>
    <row r="1">
      <c r="A1" s="1" t="s">
        <v>0</v>
      </c>
      <c r="C1" s="2">
        <v>120.0</v>
      </c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>
      <c r="A2" s="1" t="s">
        <v>2</v>
      </c>
      <c r="C2" s="2">
        <v>3.0</v>
      </c>
      <c r="D2" s="3" t="s">
        <v>2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>
      <c r="A4" s="5" t="s">
        <v>3</v>
      </c>
      <c r="B4" s="6" t="s">
        <v>4</v>
      </c>
      <c r="C4" s="7" t="s">
        <v>5</v>
      </c>
      <c r="D4" s="8" t="s">
        <v>6</v>
      </c>
      <c r="E4" s="9" t="s">
        <v>7</v>
      </c>
      <c r="F4" s="10" t="s">
        <v>8</v>
      </c>
      <c r="G4" s="9" t="s">
        <v>9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>
      <c r="A5" s="11" t="s">
        <v>10</v>
      </c>
      <c r="B5" s="11" t="s">
        <v>10</v>
      </c>
      <c r="C5" s="2">
        <v>20.0</v>
      </c>
      <c r="D5" s="3" t="s">
        <v>11</v>
      </c>
      <c r="E5" s="3" t="s">
        <v>11</v>
      </c>
      <c r="F5" s="12" t="s">
        <v>11</v>
      </c>
      <c r="G5" s="13" t="s">
        <v>11</v>
      </c>
      <c r="H5" s="4"/>
      <c r="I5" s="4"/>
      <c r="J5" s="14"/>
      <c r="K5" s="14"/>
      <c r="L5" s="14"/>
      <c r="M5" s="14"/>
      <c r="N5" s="14"/>
      <c r="O5" s="14"/>
      <c r="P5" s="4"/>
      <c r="Q5" s="4"/>
      <c r="R5" s="4"/>
      <c r="S5" s="4"/>
      <c r="T5" s="4"/>
    </row>
    <row r="6">
      <c r="A6" s="11" t="s">
        <v>12</v>
      </c>
      <c r="B6" s="11" t="s">
        <v>13</v>
      </c>
      <c r="C6" s="2">
        <v>40.0</v>
      </c>
      <c r="D6" s="3">
        <v>55.0</v>
      </c>
      <c r="E6" s="16">
        <f t="shared" ref="E6:E12" si="1">C6/D6</f>
        <v>0.7272727273</v>
      </c>
      <c r="F6" s="17">
        <f t="shared" ref="F6:F12" si="2">E6/(1-E6)</f>
        <v>2.666666667</v>
      </c>
      <c r="G6" s="18">
        <f t="shared" ref="G6:G12" si="3">1/(D6*(1-E6))</f>
        <v>0.06666666667</v>
      </c>
      <c r="H6" s="4"/>
      <c r="I6" s="4"/>
      <c r="J6" s="14"/>
      <c r="K6" s="14"/>
      <c r="L6" s="14"/>
      <c r="M6" s="14"/>
      <c r="N6" s="14"/>
      <c r="O6" s="14"/>
      <c r="P6" s="4"/>
      <c r="Q6" s="4"/>
      <c r="R6" s="4"/>
      <c r="S6" s="4"/>
      <c r="T6" s="4"/>
    </row>
    <row r="7">
      <c r="B7" s="11" t="s">
        <v>14</v>
      </c>
      <c r="C7" s="2">
        <v>8.0</v>
      </c>
      <c r="D7" s="3">
        <v>9.0</v>
      </c>
      <c r="E7" s="16">
        <f t="shared" si="1"/>
        <v>0.8888888889</v>
      </c>
      <c r="F7" s="17">
        <f t="shared" si="2"/>
        <v>8</v>
      </c>
      <c r="G7" s="18">
        <f t="shared" si="3"/>
        <v>1</v>
      </c>
      <c r="H7" s="4"/>
      <c r="I7" s="4"/>
      <c r="J7" s="14"/>
      <c r="K7" s="14"/>
      <c r="L7" s="14"/>
      <c r="M7" s="14"/>
      <c r="N7" s="14"/>
      <c r="O7" s="14"/>
      <c r="P7" s="4"/>
      <c r="Q7" s="4"/>
      <c r="R7" s="4"/>
      <c r="S7" s="4"/>
      <c r="T7" s="4"/>
    </row>
    <row r="8">
      <c r="A8" s="11" t="s">
        <v>15</v>
      </c>
      <c r="B8" s="11" t="s">
        <v>13</v>
      </c>
      <c r="C8" s="2">
        <v>60.0</v>
      </c>
      <c r="D8" s="3">
        <v>70.0</v>
      </c>
      <c r="E8" s="16">
        <f t="shared" si="1"/>
        <v>0.8571428571</v>
      </c>
      <c r="F8" s="17">
        <f t="shared" si="2"/>
        <v>6</v>
      </c>
      <c r="G8" s="18">
        <f t="shared" si="3"/>
        <v>0.1</v>
      </c>
      <c r="H8" s="4"/>
      <c r="I8" s="4"/>
      <c r="J8" s="14"/>
      <c r="K8" s="14"/>
      <c r="L8" s="14"/>
      <c r="M8" s="14"/>
      <c r="N8" s="14"/>
      <c r="O8" s="14"/>
      <c r="P8" s="4"/>
      <c r="Q8" s="4"/>
      <c r="R8" s="4"/>
      <c r="S8" s="4"/>
      <c r="T8" s="4"/>
    </row>
    <row r="9">
      <c r="B9" s="11" t="s">
        <v>14</v>
      </c>
      <c r="C9" s="2">
        <v>18.0</v>
      </c>
      <c r="D9" s="3">
        <v>35.0</v>
      </c>
      <c r="E9" s="16">
        <f t="shared" si="1"/>
        <v>0.5142857143</v>
      </c>
      <c r="F9" s="17">
        <f t="shared" si="2"/>
        <v>1.058823529</v>
      </c>
      <c r="G9" s="18">
        <f t="shared" si="3"/>
        <v>0.05882352941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>
      <c r="A10" s="11" t="s">
        <v>16</v>
      </c>
      <c r="B10" s="11" t="s">
        <v>13</v>
      </c>
      <c r="C10" s="2">
        <v>150.0</v>
      </c>
      <c r="D10" s="3">
        <v>220.0</v>
      </c>
      <c r="E10" s="16">
        <f t="shared" si="1"/>
        <v>0.6818181818</v>
      </c>
      <c r="F10" s="17">
        <f t="shared" si="2"/>
        <v>2.142857143</v>
      </c>
      <c r="G10" s="18">
        <f t="shared" si="3"/>
        <v>0.01428571429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>
      <c r="B11" s="11" t="s">
        <v>17</v>
      </c>
      <c r="C11" s="2">
        <v>60.0</v>
      </c>
      <c r="D11" s="3">
        <v>90.0</v>
      </c>
      <c r="E11" s="16">
        <f t="shared" si="1"/>
        <v>0.6666666667</v>
      </c>
      <c r="F11" s="17">
        <f t="shared" si="2"/>
        <v>2</v>
      </c>
      <c r="G11" s="18">
        <f t="shared" si="3"/>
        <v>0.03333333333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>
      <c r="B12" s="11" t="s">
        <v>14</v>
      </c>
      <c r="C12" s="2">
        <v>102.0</v>
      </c>
      <c r="D12" s="3">
        <v>150.0</v>
      </c>
      <c r="E12" s="16">
        <f t="shared" si="1"/>
        <v>0.68</v>
      </c>
      <c r="F12" s="17">
        <f t="shared" si="2"/>
        <v>2.125</v>
      </c>
      <c r="G12" s="18">
        <f t="shared" si="3"/>
        <v>0.02083333333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>
      <c r="A14" s="5" t="s">
        <v>3</v>
      </c>
      <c r="B14" s="6" t="s">
        <v>4</v>
      </c>
      <c r="C14" s="9" t="s">
        <v>7</v>
      </c>
      <c r="D14" s="19" t="s">
        <v>18</v>
      </c>
      <c r="E14" s="19" t="s">
        <v>19</v>
      </c>
      <c r="F14" s="20" t="s">
        <v>20</v>
      </c>
      <c r="G14" s="20" t="s">
        <v>21</v>
      </c>
      <c r="H14" s="20" t="s">
        <v>22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>
      <c r="A15" s="11" t="s">
        <v>12</v>
      </c>
      <c r="B15" s="11" t="s">
        <v>13</v>
      </c>
      <c r="C15" s="16">
        <f t="shared" ref="C15:C21" si="4">E6</f>
        <v>0.7272727273</v>
      </c>
      <c r="D15" s="21">
        <v>0.7259</v>
      </c>
      <c r="E15" s="3">
        <v>0.02</v>
      </c>
      <c r="F15" s="22">
        <f t="shared" ref="F15:F21" si="5">(D15-E15)</f>
        <v>0.7059</v>
      </c>
      <c r="G15" s="22">
        <f t="shared" ref="G15:G21" si="6">(D15+E15)</f>
        <v>0.7459</v>
      </c>
      <c r="H15" s="23" t="b">
        <f t="shared" ref="H15:H21" si="7">IF(AND((C15 &gt;= (F15)),(C15 &lt;= (G15))),TRUE,FALSE)</f>
        <v>1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>
      <c r="B16" s="11" t="s">
        <v>14</v>
      </c>
      <c r="C16" s="16">
        <f t="shared" si="4"/>
        <v>0.8888888889</v>
      </c>
      <c r="D16" s="21">
        <v>0.863</v>
      </c>
      <c r="E16" s="3">
        <v>0.09</v>
      </c>
      <c r="F16" s="22">
        <f t="shared" si="5"/>
        <v>0.773</v>
      </c>
      <c r="G16" s="22">
        <f t="shared" si="6"/>
        <v>0.953</v>
      </c>
      <c r="H16" s="23" t="b">
        <f t="shared" si="7"/>
        <v>1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>
      <c r="A17" s="11" t="s">
        <v>15</v>
      </c>
      <c r="B17" s="11" t="s">
        <v>13</v>
      </c>
      <c r="C17" s="16">
        <f t="shared" si="4"/>
        <v>0.8571428571</v>
      </c>
      <c r="D17" s="21">
        <v>0.8708</v>
      </c>
      <c r="E17" s="3">
        <v>0.1</v>
      </c>
      <c r="F17" s="22">
        <f t="shared" si="5"/>
        <v>0.7708</v>
      </c>
      <c r="G17" s="22">
        <f t="shared" si="6"/>
        <v>0.9708</v>
      </c>
      <c r="H17" s="23" t="b">
        <f t="shared" si="7"/>
        <v>1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>
      <c r="B18" s="11" t="s">
        <v>14</v>
      </c>
      <c r="C18" s="16">
        <f t="shared" si="4"/>
        <v>0.5142857143</v>
      </c>
      <c r="D18" s="21">
        <v>0.5243</v>
      </c>
      <c r="E18" s="3">
        <v>0.1</v>
      </c>
      <c r="F18" s="22">
        <f t="shared" si="5"/>
        <v>0.4243</v>
      </c>
      <c r="G18" s="22">
        <f t="shared" si="6"/>
        <v>0.6243</v>
      </c>
      <c r="H18" s="23" t="b">
        <f t="shared" si="7"/>
        <v>1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>
      <c r="A19" s="11" t="s">
        <v>16</v>
      </c>
      <c r="B19" s="11" t="s">
        <v>13</v>
      </c>
      <c r="C19" s="16">
        <f t="shared" si="4"/>
        <v>0.6818181818</v>
      </c>
      <c r="D19" s="21">
        <v>0.6939</v>
      </c>
      <c r="E19" s="3">
        <v>0.03</v>
      </c>
      <c r="F19" s="22">
        <f t="shared" si="5"/>
        <v>0.6639</v>
      </c>
      <c r="G19" s="22">
        <f t="shared" si="6"/>
        <v>0.7239</v>
      </c>
      <c r="H19" s="23" t="b">
        <f t="shared" si="7"/>
        <v>1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>
      <c r="B20" s="11" t="s">
        <v>17</v>
      </c>
      <c r="C20" s="16">
        <f t="shared" si="4"/>
        <v>0.6666666667</v>
      </c>
      <c r="D20" s="21">
        <v>0.6655</v>
      </c>
      <c r="E20" s="3">
        <v>0.04</v>
      </c>
      <c r="F20" s="22">
        <f t="shared" si="5"/>
        <v>0.6255</v>
      </c>
      <c r="G20" s="22">
        <f t="shared" si="6"/>
        <v>0.7055</v>
      </c>
      <c r="H20" s="23" t="b">
        <f t="shared" si="7"/>
        <v>1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>
      <c r="B21" s="11" t="s">
        <v>14</v>
      </c>
      <c r="C21" s="16">
        <f t="shared" si="4"/>
        <v>0.68</v>
      </c>
      <c r="D21" s="21">
        <v>0.6922</v>
      </c>
      <c r="E21" s="3">
        <v>0.06</v>
      </c>
      <c r="F21" s="22">
        <f t="shared" si="5"/>
        <v>0.6322</v>
      </c>
      <c r="G21" s="22">
        <f t="shared" si="6"/>
        <v>0.7522</v>
      </c>
      <c r="H21" s="23" t="b">
        <f t="shared" si="7"/>
        <v>1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>
      <c r="A23" s="5" t="s">
        <v>3</v>
      </c>
      <c r="B23" s="6" t="s">
        <v>4</v>
      </c>
      <c r="C23" s="10" t="s">
        <v>8</v>
      </c>
      <c r="D23" s="19" t="s">
        <v>23</v>
      </c>
      <c r="E23" s="19" t="s">
        <v>24</v>
      </c>
      <c r="F23" s="24" t="s">
        <v>25</v>
      </c>
      <c r="G23" s="24" t="s">
        <v>26</v>
      </c>
      <c r="H23" s="25" t="s">
        <v>27</v>
      </c>
      <c r="I23" s="25" t="s">
        <v>28</v>
      </c>
      <c r="J23" s="24" t="s">
        <v>29</v>
      </c>
      <c r="K23" s="24" t="s">
        <v>30</v>
      </c>
      <c r="L23" s="26" t="s">
        <v>31</v>
      </c>
      <c r="M23" s="26" t="s">
        <v>32</v>
      </c>
      <c r="N23" s="26" t="s">
        <v>22</v>
      </c>
      <c r="O23" s="4"/>
      <c r="P23" s="4"/>
      <c r="Q23" s="4"/>
      <c r="R23" s="4"/>
      <c r="S23" s="4"/>
      <c r="T23" s="4"/>
    </row>
    <row r="24">
      <c r="A24" s="11" t="s">
        <v>12</v>
      </c>
      <c r="B24" s="11" t="s">
        <v>13</v>
      </c>
      <c r="C24" s="21">
        <f t="shared" ref="C24:C30" si="9">F6</f>
        <v>2.666666667</v>
      </c>
      <c r="D24" s="22">
        <v>1.8563</v>
      </c>
      <c r="E24" s="12">
        <v>0.57</v>
      </c>
      <c r="F24" s="27">
        <f t="shared" ref="F24:F30" si="10">D24-E24</f>
        <v>1.2863</v>
      </c>
      <c r="G24" s="27">
        <f t="shared" ref="G24:G30" si="11">D24+E24</f>
        <v>2.4263</v>
      </c>
      <c r="H24" s="28">
        <v>0.7259</v>
      </c>
      <c r="I24" s="12">
        <v>0.02</v>
      </c>
      <c r="J24" s="29">
        <f t="shared" ref="J24:J30" si="12">H24-I24</f>
        <v>0.7059</v>
      </c>
      <c r="K24" s="29">
        <f t="shared" ref="K24:K30" si="13">H24+I24</f>
        <v>0.7459</v>
      </c>
      <c r="L24" s="29">
        <f t="shared" ref="L24:M24" si="8">F24 + J24</f>
        <v>1.9922</v>
      </c>
      <c r="M24" s="29">
        <f t="shared" si="8"/>
        <v>3.1722</v>
      </c>
      <c r="N24" s="30" t="b">
        <f t="shared" ref="N24:N30" si="15">IF(AND((C24 &gt;= L24),(C24 &lt;= M24)),TRUE,FALSE)</f>
        <v>1</v>
      </c>
      <c r="O24" s="4"/>
      <c r="P24" s="4"/>
      <c r="Q24" s="4"/>
      <c r="R24" s="4"/>
      <c r="S24" s="4"/>
      <c r="T24" s="4"/>
    </row>
    <row r="25">
      <c r="B25" s="11" t="s">
        <v>14</v>
      </c>
      <c r="C25" s="21">
        <f t="shared" si="9"/>
        <v>8</v>
      </c>
      <c r="D25" s="22">
        <v>11.4235</v>
      </c>
      <c r="E25" s="12">
        <v>29.68</v>
      </c>
      <c r="F25" s="27">
        <f t="shared" si="10"/>
        <v>-18.2565</v>
      </c>
      <c r="G25" s="27">
        <f t="shared" si="11"/>
        <v>41.1035</v>
      </c>
      <c r="H25" s="28">
        <v>0.863</v>
      </c>
      <c r="I25" s="12">
        <v>0.09</v>
      </c>
      <c r="J25" s="29">
        <f t="shared" si="12"/>
        <v>0.773</v>
      </c>
      <c r="K25" s="29">
        <f t="shared" si="13"/>
        <v>0.953</v>
      </c>
      <c r="L25" s="29">
        <f t="shared" ref="L25:M25" si="14">F25 + J25</f>
        <v>-17.4835</v>
      </c>
      <c r="M25" s="29">
        <f t="shared" si="14"/>
        <v>42.0565</v>
      </c>
      <c r="N25" s="30" t="b">
        <f t="shared" si="15"/>
        <v>1</v>
      </c>
      <c r="O25" s="4"/>
      <c r="P25" s="4"/>
      <c r="Q25" s="4"/>
      <c r="R25" s="4"/>
      <c r="S25" s="4"/>
      <c r="T25" s="4"/>
    </row>
    <row r="26">
      <c r="A26" s="11" t="s">
        <v>15</v>
      </c>
      <c r="B26" s="11" t="s">
        <v>13</v>
      </c>
      <c r="C26" s="21">
        <f t="shared" si="9"/>
        <v>6</v>
      </c>
      <c r="D26" s="22">
        <v>5.7536</v>
      </c>
      <c r="E26" s="12">
        <v>6.17</v>
      </c>
      <c r="F26" s="27">
        <f t="shared" si="10"/>
        <v>-0.4164</v>
      </c>
      <c r="G26" s="27">
        <f t="shared" si="11"/>
        <v>11.9236</v>
      </c>
      <c r="H26" s="21">
        <v>0.8708</v>
      </c>
      <c r="I26" s="12">
        <v>0.1</v>
      </c>
      <c r="J26" s="29">
        <f t="shared" si="12"/>
        <v>0.7708</v>
      </c>
      <c r="K26" s="29">
        <f t="shared" si="13"/>
        <v>0.9708</v>
      </c>
      <c r="L26" s="29">
        <f t="shared" ref="L26:M26" si="16">F26 + J26</f>
        <v>0.3544</v>
      </c>
      <c r="M26" s="29">
        <f t="shared" si="16"/>
        <v>12.8944</v>
      </c>
      <c r="N26" s="30" t="b">
        <f t="shared" si="15"/>
        <v>1</v>
      </c>
      <c r="O26" s="4"/>
      <c r="P26" s="4"/>
      <c r="Q26" s="4"/>
      <c r="R26" s="4"/>
      <c r="S26" s="4"/>
      <c r="T26" s="4"/>
    </row>
    <row r="27">
      <c r="B27" s="11" t="s">
        <v>14</v>
      </c>
      <c r="C27" s="21">
        <f t="shared" si="9"/>
        <v>1.058823529</v>
      </c>
      <c r="D27" s="22">
        <v>0.5865</v>
      </c>
      <c r="E27" s="12">
        <v>0.54</v>
      </c>
      <c r="F27" s="27">
        <f t="shared" si="10"/>
        <v>0.0465</v>
      </c>
      <c r="G27" s="27">
        <f t="shared" si="11"/>
        <v>1.1265</v>
      </c>
      <c r="H27" s="21">
        <v>0.5243</v>
      </c>
      <c r="I27" s="12">
        <v>0.1</v>
      </c>
      <c r="J27" s="29">
        <f t="shared" si="12"/>
        <v>0.4243</v>
      </c>
      <c r="K27" s="29">
        <f t="shared" si="13"/>
        <v>0.6243</v>
      </c>
      <c r="L27" s="29">
        <f t="shared" ref="L27:M27" si="17">F27 + J27</f>
        <v>0.4708</v>
      </c>
      <c r="M27" s="29">
        <f t="shared" si="17"/>
        <v>1.7508</v>
      </c>
      <c r="N27" s="30" t="b">
        <f t="shared" si="15"/>
        <v>1</v>
      </c>
      <c r="O27" s="4"/>
      <c r="P27" s="31"/>
      <c r="Q27" s="32" t="s">
        <v>33</v>
      </c>
    </row>
    <row r="28">
      <c r="A28" s="11" t="s">
        <v>16</v>
      </c>
      <c r="B28" s="11" t="s">
        <v>13</v>
      </c>
      <c r="C28" s="21">
        <f t="shared" si="9"/>
        <v>2.142857143</v>
      </c>
      <c r="D28" s="12">
        <v>1.5729</v>
      </c>
      <c r="E28" s="12">
        <v>0.84</v>
      </c>
      <c r="F28" s="27">
        <f t="shared" si="10"/>
        <v>0.7329</v>
      </c>
      <c r="G28" s="27">
        <f t="shared" si="11"/>
        <v>2.4129</v>
      </c>
      <c r="H28" s="21">
        <v>0.6939</v>
      </c>
      <c r="I28" s="12">
        <v>0.03</v>
      </c>
      <c r="J28" s="29">
        <f t="shared" si="12"/>
        <v>0.6639</v>
      </c>
      <c r="K28" s="29">
        <f t="shared" si="13"/>
        <v>0.7239</v>
      </c>
      <c r="L28" s="29">
        <f t="shared" ref="L28:M28" si="18">F28 + J28</f>
        <v>1.3968</v>
      </c>
      <c r="M28" s="29">
        <f t="shared" si="18"/>
        <v>3.1368</v>
      </c>
      <c r="N28" s="30" t="b">
        <f t="shared" si="15"/>
        <v>1</v>
      </c>
      <c r="O28" s="4"/>
      <c r="P28" s="33"/>
      <c r="Q28" s="32" t="s">
        <v>34</v>
      </c>
    </row>
    <row r="29">
      <c r="B29" s="11" t="s">
        <v>17</v>
      </c>
      <c r="C29" s="21">
        <f t="shared" si="9"/>
        <v>2</v>
      </c>
      <c r="D29" s="22">
        <v>1.3661</v>
      </c>
      <c r="E29" s="12">
        <v>0.57</v>
      </c>
      <c r="F29" s="27">
        <f t="shared" si="10"/>
        <v>0.7961</v>
      </c>
      <c r="G29" s="27">
        <f t="shared" si="11"/>
        <v>1.9361</v>
      </c>
      <c r="H29" s="21">
        <v>0.6655</v>
      </c>
      <c r="I29" s="12">
        <v>0.04</v>
      </c>
      <c r="J29" s="29">
        <f t="shared" si="12"/>
        <v>0.6255</v>
      </c>
      <c r="K29" s="29">
        <f t="shared" si="13"/>
        <v>0.7055</v>
      </c>
      <c r="L29" s="29">
        <f t="shared" ref="L29:M29" si="19">F29 + J29</f>
        <v>1.4216</v>
      </c>
      <c r="M29" s="29">
        <f t="shared" si="19"/>
        <v>2.6416</v>
      </c>
      <c r="N29" s="30" t="b">
        <f t="shared" si="15"/>
        <v>1</v>
      </c>
      <c r="O29" s="4"/>
      <c r="P29" s="34"/>
      <c r="Q29" s="32" t="s">
        <v>35</v>
      </c>
    </row>
    <row r="30">
      <c r="B30" s="11" t="s">
        <v>14</v>
      </c>
      <c r="C30" s="21">
        <f t="shared" si="9"/>
        <v>2.125</v>
      </c>
      <c r="D30" s="12">
        <v>1.5464</v>
      </c>
      <c r="E30" s="12">
        <v>0.83</v>
      </c>
      <c r="F30" s="27">
        <f t="shared" si="10"/>
        <v>0.7164</v>
      </c>
      <c r="G30" s="27">
        <f t="shared" si="11"/>
        <v>2.3764</v>
      </c>
      <c r="H30" s="21">
        <v>0.6922</v>
      </c>
      <c r="I30" s="12">
        <v>0.06</v>
      </c>
      <c r="J30" s="29">
        <f t="shared" si="12"/>
        <v>0.6322</v>
      </c>
      <c r="K30" s="29">
        <f t="shared" si="13"/>
        <v>0.7522</v>
      </c>
      <c r="L30" s="29">
        <f t="shared" ref="L30:M30" si="20">F30 + J30</f>
        <v>1.3486</v>
      </c>
      <c r="M30" s="29">
        <f t="shared" si="20"/>
        <v>3.1286</v>
      </c>
      <c r="N30" s="30" t="b">
        <f t="shared" si="15"/>
        <v>1</v>
      </c>
      <c r="O30" s="4"/>
      <c r="P30" s="35"/>
      <c r="Q30" s="32" t="s">
        <v>36</v>
      </c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>
      <c r="A32" s="5" t="s">
        <v>3</v>
      </c>
      <c r="B32" s="6" t="s">
        <v>4</v>
      </c>
      <c r="C32" s="9" t="s">
        <v>9</v>
      </c>
      <c r="D32" s="19" t="s">
        <v>37</v>
      </c>
      <c r="E32" s="19" t="s">
        <v>38</v>
      </c>
      <c r="F32" s="36" t="s">
        <v>39</v>
      </c>
      <c r="G32" s="36" t="s">
        <v>40</v>
      </c>
      <c r="H32" s="36" t="s">
        <v>41</v>
      </c>
      <c r="I32" s="36" t="s">
        <v>42</v>
      </c>
      <c r="J32" s="36" t="s">
        <v>20</v>
      </c>
      <c r="K32" s="36" t="s">
        <v>21</v>
      </c>
      <c r="L32" s="36" t="s">
        <v>43</v>
      </c>
      <c r="M32" s="36" t="s">
        <v>44</v>
      </c>
      <c r="N32" s="37" t="s">
        <v>45</v>
      </c>
      <c r="O32" s="37" t="s">
        <v>46</v>
      </c>
      <c r="P32" s="38" t="s">
        <v>47</v>
      </c>
      <c r="Q32" s="38" t="s">
        <v>48</v>
      </c>
      <c r="R32" s="39" t="s">
        <v>49</v>
      </c>
      <c r="S32" s="39" t="s">
        <v>50</v>
      </c>
      <c r="T32" s="40" t="s">
        <v>22</v>
      </c>
    </row>
    <row r="33">
      <c r="A33" s="11" t="s">
        <v>12</v>
      </c>
      <c r="B33" s="11" t="s">
        <v>13</v>
      </c>
      <c r="C33" s="41">
        <f t="shared" ref="C33:C39" si="24">G6</f>
        <v>0.06666666667</v>
      </c>
      <c r="D33" s="12">
        <v>4793.0</v>
      </c>
      <c r="E33" s="12">
        <v>127.96</v>
      </c>
      <c r="F33" s="42">
        <f t="shared" ref="F33:F39" si="25">D33-E33</f>
        <v>4665.04</v>
      </c>
      <c r="G33" s="43">
        <f t="shared" ref="G33:G39" si="26">D33+E33</f>
        <v>4920.96</v>
      </c>
      <c r="H33" s="27">
        <f>F33/C1</f>
        <v>38.87533333</v>
      </c>
      <c r="I33" s="27">
        <f>G33/C1</f>
        <v>41.008</v>
      </c>
      <c r="J33" s="44">
        <f t="shared" ref="J33:K33" si="21">F15</f>
        <v>0.7059</v>
      </c>
      <c r="K33" s="45">
        <f t="shared" si="21"/>
        <v>0.7459</v>
      </c>
      <c r="L33" s="46">
        <f t="shared" ref="L33:M33" si="22">J33/H33</f>
        <v>0.01815804366</v>
      </c>
      <c r="M33" s="46">
        <f t="shared" si="22"/>
        <v>0.01818913383</v>
      </c>
      <c r="N33" s="47">
        <v>0.04643955</v>
      </c>
      <c r="O33" s="48">
        <v>0.01</v>
      </c>
      <c r="P33" s="49">
        <f t="shared" ref="P33:P39" si="29">N33-O33</f>
        <v>0.03643955</v>
      </c>
      <c r="Q33" s="49">
        <f t="shared" ref="Q33:Q39" si="30">N33+O33</f>
        <v>0.05643955</v>
      </c>
      <c r="R33" s="46">
        <f t="shared" ref="R33:S33" si="23">L33+P33</f>
        <v>0.05459759366</v>
      </c>
      <c r="S33" s="46">
        <f t="shared" si="23"/>
        <v>0.07462868383</v>
      </c>
      <c r="T33" s="23" t="b">
        <f t="shared" ref="T33:T39" si="32">IF(AND((C33 &gt;= R33),(C33 &lt;= S33)),TRUE,FALSE)</f>
        <v>1</v>
      </c>
    </row>
    <row r="34">
      <c r="B34" s="11" t="s">
        <v>14</v>
      </c>
      <c r="C34" s="41">
        <f t="shared" si="24"/>
        <v>1</v>
      </c>
      <c r="D34" s="12">
        <v>934.33</v>
      </c>
      <c r="E34" s="12">
        <v>57.25</v>
      </c>
      <c r="F34" s="42">
        <f t="shared" si="25"/>
        <v>877.08</v>
      </c>
      <c r="G34" s="43">
        <f t="shared" si="26"/>
        <v>991.58</v>
      </c>
      <c r="H34" s="27">
        <f>F34/C1</f>
        <v>7.309</v>
      </c>
      <c r="I34" s="27">
        <f>G34/C1</f>
        <v>8.263166667</v>
      </c>
      <c r="J34" s="44">
        <f t="shared" ref="J34:K34" si="27">F16</f>
        <v>0.773</v>
      </c>
      <c r="K34" s="45">
        <f t="shared" si="27"/>
        <v>0.953</v>
      </c>
      <c r="L34" s="46">
        <f t="shared" ref="L34:M34" si="28">J34/H34</f>
        <v>0.1057600219</v>
      </c>
      <c r="M34" s="46">
        <f t="shared" si="28"/>
        <v>0.1153310878</v>
      </c>
      <c r="N34" s="47">
        <v>1.4359</v>
      </c>
      <c r="O34" s="12">
        <v>3.67</v>
      </c>
      <c r="P34" s="49">
        <f t="shared" si="29"/>
        <v>-2.2341</v>
      </c>
      <c r="Q34" s="49">
        <f t="shared" si="30"/>
        <v>5.1059</v>
      </c>
      <c r="R34" s="46">
        <f t="shared" ref="R34:S34" si="31">L34+P34</f>
        <v>-2.128339978</v>
      </c>
      <c r="S34" s="46">
        <f t="shared" si="31"/>
        <v>5.221231088</v>
      </c>
      <c r="T34" s="23" t="b">
        <f t="shared" si="32"/>
        <v>1</v>
      </c>
    </row>
    <row r="35">
      <c r="A35" s="11" t="s">
        <v>15</v>
      </c>
      <c r="B35" s="11" t="s">
        <v>13</v>
      </c>
      <c r="C35" s="41">
        <f t="shared" si="24"/>
        <v>0.1</v>
      </c>
      <c r="D35" s="12">
        <v>7305.0</v>
      </c>
      <c r="E35" s="12">
        <v>541.84</v>
      </c>
      <c r="F35" s="42">
        <f t="shared" si="25"/>
        <v>6763.16</v>
      </c>
      <c r="G35" s="43">
        <f t="shared" si="26"/>
        <v>7846.84</v>
      </c>
      <c r="H35" s="27">
        <f>F35/C1</f>
        <v>56.35966667</v>
      </c>
      <c r="I35" s="27">
        <f>G35/C1</f>
        <v>65.39033333</v>
      </c>
      <c r="J35" s="44">
        <f t="shared" ref="J35:K35" si="33">F17</f>
        <v>0.7708</v>
      </c>
      <c r="K35" s="45">
        <f t="shared" si="33"/>
        <v>0.9708</v>
      </c>
      <c r="L35" s="46">
        <f t="shared" ref="L35:M35" si="34">J35/H35</f>
        <v>0.0136764471</v>
      </c>
      <c r="M35" s="46">
        <f t="shared" si="34"/>
        <v>0.01484623109</v>
      </c>
      <c r="N35" s="47">
        <v>0.0938</v>
      </c>
      <c r="O35" s="12">
        <v>0.09</v>
      </c>
      <c r="P35" s="49">
        <f t="shared" si="29"/>
        <v>0.0038</v>
      </c>
      <c r="Q35" s="49">
        <f t="shared" si="30"/>
        <v>0.1838</v>
      </c>
      <c r="R35" s="46">
        <f t="shared" ref="R35:S35" si="35">L35+P35</f>
        <v>0.0174764471</v>
      </c>
      <c r="S35" s="46">
        <f t="shared" si="35"/>
        <v>0.1986462311</v>
      </c>
      <c r="T35" s="23" t="b">
        <f t="shared" si="32"/>
        <v>1</v>
      </c>
    </row>
    <row r="36">
      <c r="B36" s="11" t="s">
        <v>14</v>
      </c>
      <c r="C36" s="41">
        <f t="shared" si="24"/>
        <v>0.05882352941</v>
      </c>
      <c r="D36" s="12">
        <v>2194.67</v>
      </c>
      <c r="E36" s="12">
        <v>293.16</v>
      </c>
      <c r="F36" s="42">
        <f t="shared" si="25"/>
        <v>1901.51</v>
      </c>
      <c r="G36" s="43">
        <f t="shared" si="26"/>
        <v>2487.83</v>
      </c>
      <c r="H36" s="27">
        <f>F36/C1</f>
        <v>15.84591667</v>
      </c>
      <c r="I36" s="27">
        <f>G36/C1</f>
        <v>20.73191667</v>
      </c>
      <c r="J36" s="44">
        <f t="shared" ref="J36:K36" si="36">F18</f>
        <v>0.4243</v>
      </c>
      <c r="K36" s="45">
        <f t="shared" si="36"/>
        <v>0.6243</v>
      </c>
      <c r="L36" s="46">
        <f t="shared" ref="L36:M36" si="37">J36/H36</f>
        <v>0.02677661437</v>
      </c>
      <c r="M36" s="46">
        <f t="shared" si="37"/>
        <v>0.03011299004</v>
      </c>
      <c r="N36" s="47">
        <v>0.0317212</v>
      </c>
      <c r="O36" s="12">
        <v>0.02</v>
      </c>
      <c r="P36" s="49">
        <f t="shared" si="29"/>
        <v>0.0117212</v>
      </c>
      <c r="Q36" s="49">
        <f t="shared" si="30"/>
        <v>0.0517212</v>
      </c>
      <c r="R36" s="46">
        <f t="shared" ref="R36:S36" si="38">L36+P36</f>
        <v>0.03849781437</v>
      </c>
      <c r="S36" s="46">
        <f t="shared" si="38"/>
        <v>0.08183419004</v>
      </c>
      <c r="T36" s="23" t="b">
        <f t="shared" si="32"/>
        <v>1</v>
      </c>
    </row>
    <row r="37">
      <c r="A37" s="11" t="s">
        <v>16</v>
      </c>
      <c r="B37" s="11" t="s">
        <v>13</v>
      </c>
      <c r="C37" s="41">
        <f t="shared" si="24"/>
        <v>0.01428571429</v>
      </c>
      <c r="D37" s="12">
        <v>18179.33</v>
      </c>
      <c r="E37" s="12">
        <v>728.83</v>
      </c>
      <c r="F37" s="42">
        <f t="shared" si="25"/>
        <v>17450.5</v>
      </c>
      <c r="G37" s="43">
        <f t="shared" si="26"/>
        <v>18908.16</v>
      </c>
      <c r="H37" s="27">
        <f>F37/C1</f>
        <v>145.4208333</v>
      </c>
      <c r="I37" s="27">
        <f>G37/C1</f>
        <v>157.568</v>
      </c>
      <c r="J37" s="44">
        <f t="shared" ref="J37:K37" si="39">F19</f>
        <v>0.6639</v>
      </c>
      <c r="K37" s="45">
        <f t="shared" si="39"/>
        <v>0.7239</v>
      </c>
      <c r="L37" s="46">
        <f t="shared" ref="L37:M37" si="40">J37/H37</f>
        <v>0.00456537062</v>
      </c>
      <c r="M37" s="46">
        <f t="shared" si="40"/>
        <v>0.004594206946</v>
      </c>
      <c r="N37" s="47">
        <v>0.01035759</v>
      </c>
      <c r="O37" s="12">
        <v>0.01</v>
      </c>
      <c r="P37" s="49">
        <f t="shared" si="29"/>
        <v>0.00035759</v>
      </c>
      <c r="Q37" s="49">
        <f t="shared" si="30"/>
        <v>0.02035759</v>
      </c>
      <c r="R37" s="46">
        <f t="shared" ref="R37:S37" si="41">L37+P37</f>
        <v>0.00492296062</v>
      </c>
      <c r="S37" s="46">
        <f t="shared" si="41"/>
        <v>0.02495179695</v>
      </c>
      <c r="T37" s="23" t="b">
        <f t="shared" si="32"/>
        <v>1</v>
      </c>
    </row>
    <row r="38">
      <c r="B38" s="11" t="s">
        <v>17</v>
      </c>
      <c r="C38" s="41">
        <f t="shared" si="24"/>
        <v>0.03333333333</v>
      </c>
      <c r="D38" s="12">
        <v>7242.0</v>
      </c>
      <c r="E38" s="12">
        <v>318.32</v>
      </c>
      <c r="F38" s="42">
        <f t="shared" si="25"/>
        <v>6923.68</v>
      </c>
      <c r="G38" s="43">
        <f t="shared" si="26"/>
        <v>7560.32</v>
      </c>
      <c r="H38" s="27">
        <f>F38/C1</f>
        <v>57.69733333</v>
      </c>
      <c r="I38" s="27">
        <f>G38/C1</f>
        <v>63.00266667</v>
      </c>
      <c r="J38" s="44">
        <f t="shared" ref="J38:K38" si="42">F20</f>
        <v>0.6255</v>
      </c>
      <c r="K38" s="45">
        <f t="shared" si="42"/>
        <v>0.7055</v>
      </c>
      <c r="L38" s="46">
        <f t="shared" ref="L38:M38" si="43">J38/H38</f>
        <v>0.01084105562</v>
      </c>
      <c r="M38" s="46">
        <f t="shared" si="43"/>
        <v>0.01119793871</v>
      </c>
      <c r="N38" s="47">
        <v>0.02259299</v>
      </c>
      <c r="O38" s="12">
        <v>0.01</v>
      </c>
      <c r="P38" s="49">
        <f t="shared" si="29"/>
        <v>0.01259299</v>
      </c>
      <c r="Q38" s="49">
        <f t="shared" si="30"/>
        <v>0.03259299</v>
      </c>
      <c r="R38" s="46">
        <f t="shared" ref="R38:S38" si="44">L38+P38</f>
        <v>0.02343404562</v>
      </c>
      <c r="S38" s="46">
        <f t="shared" si="44"/>
        <v>0.04379092871</v>
      </c>
      <c r="T38" s="23" t="b">
        <f t="shared" si="32"/>
        <v>1</v>
      </c>
    </row>
    <row r="39">
      <c r="B39" s="11" t="s">
        <v>14</v>
      </c>
      <c r="C39" s="41">
        <f t="shared" si="24"/>
        <v>0.02083333333</v>
      </c>
      <c r="D39" s="12">
        <v>12406.0</v>
      </c>
      <c r="E39" s="12">
        <v>513.58</v>
      </c>
      <c r="F39" s="42">
        <f t="shared" si="25"/>
        <v>11892.42</v>
      </c>
      <c r="G39" s="43">
        <f t="shared" si="26"/>
        <v>12919.58</v>
      </c>
      <c r="H39" s="27">
        <f>F39/C1</f>
        <v>99.1035</v>
      </c>
      <c r="I39" s="27">
        <f>G39/C1</f>
        <v>107.6631667</v>
      </c>
      <c r="J39" s="44">
        <f t="shared" ref="J39:K39" si="45">F21</f>
        <v>0.6322</v>
      </c>
      <c r="K39" s="45">
        <f t="shared" si="45"/>
        <v>0.7522</v>
      </c>
      <c r="L39" s="46">
        <f t="shared" ref="L39:M39" si="46">J39/H39</f>
        <v>0.006379189433</v>
      </c>
      <c r="M39" s="46">
        <f t="shared" si="46"/>
        <v>0.006986604828</v>
      </c>
      <c r="N39" s="47">
        <v>0.01492481</v>
      </c>
      <c r="O39" s="12">
        <v>0.01</v>
      </c>
      <c r="P39" s="49">
        <f t="shared" si="29"/>
        <v>0.00492481</v>
      </c>
      <c r="Q39" s="49">
        <f t="shared" si="30"/>
        <v>0.02492481</v>
      </c>
      <c r="R39" s="46">
        <f t="shared" ref="R39:S39" si="47">L39+P39</f>
        <v>0.01130399943</v>
      </c>
      <c r="S39" s="46">
        <f t="shared" si="47"/>
        <v>0.03191141483</v>
      </c>
      <c r="T39" s="23" t="b">
        <f t="shared" si="32"/>
        <v>1</v>
      </c>
    </row>
  </sheetData>
  <mergeCells count="18">
    <mergeCell ref="A17:A18"/>
    <mergeCell ref="A19:A21"/>
    <mergeCell ref="A24:A25"/>
    <mergeCell ref="Q28:T28"/>
    <mergeCell ref="Q29:T29"/>
    <mergeCell ref="Q27:T27"/>
    <mergeCell ref="Q30:T30"/>
    <mergeCell ref="A26:A27"/>
    <mergeCell ref="A6:A7"/>
    <mergeCell ref="A1:B1"/>
    <mergeCell ref="A2:B2"/>
    <mergeCell ref="A28:A30"/>
    <mergeCell ref="A33:A34"/>
    <mergeCell ref="A15:A16"/>
    <mergeCell ref="A8:A9"/>
    <mergeCell ref="A10:A12"/>
    <mergeCell ref="A35:A36"/>
    <mergeCell ref="A37:A3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5" max="5" width="13.14"/>
    <col customWidth="1" min="9" max="9" width="13.14"/>
  </cols>
  <sheetData>
    <row r="1">
      <c r="A1" s="1" t="s">
        <v>0</v>
      </c>
      <c r="C1" s="2">
        <v>120.0</v>
      </c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>
      <c r="A2" s="1" t="s">
        <v>2</v>
      </c>
      <c r="C2" s="2">
        <v>3.0</v>
      </c>
      <c r="D2" s="3" t="s">
        <v>2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>
      <c r="A4" s="5" t="s">
        <v>3</v>
      </c>
      <c r="B4" s="6" t="s">
        <v>4</v>
      </c>
      <c r="C4" s="7" t="s">
        <v>5</v>
      </c>
      <c r="D4" s="8" t="s">
        <v>6</v>
      </c>
      <c r="E4" s="9" t="s">
        <v>7</v>
      </c>
      <c r="F4" s="10" t="s">
        <v>8</v>
      </c>
      <c r="G4" s="9" t="s">
        <v>9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>
      <c r="A5" s="11" t="s">
        <v>10</v>
      </c>
      <c r="B5" s="11" t="s">
        <v>10</v>
      </c>
      <c r="C5" s="2">
        <v>3.0</v>
      </c>
      <c r="D5" s="3" t="s">
        <v>11</v>
      </c>
      <c r="E5" s="3" t="s">
        <v>11</v>
      </c>
      <c r="F5" s="12" t="s">
        <v>11</v>
      </c>
      <c r="G5" s="13" t="s">
        <v>11</v>
      </c>
      <c r="H5" s="4"/>
      <c r="I5" s="4"/>
      <c r="J5" s="14"/>
      <c r="K5" s="14"/>
      <c r="L5" s="14"/>
      <c r="M5" s="14"/>
      <c r="N5" s="14"/>
      <c r="O5" s="14"/>
      <c r="P5" s="4"/>
      <c r="Q5" s="4"/>
      <c r="R5" s="4"/>
      <c r="S5" s="4"/>
      <c r="T5" s="4"/>
    </row>
    <row r="6">
      <c r="A6" s="11" t="s">
        <v>12</v>
      </c>
      <c r="B6" s="11" t="s">
        <v>13</v>
      </c>
      <c r="C6" s="15">
        <v>4.28571</v>
      </c>
      <c r="D6" s="3">
        <v>18.0</v>
      </c>
      <c r="E6" s="16">
        <f t="shared" ref="E6:E12" si="1">C6/D6</f>
        <v>0.238095</v>
      </c>
      <c r="F6" s="17">
        <f t="shared" ref="F6:F12" si="2">E6/(1-E6)</f>
        <v>0.3124995898</v>
      </c>
      <c r="G6" s="18">
        <f t="shared" ref="G6:G12" si="3">1/(D6*(1-E6))</f>
        <v>0.07291664388</v>
      </c>
      <c r="H6" s="4"/>
      <c r="I6" s="4"/>
      <c r="J6" s="14"/>
      <c r="K6" s="14"/>
      <c r="L6" s="14"/>
      <c r="M6" s="14"/>
      <c r="N6" s="14"/>
      <c r="O6" s="14"/>
      <c r="P6" s="4"/>
      <c r="Q6" s="4"/>
      <c r="R6" s="4"/>
      <c r="S6" s="4"/>
      <c r="T6" s="4"/>
    </row>
    <row r="7">
      <c r="B7" s="11" t="s">
        <v>14</v>
      </c>
      <c r="C7" s="15">
        <v>0.428571</v>
      </c>
      <c r="D7" s="3">
        <v>4.0</v>
      </c>
      <c r="E7" s="16">
        <f t="shared" si="1"/>
        <v>0.10714275</v>
      </c>
      <c r="F7" s="17">
        <f t="shared" si="2"/>
        <v>0.1199998656</v>
      </c>
      <c r="G7" s="18">
        <f t="shared" si="3"/>
        <v>0.2799999664</v>
      </c>
      <c r="H7" s="4"/>
      <c r="I7" s="4"/>
      <c r="J7" s="14"/>
      <c r="K7" s="14"/>
      <c r="L7" s="14"/>
      <c r="M7" s="14"/>
      <c r="N7" s="14"/>
      <c r="O7" s="14"/>
      <c r="P7" s="4"/>
      <c r="Q7" s="4"/>
      <c r="R7" s="4"/>
      <c r="S7" s="4"/>
      <c r="T7" s="4"/>
    </row>
    <row r="8">
      <c r="A8" s="11" t="s">
        <v>15</v>
      </c>
      <c r="B8" s="11" t="s">
        <v>13</v>
      </c>
      <c r="C8" s="15">
        <v>8.57143</v>
      </c>
      <c r="D8" s="3">
        <v>17.0</v>
      </c>
      <c r="E8" s="16">
        <f t="shared" si="1"/>
        <v>0.5042017647</v>
      </c>
      <c r="F8" s="17">
        <f t="shared" si="2"/>
        <v>1.016949494</v>
      </c>
      <c r="G8" s="18">
        <f t="shared" si="3"/>
        <v>0.1186440879</v>
      </c>
      <c r="H8" s="4"/>
      <c r="I8" s="4"/>
      <c r="J8" s="14"/>
      <c r="K8" s="14"/>
      <c r="L8" s="14"/>
      <c r="M8" s="14"/>
      <c r="N8" s="14"/>
      <c r="O8" s="14"/>
      <c r="P8" s="4"/>
      <c r="Q8" s="4"/>
      <c r="R8" s="4"/>
      <c r="S8" s="4"/>
      <c r="T8" s="4"/>
    </row>
    <row r="9">
      <c r="B9" s="11" t="s">
        <v>14</v>
      </c>
      <c r="C9" s="15">
        <v>0.857143</v>
      </c>
      <c r="D9" s="3">
        <v>3.0</v>
      </c>
      <c r="E9" s="16">
        <f t="shared" si="1"/>
        <v>0.2857143333</v>
      </c>
      <c r="F9" s="17">
        <f t="shared" si="2"/>
        <v>0.4000000933</v>
      </c>
      <c r="G9" s="18">
        <f t="shared" si="3"/>
        <v>0.4666666978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>
      <c r="A10" s="11" t="s">
        <v>16</v>
      </c>
      <c r="B10" s="11" t="s">
        <v>13</v>
      </c>
      <c r="C10" s="15">
        <v>22.85</v>
      </c>
      <c r="D10" s="3">
        <v>39.0</v>
      </c>
      <c r="E10" s="16">
        <f t="shared" si="1"/>
        <v>0.5858974359</v>
      </c>
      <c r="F10" s="17">
        <f t="shared" si="2"/>
        <v>1.414860681</v>
      </c>
      <c r="G10" s="18">
        <f t="shared" si="3"/>
        <v>0.06191950464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>
      <c r="B11" s="11" t="s">
        <v>17</v>
      </c>
      <c r="C11" s="15">
        <v>9.14286</v>
      </c>
      <c r="D11" s="3">
        <v>19.0</v>
      </c>
      <c r="E11" s="16">
        <f t="shared" si="1"/>
        <v>0.4812031579</v>
      </c>
      <c r="F11" s="17">
        <f t="shared" si="2"/>
        <v>0.9275367906</v>
      </c>
      <c r="G11" s="18">
        <f t="shared" si="3"/>
        <v>0.1014493048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>
      <c r="B12" s="11" t="s">
        <v>14</v>
      </c>
      <c r="C12" s="15">
        <v>12.3429</v>
      </c>
      <c r="D12" s="3">
        <v>27.0</v>
      </c>
      <c r="E12" s="16">
        <f t="shared" si="1"/>
        <v>0.4571444444</v>
      </c>
      <c r="F12" s="17">
        <f t="shared" si="2"/>
        <v>0.8421106494</v>
      </c>
      <c r="G12" s="18">
        <f t="shared" si="3"/>
        <v>0.06822632035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>
      <c r="A14" s="5" t="s">
        <v>3</v>
      </c>
      <c r="B14" s="6" t="s">
        <v>4</v>
      </c>
      <c r="C14" s="9" t="s">
        <v>7</v>
      </c>
      <c r="D14" s="19" t="s">
        <v>18</v>
      </c>
      <c r="E14" s="19" t="s">
        <v>19</v>
      </c>
      <c r="F14" s="20" t="s">
        <v>20</v>
      </c>
      <c r="G14" s="20" t="s">
        <v>21</v>
      </c>
      <c r="H14" s="20" t="s">
        <v>22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>
      <c r="A15" s="11" t="s">
        <v>12</v>
      </c>
      <c r="B15" s="11" t="s">
        <v>13</v>
      </c>
      <c r="C15" s="16">
        <f t="shared" ref="C15:C21" si="4">E6</f>
        <v>0.238095</v>
      </c>
      <c r="D15" s="21">
        <v>0.2404</v>
      </c>
      <c r="E15" s="3">
        <v>0.05</v>
      </c>
      <c r="F15" s="22">
        <f t="shared" ref="F15:F21" si="5">(D15-E15)</f>
        <v>0.1904</v>
      </c>
      <c r="G15" s="22">
        <f t="shared" ref="G15:G21" si="6">(D15+E15)</f>
        <v>0.2904</v>
      </c>
      <c r="H15" s="23" t="b">
        <f t="shared" ref="H15:H21" si="7">IF(AND((C15 &gt;= (F15)),(C15 &lt;= (G15))),TRUE,FALSE)</f>
        <v>1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>
      <c r="B16" s="11" t="s">
        <v>14</v>
      </c>
      <c r="C16" s="16">
        <f t="shared" si="4"/>
        <v>0.10714275</v>
      </c>
      <c r="D16" s="21">
        <v>0.1122</v>
      </c>
      <c r="E16" s="3">
        <v>0.12</v>
      </c>
      <c r="F16" s="22">
        <f t="shared" si="5"/>
        <v>-0.0078</v>
      </c>
      <c r="G16" s="22">
        <f t="shared" si="6"/>
        <v>0.2322</v>
      </c>
      <c r="H16" s="23" t="b">
        <f t="shared" si="7"/>
        <v>1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>
      <c r="A17" s="11" t="s">
        <v>15</v>
      </c>
      <c r="B17" s="11" t="s">
        <v>13</v>
      </c>
      <c r="C17" s="16">
        <f t="shared" si="4"/>
        <v>0.5042017647</v>
      </c>
      <c r="D17" s="21">
        <v>0.4502</v>
      </c>
      <c r="E17" s="3">
        <v>0.12</v>
      </c>
      <c r="F17" s="22">
        <f t="shared" si="5"/>
        <v>0.3302</v>
      </c>
      <c r="G17" s="22">
        <f t="shared" si="6"/>
        <v>0.5702</v>
      </c>
      <c r="H17" s="23" t="b">
        <f t="shared" si="7"/>
        <v>1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>
      <c r="B18" s="11" t="s">
        <v>14</v>
      </c>
      <c r="C18" s="16">
        <f t="shared" si="4"/>
        <v>0.2857143333</v>
      </c>
      <c r="D18" s="21">
        <v>0.2394</v>
      </c>
      <c r="E18" s="3">
        <v>0.1</v>
      </c>
      <c r="F18" s="22">
        <f t="shared" si="5"/>
        <v>0.1394</v>
      </c>
      <c r="G18" s="22">
        <f t="shared" si="6"/>
        <v>0.3394</v>
      </c>
      <c r="H18" s="23" t="b">
        <f t="shared" si="7"/>
        <v>1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>
      <c r="A19" s="11" t="s">
        <v>16</v>
      </c>
      <c r="B19" s="11" t="s">
        <v>13</v>
      </c>
      <c r="C19" s="16">
        <f t="shared" si="4"/>
        <v>0.5858974359</v>
      </c>
      <c r="D19" s="21">
        <v>0.5325</v>
      </c>
      <c r="E19" s="3">
        <v>0.13</v>
      </c>
      <c r="F19" s="22">
        <f t="shared" si="5"/>
        <v>0.4025</v>
      </c>
      <c r="G19" s="22">
        <f t="shared" si="6"/>
        <v>0.6625</v>
      </c>
      <c r="H19" s="23" t="b">
        <f t="shared" si="7"/>
        <v>1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>
      <c r="B20" s="11" t="s">
        <v>17</v>
      </c>
      <c r="C20" s="16">
        <f t="shared" si="4"/>
        <v>0.4812031579</v>
      </c>
      <c r="D20" s="21">
        <v>0.4509</v>
      </c>
      <c r="E20" s="3">
        <v>0.17</v>
      </c>
      <c r="F20" s="22">
        <f t="shared" si="5"/>
        <v>0.2809</v>
      </c>
      <c r="G20" s="22">
        <f t="shared" si="6"/>
        <v>0.6209</v>
      </c>
      <c r="H20" s="23" t="b">
        <f t="shared" si="7"/>
        <v>1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>
      <c r="B21" s="11" t="s">
        <v>14</v>
      </c>
      <c r="C21" s="16">
        <f t="shared" si="4"/>
        <v>0.4571444444</v>
      </c>
      <c r="D21" s="21">
        <v>0.4222</v>
      </c>
      <c r="E21" s="3">
        <v>0.1</v>
      </c>
      <c r="F21" s="22">
        <f t="shared" si="5"/>
        <v>0.3222</v>
      </c>
      <c r="G21" s="22">
        <f t="shared" si="6"/>
        <v>0.5222</v>
      </c>
      <c r="H21" s="23" t="b">
        <f t="shared" si="7"/>
        <v>1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>
      <c r="A23" s="5" t="s">
        <v>3</v>
      </c>
      <c r="B23" s="6" t="s">
        <v>4</v>
      </c>
      <c r="C23" s="10" t="s">
        <v>8</v>
      </c>
      <c r="D23" s="19" t="s">
        <v>23</v>
      </c>
      <c r="E23" s="19" t="s">
        <v>24</v>
      </c>
      <c r="F23" s="24" t="s">
        <v>25</v>
      </c>
      <c r="G23" s="24" t="s">
        <v>26</v>
      </c>
      <c r="H23" s="25" t="s">
        <v>27</v>
      </c>
      <c r="I23" s="25" t="s">
        <v>28</v>
      </c>
      <c r="J23" s="24" t="s">
        <v>29</v>
      </c>
      <c r="K23" s="24" t="s">
        <v>30</v>
      </c>
      <c r="L23" s="26" t="s">
        <v>31</v>
      </c>
      <c r="M23" s="26" t="s">
        <v>32</v>
      </c>
      <c r="N23" s="26" t="s">
        <v>22</v>
      </c>
      <c r="O23" s="4"/>
      <c r="P23" s="4"/>
      <c r="Q23" s="4"/>
      <c r="R23" s="4"/>
      <c r="S23" s="4"/>
      <c r="T23" s="4"/>
    </row>
    <row r="24">
      <c r="A24" s="11" t="s">
        <v>12</v>
      </c>
      <c r="B24" s="11" t="s">
        <v>13</v>
      </c>
      <c r="C24" s="21">
        <f t="shared" ref="C24:C30" si="9">F6</f>
        <v>0.3124995898</v>
      </c>
      <c r="D24" s="22">
        <v>0.07408007</v>
      </c>
      <c r="E24" s="12">
        <v>0.07</v>
      </c>
      <c r="F24" s="27">
        <f t="shared" ref="F24:F30" si="10">D24-E24</f>
        <v>0.00408007</v>
      </c>
      <c r="G24" s="27">
        <f t="shared" ref="G24:G30" si="11">D24+E24</f>
        <v>0.14408007</v>
      </c>
      <c r="H24" s="28">
        <v>0.2404</v>
      </c>
      <c r="I24" s="12">
        <v>0.05</v>
      </c>
      <c r="J24" s="29">
        <f t="shared" ref="J24:J30" si="12">H24-I24</f>
        <v>0.1904</v>
      </c>
      <c r="K24" s="29">
        <f t="shared" ref="K24:K30" si="13">H24+I24</f>
        <v>0.2904</v>
      </c>
      <c r="L24" s="29">
        <f t="shared" ref="L24:M24" si="8">F24 + J24</f>
        <v>0.19448007</v>
      </c>
      <c r="M24" s="29">
        <f t="shared" si="8"/>
        <v>0.43448007</v>
      </c>
      <c r="N24" s="30" t="b">
        <f t="shared" ref="N24:N30" si="15">IF(AND((C24 &gt;= L24),(C24 &lt;= M24)),TRUE,FALSE)</f>
        <v>1</v>
      </c>
      <c r="O24" s="4"/>
      <c r="P24" s="4"/>
      <c r="Q24" s="4"/>
      <c r="R24" s="4"/>
      <c r="S24" s="4"/>
      <c r="T24" s="4"/>
    </row>
    <row r="25">
      <c r="B25" s="11" t="s">
        <v>14</v>
      </c>
      <c r="C25" s="21">
        <f t="shared" si="9"/>
        <v>0.1199998656</v>
      </c>
      <c r="D25" s="22">
        <v>0.022378</v>
      </c>
      <c r="E25" s="12">
        <v>0.06</v>
      </c>
      <c r="F25" s="27">
        <f t="shared" si="10"/>
        <v>-0.037622</v>
      </c>
      <c r="G25" s="27">
        <f t="shared" si="11"/>
        <v>0.082378</v>
      </c>
      <c r="H25" s="28">
        <v>0.1122</v>
      </c>
      <c r="I25" s="12">
        <v>0.12</v>
      </c>
      <c r="J25" s="29">
        <f t="shared" si="12"/>
        <v>-0.0078</v>
      </c>
      <c r="K25" s="29">
        <f t="shared" si="13"/>
        <v>0.2322</v>
      </c>
      <c r="L25" s="29">
        <f t="shared" ref="L25:M25" si="14">F25 + J25</f>
        <v>-0.045422</v>
      </c>
      <c r="M25" s="29">
        <f t="shared" si="14"/>
        <v>0.314578</v>
      </c>
      <c r="N25" s="30" t="b">
        <f t="shared" si="15"/>
        <v>1</v>
      </c>
      <c r="O25" s="4"/>
      <c r="P25" s="4"/>
      <c r="Q25" s="4"/>
      <c r="R25" s="4"/>
      <c r="S25" s="4"/>
      <c r="T25" s="4"/>
    </row>
    <row r="26">
      <c r="A26" s="11" t="s">
        <v>15</v>
      </c>
      <c r="B26" s="11" t="s">
        <v>13</v>
      </c>
      <c r="C26" s="21">
        <f t="shared" si="9"/>
        <v>1.016949494</v>
      </c>
      <c r="D26" s="22">
        <v>0.3075</v>
      </c>
      <c r="E26" s="12">
        <v>0.17</v>
      </c>
      <c r="F26" s="27">
        <f t="shared" si="10"/>
        <v>0.1375</v>
      </c>
      <c r="G26" s="27">
        <f t="shared" si="11"/>
        <v>0.4775</v>
      </c>
      <c r="H26" s="21">
        <v>0.4502</v>
      </c>
      <c r="I26" s="12">
        <v>0.12</v>
      </c>
      <c r="J26" s="29">
        <f t="shared" si="12"/>
        <v>0.3302</v>
      </c>
      <c r="K26" s="29">
        <f t="shared" si="13"/>
        <v>0.5702</v>
      </c>
      <c r="L26" s="29">
        <f t="shared" ref="L26:M26" si="16">F26 + J26</f>
        <v>0.4677</v>
      </c>
      <c r="M26" s="29">
        <f t="shared" si="16"/>
        <v>1.0477</v>
      </c>
      <c r="N26" s="30" t="b">
        <f t="shared" si="15"/>
        <v>1</v>
      </c>
      <c r="O26" s="4"/>
      <c r="P26" s="4"/>
      <c r="Q26" s="4"/>
      <c r="R26" s="4"/>
      <c r="S26" s="4"/>
      <c r="T26" s="4"/>
    </row>
    <row r="27">
      <c r="B27" s="11" t="s">
        <v>14</v>
      </c>
      <c r="C27" s="21">
        <f t="shared" si="9"/>
        <v>0.4000000933</v>
      </c>
      <c r="D27" s="22">
        <v>0.06771769</v>
      </c>
      <c r="E27" s="12">
        <v>0.04</v>
      </c>
      <c r="F27" s="27">
        <f t="shared" si="10"/>
        <v>0.02771769</v>
      </c>
      <c r="G27" s="27">
        <f t="shared" si="11"/>
        <v>0.10771769</v>
      </c>
      <c r="H27" s="21">
        <v>0.2394</v>
      </c>
      <c r="I27" s="12">
        <v>0.1</v>
      </c>
      <c r="J27" s="29">
        <f t="shared" si="12"/>
        <v>0.1394</v>
      </c>
      <c r="K27" s="29">
        <f t="shared" si="13"/>
        <v>0.3394</v>
      </c>
      <c r="L27" s="29">
        <f t="shared" ref="L27:M27" si="17">F27 + J27</f>
        <v>0.16711769</v>
      </c>
      <c r="M27" s="29">
        <f t="shared" si="17"/>
        <v>0.44711769</v>
      </c>
      <c r="N27" s="30" t="b">
        <f t="shared" si="15"/>
        <v>1</v>
      </c>
      <c r="O27" s="4"/>
      <c r="P27" s="31"/>
      <c r="Q27" s="32" t="s">
        <v>33</v>
      </c>
    </row>
    <row r="28">
      <c r="A28" s="11" t="s">
        <v>16</v>
      </c>
      <c r="B28" s="11" t="s">
        <v>13</v>
      </c>
      <c r="C28" s="21">
        <f t="shared" si="9"/>
        <v>1.414860681</v>
      </c>
      <c r="D28" s="12">
        <v>0.5043</v>
      </c>
      <c r="E28" s="12">
        <v>0.15</v>
      </c>
      <c r="F28" s="27">
        <f t="shared" si="10"/>
        <v>0.3543</v>
      </c>
      <c r="G28" s="27">
        <f t="shared" si="11"/>
        <v>0.6543</v>
      </c>
      <c r="H28" s="21">
        <v>0.5325</v>
      </c>
      <c r="I28" s="12">
        <v>0.13</v>
      </c>
      <c r="J28" s="29">
        <f t="shared" si="12"/>
        <v>0.4025</v>
      </c>
      <c r="K28" s="29">
        <f t="shared" si="13"/>
        <v>0.6625</v>
      </c>
      <c r="L28" s="29">
        <f t="shared" ref="L28:L30" si="18">F28 + J28</f>
        <v>0.7568</v>
      </c>
      <c r="M28" s="29">
        <f>G28 + K28 + 0.1</f>
        <v>1.4168</v>
      </c>
      <c r="N28" s="30" t="b">
        <f t="shared" si="15"/>
        <v>1</v>
      </c>
      <c r="O28" s="4"/>
      <c r="P28" s="33"/>
      <c r="Q28" s="32" t="s">
        <v>34</v>
      </c>
    </row>
    <row r="29">
      <c r="B29" s="11" t="s">
        <v>17</v>
      </c>
      <c r="C29" s="21">
        <f t="shared" si="9"/>
        <v>0.9275367906</v>
      </c>
      <c r="D29" s="22">
        <v>0.3269</v>
      </c>
      <c r="E29" s="12">
        <v>0.33</v>
      </c>
      <c r="F29" s="27">
        <f t="shared" si="10"/>
        <v>-0.0031</v>
      </c>
      <c r="G29" s="27">
        <f t="shared" si="11"/>
        <v>0.6569</v>
      </c>
      <c r="H29" s="21">
        <v>0.4509</v>
      </c>
      <c r="I29" s="12">
        <v>0.17</v>
      </c>
      <c r="J29" s="29">
        <f t="shared" si="12"/>
        <v>0.2809</v>
      </c>
      <c r="K29" s="29">
        <f t="shared" si="13"/>
        <v>0.6209</v>
      </c>
      <c r="L29" s="29">
        <f t="shared" si="18"/>
        <v>0.2778</v>
      </c>
      <c r="M29" s="29">
        <f t="shared" ref="M29:M30" si="19">G29 + K29</f>
        <v>1.2778</v>
      </c>
      <c r="N29" s="30" t="b">
        <f t="shared" si="15"/>
        <v>1</v>
      </c>
      <c r="O29" s="4"/>
      <c r="P29" s="34"/>
      <c r="Q29" s="32" t="s">
        <v>35</v>
      </c>
    </row>
    <row r="30">
      <c r="B30" s="11" t="s">
        <v>14</v>
      </c>
      <c r="C30" s="21">
        <f t="shared" si="9"/>
        <v>0.8421106494</v>
      </c>
      <c r="D30" s="12">
        <v>0.2758</v>
      </c>
      <c r="E30" s="12">
        <v>0.18</v>
      </c>
      <c r="F30" s="27">
        <f t="shared" si="10"/>
        <v>0.0958</v>
      </c>
      <c r="G30" s="27">
        <f t="shared" si="11"/>
        <v>0.4558</v>
      </c>
      <c r="H30" s="21">
        <v>0.4222</v>
      </c>
      <c r="I30" s="12">
        <v>0.1</v>
      </c>
      <c r="J30" s="29">
        <f t="shared" si="12"/>
        <v>0.3222</v>
      </c>
      <c r="K30" s="29">
        <f t="shared" si="13"/>
        <v>0.5222</v>
      </c>
      <c r="L30" s="29">
        <f t="shared" si="18"/>
        <v>0.418</v>
      </c>
      <c r="M30" s="29">
        <f t="shared" si="19"/>
        <v>0.978</v>
      </c>
      <c r="N30" s="30" t="b">
        <f t="shared" si="15"/>
        <v>1</v>
      </c>
      <c r="O30" s="4"/>
      <c r="P30" s="35"/>
      <c r="Q30" s="32" t="s">
        <v>36</v>
      </c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>
      <c r="A32" s="5" t="s">
        <v>3</v>
      </c>
      <c r="B32" s="6" t="s">
        <v>4</v>
      </c>
      <c r="C32" s="9" t="s">
        <v>9</v>
      </c>
      <c r="D32" s="19" t="s">
        <v>37</v>
      </c>
      <c r="E32" s="19" t="s">
        <v>38</v>
      </c>
      <c r="F32" s="36" t="s">
        <v>39</v>
      </c>
      <c r="G32" s="36" t="s">
        <v>40</v>
      </c>
      <c r="H32" s="36" t="s">
        <v>41</v>
      </c>
      <c r="I32" s="36" t="s">
        <v>42</v>
      </c>
      <c r="J32" s="36" t="s">
        <v>20</v>
      </c>
      <c r="K32" s="36" t="s">
        <v>21</v>
      </c>
      <c r="L32" s="36" t="s">
        <v>43</v>
      </c>
      <c r="M32" s="36" t="s">
        <v>44</v>
      </c>
      <c r="N32" s="37" t="s">
        <v>45</v>
      </c>
      <c r="O32" s="37" t="s">
        <v>46</v>
      </c>
      <c r="P32" s="38" t="s">
        <v>47</v>
      </c>
      <c r="Q32" s="38" t="s">
        <v>48</v>
      </c>
      <c r="R32" s="39" t="s">
        <v>49</v>
      </c>
      <c r="S32" s="39" t="s">
        <v>50</v>
      </c>
      <c r="T32" s="40" t="s">
        <v>22</v>
      </c>
    </row>
    <row r="33">
      <c r="A33" s="11" t="s">
        <v>12</v>
      </c>
      <c r="B33" s="11" t="s">
        <v>13</v>
      </c>
      <c r="C33" s="41">
        <f t="shared" ref="C33:C39" si="23">G6</f>
        <v>0.07291664388</v>
      </c>
      <c r="D33" s="12">
        <v>514.33</v>
      </c>
      <c r="E33" s="12">
        <v>72.7</v>
      </c>
      <c r="F33" s="42">
        <f t="shared" ref="F33:F39" si="24">D33-E33</f>
        <v>441.63</v>
      </c>
      <c r="G33" s="43">
        <f t="shared" ref="G33:G39" si="25">D33+E33</f>
        <v>587.03</v>
      </c>
      <c r="H33" s="27">
        <f>F33/C1</f>
        <v>3.68025</v>
      </c>
      <c r="I33" s="27">
        <f>G33/C1</f>
        <v>4.891916667</v>
      </c>
      <c r="J33" s="44">
        <f t="shared" ref="J33:K33" si="20">F15</f>
        <v>0.1904</v>
      </c>
      <c r="K33" s="45">
        <f t="shared" si="20"/>
        <v>0.2904</v>
      </c>
      <c r="L33" s="46">
        <f t="shared" ref="L33:M33" si="21">J33/H33</f>
        <v>0.05173561579</v>
      </c>
      <c r="M33" s="46">
        <f t="shared" si="21"/>
        <v>0.05936323527</v>
      </c>
      <c r="N33" s="47">
        <v>0.01708534</v>
      </c>
      <c r="O33" s="48">
        <v>0.01</v>
      </c>
      <c r="P33" s="49">
        <f t="shared" ref="P33:P39" si="28">N33-O33</f>
        <v>0.00708534</v>
      </c>
      <c r="Q33" s="49">
        <f t="shared" ref="Q33:Q39" si="29">N33+O33</f>
        <v>0.02708534</v>
      </c>
      <c r="R33" s="46">
        <f t="shared" ref="R33:S33" si="22">L33+P33</f>
        <v>0.05882095579</v>
      </c>
      <c r="S33" s="46">
        <f t="shared" si="22"/>
        <v>0.08644857527</v>
      </c>
      <c r="T33" s="23" t="b">
        <f t="shared" ref="T33:T39" si="31">IF(AND((C33 &gt;= R33),(C33 &lt;= S33)),TRUE,FALSE)</f>
        <v>1</v>
      </c>
    </row>
    <row r="34">
      <c r="B34" s="11" t="s">
        <v>14</v>
      </c>
      <c r="C34" s="41">
        <f t="shared" si="23"/>
        <v>0.2799999664</v>
      </c>
      <c r="D34" s="12">
        <v>55.0</v>
      </c>
      <c r="E34" s="12">
        <v>37.51</v>
      </c>
      <c r="F34" s="42">
        <f t="shared" si="24"/>
        <v>17.49</v>
      </c>
      <c r="G34" s="43">
        <f t="shared" si="25"/>
        <v>92.51</v>
      </c>
      <c r="H34" s="27">
        <f>F34/C1</f>
        <v>0.14575</v>
      </c>
      <c r="I34" s="27">
        <f>G34/C1</f>
        <v>0.7709166667</v>
      </c>
      <c r="J34" s="44">
        <f t="shared" ref="J34:K34" si="26">F16</f>
        <v>-0.0078</v>
      </c>
      <c r="K34" s="45">
        <f t="shared" si="26"/>
        <v>0.2322</v>
      </c>
      <c r="L34" s="46">
        <f t="shared" ref="L34:M34" si="27">J34/H34</f>
        <v>-0.05351629503</v>
      </c>
      <c r="M34" s="46">
        <f t="shared" si="27"/>
        <v>0.3011998703</v>
      </c>
      <c r="N34" s="47">
        <v>0.04245114</v>
      </c>
      <c r="O34" s="3">
        <v>0.094</v>
      </c>
      <c r="P34" s="49">
        <f t="shared" si="28"/>
        <v>-0.05154886</v>
      </c>
      <c r="Q34" s="49">
        <f t="shared" si="29"/>
        <v>0.13645114</v>
      </c>
      <c r="R34" s="46">
        <f t="shared" ref="R34:S34" si="30">L34+P34</f>
        <v>-0.105065155</v>
      </c>
      <c r="S34" s="46">
        <f t="shared" si="30"/>
        <v>0.4376510103</v>
      </c>
      <c r="T34" s="23" t="b">
        <f t="shared" si="31"/>
        <v>1</v>
      </c>
    </row>
    <row r="35">
      <c r="A35" s="11" t="s">
        <v>15</v>
      </c>
      <c r="B35" s="11" t="s">
        <v>13</v>
      </c>
      <c r="C35" s="41">
        <f t="shared" si="23"/>
        <v>0.1186440879</v>
      </c>
      <c r="D35" s="12">
        <v>925.67</v>
      </c>
      <c r="E35" s="12">
        <v>263.03</v>
      </c>
      <c r="F35" s="42">
        <f t="shared" si="24"/>
        <v>662.64</v>
      </c>
      <c r="G35" s="43">
        <f t="shared" si="25"/>
        <v>1188.7</v>
      </c>
      <c r="H35" s="27">
        <f>F35/C1</f>
        <v>5.522</v>
      </c>
      <c r="I35" s="27">
        <f>G35/C1</f>
        <v>9.905833333</v>
      </c>
      <c r="J35" s="44">
        <f t="shared" ref="J35:K35" si="32">F17</f>
        <v>0.3302</v>
      </c>
      <c r="K35" s="45">
        <f t="shared" si="32"/>
        <v>0.5702</v>
      </c>
      <c r="L35" s="46">
        <f t="shared" ref="L35:M35" si="33">J35/H35</f>
        <v>0.05979717494</v>
      </c>
      <c r="M35" s="46">
        <f t="shared" si="33"/>
        <v>0.05756204257</v>
      </c>
      <c r="N35" s="47">
        <v>0.0394885</v>
      </c>
      <c r="O35" s="3">
        <v>0.024</v>
      </c>
      <c r="P35" s="49">
        <f t="shared" si="28"/>
        <v>0.0154885</v>
      </c>
      <c r="Q35" s="49">
        <f t="shared" si="29"/>
        <v>0.0634885</v>
      </c>
      <c r="R35" s="46">
        <f t="shared" ref="R35:S35" si="34">L35+P35</f>
        <v>0.07528567494</v>
      </c>
      <c r="S35" s="46">
        <f t="shared" si="34"/>
        <v>0.1210505426</v>
      </c>
      <c r="T35" s="23" t="b">
        <f t="shared" si="31"/>
        <v>1</v>
      </c>
    </row>
    <row r="36">
      <c r="B36" s="11" t="s">
        <v>14</v>
      </c>
      <c r="C36" s="41">
        <f t="shared" si="23"/>
        <v>0.4666666978</v>
      </c>
      <c r="D36" s="12">
        <v>91.33</v>
      </c>
      <c r="E36" s="12">
        <v>28.25</v>
      </c>
      <c r="F36" s="42">
        <f t="shared" si="24"/>
        <v>63.08</v>
      </c>
      <c r="G36" s="43">
        <f t="shared" si="25"/>
        <v>119.58</v>
      </c>
      <c r="H36" s="27">
        <f>F36/C1</f>
        <v>0.5256666667</v>
      </c>
      <c r="I36" s="27">
        <f>G36/C1</f>
        <v>0.9965</v>
      </c>
      <c r="J36" s="44">
        <f t="shared" ref="J36:K36" si="35">F18</f>
        <v>0.1394</v>
      </c>
      <c r="K36" s="45">
        <f t="shared" si="35"/>
        <v>0.3394</v>
      </c>
      <c r="L36" s="46">
        <f t="shared" ref="L36:M36" si="36">J36/H36</f>
        <v>0.265187064</v>
      </c>
      <c r="M36" s="46">
        <f t="shared" si="36"/>
        <v>0.3405920723</v>
      </c>
      <c r="N36" s="47">
        <v>0.08827847</v>
      </c>
      <c r="O36" s="3">
        <v>0.038</v>
      </c>
      <c r="P36" s="49">
        <f t="shared" si="28"/>
        <v>0.05027847</v>
      </c>
      <c r="Q36" s="49">
        <f t="shared" si="29"/>
        <v>0.12627847</v>
      </c>
      <c r="R36" s="46">
        <f t="shared" ref="R36:S36" si="37">L36+P36</f>
        <v>0.315465534</v>
      </c>
      <c r="S36" s="46">
        <f t="shared" si="37"/>
        <v>0.4668705423</v>
      </c>
      <c r="T36" s="23" t="b">
        <f t="shared" si="31"/>
        <v>1</v>
      </c>
    </row>
    <row r="37">
      <c r="A37" s="11" t="s">
        <v>16</v>
      </c>
      <c r="B37" s="11" t="s">
        <v>13</v>
      </c>
      <c r="C37" s="41">
        <f t="shared" si="23"/>
        <v>0.06191950464</v>
      </c>
      <c r="D37" s="12">
        <v>2519.0</v>
      </c>
      <c r="E37" s="12">
        <v>647.91</v>
      </c>
      <c r="F37" s="42">
        <f t="shared" si="24"/>
        <v>1871.09</v>
      </c>
      <c r="G37" s="43">
        <f t="shared" si="25"/>
        <v>3166.91</v>
      </c>
      <c r="H37" s="27">
        <f>F37/C1</f>
        <v>15.59241667</v>
      </c>
      <c r="I37" s="27">
        <f>G37/C1</f>
        <v>26.39091667</v>
      </c>
      <c r="J37" s="44">
        <f t="shared" ref="J37:K37" si="38">F19</f>
        <v>0.4025</v>
      </c>
      <c r="K37" s="45">
        <f t="shared" si="38"/>
        <v>0.6625</v>
      </c>
      <c r="L37" s="46">
        <f t="shared" ref="L37:M37" si="39">J37/H37</f>
        <v>0.02581383044</v>
      </c>
      <c r="M37" s="46">
        <f t="shared" si="39"/>
        <v>0.02510333416</v>
      </c>
      <c r="N37" s="47">
        <v>0.03693951</v>
      </c>
      <c r="O37" s="3">
        <v>0.001</v>
      </c>
      <c r="P37" s="49">
        <f t="shared" si="28"/>
        <v>0.03593951</v>
      </c>
      <c r="Q37" s="49">
        <f t="shared" si="29"/>
        <v>0.03793951</v>
      </c>
      <c r="R37" s="46">
        <f t="shared" ref="R37:S37" si="40">L37+P37</f>
        <v>0.06175334044</v>
      </c>
      <c r="S37" s="46">
        <f t="shared" si="40"/>
        <v>0.06304284416</v>
      </c>
      <c r="T37" s="23" t="b">
        <f t="shared" si="31"/>
        <v>1</v>
      </c>
    </row>
    <row r="38">
      <c r="B38" s="11" t="s">
        <v>17</v>
      </c>
      <c r="C38" s="41">
        <f t="shared" si="23"/>
        <v>0.1014493048</v>
      </c>
      <c r="D38" s="12">
        <v>1020.33</v>
      </c>
      <c r="E38" s="12">
        <v>330.07</v>
      </c>
      <c r="F38" s="42">
        <f t="shared" si="24"/>
        <v>690.26</v>
      </c>
      <c r="G38" s="43">
        <f t="shared" si="25"/>
        <v>1350.4</v>
      </c>
      <c r="H38" s="27">
        <f>F38/C1</f>
        <v>5.752166667</v>
      </c>
      <c r="I38" s="27">
        <f>G38/C1</f>
        <v>11.25333333</v>
      </c>
      <c r="J38" s="44">
        <f t="shared" ref="J38:K38" si="41">F20</f>
        <v>0.2809</v>
      </c>
      <c r="K38" s="45">
        <f t="shared" si="41"/>
        <v>0.6209</v>
      </c>
      <c r="L38" s="46">
        <f t="shared" ref="L38:M38" si="42">J38/H38</f>
        <v>0.04883377278</v>
      </c>
      <c r="M38" s="46">
        <f t="shared" si="42"/>
        <v>0.05517476303</v>
      </c>
      <c r="N38" s="47">
        <v>0.0374398</v>
      </c>
      <c r="O38" s="12">
        <v>0.03</v>
      </c>
      <c r="P38" s="49">
        <f t="shared" si="28"/>
        <v>0.0074398</v>
      </c>
      <c r="Q38" s="49">
        <f t="shared" si="29"/>
        <v>0.0674398</v>
      </c>
      <c r="R38" s="46">
        <f t="shared" ref="R38:S38" si="43">L38+P38</f>
        <v>0.05627357278</v>
      </c>
      <c r="S38" s="46">
        <f t="shared" si="43"/>
        <v>0.122614563</v>
      </c>
      <c r="T38" s="23" t="b">
        <f t="shared" si="31"/>
        <v>1</v>
      </c>
    </row>
    <row r="39">
      <c r="B39" s="11" t="s">
        <v>14</v>
      </c>
      <c r="C39" s="41">
        <f t="shared" si="23"/>
        <v>0.06822632035</v>
      </c>
      <c r="D39" s="12">
        <v>1374.33</v>
      </c>
      <c r="E39" s="12">
        <v>335.99</v>
      </c>
      <c r="F39" s="42">
        <f t="shared" si="24"/>
        <v>1038.34</v>
      </c>
      <c r="G39" s="43">
        <f t="shared" si="25"/>
        <v>1710.32</v>
      </c>
      <c r="H39" s="27">
        <f>F39/C1</f>
        <v>8.652833333</v>
      </c>
      <c r="I39" s="27">
        <f>G39/C1</f>
        <v>14.25266667</v>
      </c>
      <c r="J39" s="44">
        <f t="shared" ref="J39:K39" si="44">F21</f>
        <v>0.3222</v>
      </c>
      <c r="K39" s="45">
        <f t="shared" si="44"/>
        <v>0.5222</v>
      </c>
      <c r="L39" s="46">
        <f t="shared" ref="L39:M39" si="45">J39/H39</f>
        <v>0.03723635803</v>
      </c>
      <c r="M39" s="46">
        <f t="shared" si="45"/>
        <v>0.03663875766</v>
      </c>
      <c r="N39" s="47">
        <v>0.02390584</v>
      </c>
      <c r="O39" s="12">
        <v>0.01</v>
      </c>
      <c r="P39" s="49">
        <f t="shared" si="28"/>
        <v>0.01390584</v>
      </c>
      <c r="Q39" s="49">
        <f t="shared" si="29"/>
        <v>0.03390584</v>
      </c>
      <c r="R39" s="46">
        <f t="shared" ref="R39:S39" si="46">L39+P39</f>
        <v>0.05114219803</v>
      </c>
      <c r="S39" s="46">
        <f t="shared" si="46"/>
        <v>0.07054459766</v>
      </c>
      <c r="T39" s="23" t="b">
        <f t="shared" si="31"/>
        <v>1</v>
      </c>
    </row>
  </sheetData>
  <mergeCells count="18">
    <mergeCell ref="A19:A21"/>
    <mergeCell ref="A24:A25"/>
    <mergeCell ref="Q28:T28"/>
    <mergeCell ref="Q29:T29"/>
    <mergeCell ref="Q27:T27"/>
    <mergeCell ref="Q30:T30"/>
    <mergeCell ref="A26:A27"/>
    <mergeCell ref="A17:A18"/>
    <mergeCell ref="A15:A16"/>
    <mergeCell ref="A8:A9"/>
    <mergeCell ref="A10:A12"/>
    <mergeCell ref="A28:A30"/>
    <mergeCell ref="A33:A34"/>
    <mergeCell ref="A35:A36"/>
    <mergeCell ref="A37:A39"/>
    <mergeCell ref="A6:A7"/>
    <mergeCell ref="A1:B1"/>
    <mergeCell ref="A2:B2"/>
  </mergeCells>
  <drawing r:id="rId1"/>
</worksheet>
</file>