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stemafiea.sharepoint.com/sites/DiretoriaMarketing292-IntelignciadeMercado/Documentos Compartilhados/Gerência de Produto e Cliente/2. Produto/Painéis/"/>
    </mc:Choice>
  </mc:AlternateContent>
  <xr:revisionPtr revIDLastSave="1068" documentId="8_{DFFFC82A-02BD-479C-AA68-08509FD0FE99}" xr6:coauthVersionLast="47" xr6:coauthVersionMax="47" xr10:uidLastSave="{076E04EE-3621-44B0-A85E-6C0F8F4DA31C}"/>
  <bookViews>
    <workbookView xWindow="-120" yWindow="-120" windowWidth="29040" windowHeight="15720" tabRatio="750" xr2:uid="{6E4AD290-112D-4D44-B23E-052051AD2857}"/>
  </bookViews>
  <sheets>
    <sheet name="Matriz" sheetId="14" r:id="rId1"/>
    <sheet name="Análise" sheetId="1" r:id="rId2"/>
    <sheet name="Fonte de dados 🔒" sheetId="8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1" hidden="1">Análise!$B$3:$O$26</definedName>
    <definedName name="SegmentaçãodeDados_ÁREA">#N/A</definedName>
    <definedName name="SegmentaçãodeDados_PRODUTO">#N/A</definedName>
    <definedName name="SegmentaçãodeDados_QUADRANTES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H4" i="1"/>
  <c r="I4" i="1"/>
  <c r="F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4" i="1"/>
  <c r="E6" i="1"/>
  <c r="E10" i="1"/>
  <c r="E21" i="1"/>
  <c r="E24" i="1"/>
  <c r="E26" i="1"/>
  <c r="H16" i="1" l="1"/>
  <c r="I16" i="1"/>
  <c r="K16" i="1"/>
  <c r="L16" i="1"/>
  <c r="J16" i="1" l="1"/>
  <c r="O16" i="1"/>
  <c r="L5" i="1"/>
  <c r="L6" i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4" i="1"/>
  <c r="P16" i="1" l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4" i="1"/>
  <c r="I5" i="1" l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J4" i="1" l="1"/>
  <c r="O5" i="1"/>
  <c r="O6" i="1"/>
  <c r="O7" i="1"/>
  <c r="O8" i="1"/>
  <c r="O9" i="1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4" i="1"/>
  <c r="P4" i="1" l="1"/>
  <c r="H6" i="1" l="1"/>
  <c r="J6" i="1" s="1"/>
  <c r="P6" i="1" s="1"/>
  <c r="H21" i="1"/>
  <c r="J21" i="1" s="1"/>
  <c r="P21" i="1" s="1"/>
  <c r="H26" i="1"/>
  <c r="J26" i="1" s="1"/>
  <c r="P26" i="1" s="1"/>
  <c r="H9" i="1" l="1"/>
  <c r="J9" i="1" s="1"/>
  <c r="P9" i="1" s="1"/>
  <c r="H5" i="1"/>
  <c r="J5" i="1" s="1"/>
  <c r="P5" i="1" s="1"/>
  <c r="H25" i="1"/>
  <c r="J25" i="1" s="1"/>
  <c r="P25" i="1" s="1"/>
  <c r="H17" i="1" l="1"/>
  <c r="J17" i="1" s="1"/>
  <c r="P17" i="1" s="1"/>
  <c r="H10" i="1"/>
  <c r="J10" i="1" s="1"/>
  <c r="P10" i="1" s="1"/>
  <c r="H22" i="1"/>
  <c r="J22" i="1" s="1"/>
  <c r="P22" i="1" s="1"/>
  <c r="H24" i="1"/>
  <c r="J24" i="1" s="1"/>
  <c r="P24" i="1" s="1"/>
  <c r="H12" i="1"/>
  <c r="J12" i="1" s="1"/>
  <c r="P12" i="1" s="1"/>
  <c r="H11" i="1"/>
  <c r="J11" i="1" s="1"/>
  <c r="P11" i="1" s="1"/>
  <c r="H23" i="1"/>
  <c r="J23" i="1" s="1"/>
  <c r="P23" i="1" s="1"/>
  <c r="H8" i="1"/>
  <c r="J8" i="1" s="1"/>
  <c r="P8" i="1" s="1"/>
  <c r="H14" i="1"/>
  <c r="J14" i="1" s="1"/>
  <c r="P14" i="1" s="1"/>
  <c r="H18" i="1"/>
  <c r="J18" i="1" s="1"/>
  <c r="P18" i="1" s="1"/>
  <c r="H19" i="1"/>
  <c r="J19" i="1" s="1"/>
  <c r="P19" i="1" s="1"/>
  <c r="H13" i="1"/>
  <c r="J13" i="1" s="1"/>
  <c r="P13" i="1" s="1"/>
  <c r="H15" i="1"/>
  <c r="J15" i="1" s="1"/>
  <c r="P15" i="1" s="1"/>
  <c r="H20" i="1"/>
  <c r="J20" i="1" s="1"/>
  <c r="P20" i="1" s="1"/>
  <c r="H7" i="1"/>
  <c r="J7" i="1" s="1"/>
  <c r="P7" i="1" s="1"/>
  <c r="C7" i="8" l="1"/>
  <c r="F7" i="8"/>
  <c r="E7" i="1" l="1"/>
  <c r="E8" i="1"/>
  <c r="E9" i="1"/>
  <c r="E11" i="1"/>
  <c r="E12" i="1"/>
  <c r="E13" i="1"/>
  <c r="E14" i="1"/>
  <c r="E15" i="1"/>
  <c r="E16" i="1"/>
  <c r="E17" i="1"/>
  <c r="E18" i="1"/>
  <c r="E19" i="1"/>
  <c r="E20" i="1"/>
  <c r="E22" i="1"/>
  <c r="E23" i="1"/>
  <c r="E25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tc={1AF0CC8E-EED8-4485-A532-B3D55B1CFF7F}</author>
    <author>tc={22BAAA97-60A1-4572-AE28-93BE30CF1C6B}</author>
    <author>tc={F0B473A7-86EF-4277-842A-133682056975}</author>
    <author>tc={0394E6C3-FE32-4F6A-8334-98AE6EB98DCE}</author>
    <author>tc={172CDB78-BC1D-4B2D-836D-27F9E7B87E5D}</author>
    <author>tc={4F580D67-806C-4105-815E-98AFBE077800}</author>
    <author>tc={E37543C6-D8DD-42CC-9AB8-0E7E71BD532F}</author>
    <author>tc={649C843F-2764-4B95-B51C-D55264D1B9B5}</author>
    <author>tc={928DEF6C-C201-4257-8BDA-85BF4FEC57B7}</author>
    <author>tc={AC3947A6-20F4-46BB-8596-54BB3373E5B8}</author>
  </authors>
  <commentList>
    <comment ref="F3" authorId="0" shapeId="0" xr:uid="{1AF0CC8E-EED8-4485-A532-B3D55B1CFF7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Foram considerados para análise os semestres 2024.1, 2024.2 e 2025.1.
O intervalo de classificação é:
Nota 1: até R$ 100.000,00
Nota 2: até R$ 250.000,00
Nota 3: até R$ 350.000,00
Nota 4: até R$ 700.000,00
Nota 5: acima de R$ 700.000,00
</t>
      </text>
    </comment>
    <comment ref="G3" authorId="1" shapeId="0" xr:uid="{22BAAA97-60A1-4572-AE28-93BE30CF1C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Qualidade na prestação do serviço e entrega de valor aos consumidores
NPS até 20% = 1
NPS entre 21% e 40% = 2
NPS entre 41% e 60% = 3
NPS entre 61% e 80% = 4
NPS acima de 81% = 5
Quanto maior, melhor.
Responder:
    Foram considerados para análise os semestres 2024.1, 2024.2 e 2025.1.</t>
      </text>
    </comment>
    <comment ref="H3" authorId="2" shapeId="0" xr:uid="{F0B473A7-86EF-4277-842A-1336820569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É a nossa capacidade de ofertar um produto com agilidade e frequência.
Quanto maior, melhor.
Responder:
    Foram considerados para análise os semestres 2024.1, 2024.2 e 2025.1.
O intervalo de classificação é:
Nota 1: Menor ou igual que 50%
Nota 2: Maior que 50% e menor ou igual que 70%
Nota 3: Maior que 70% e menor ou igual que 80%
Nota 4: Maior que 80% e menor ou igual que 90%
Nota 5: Maior que 90%</t>
      </text>
    </comment>
    <comment ref="I3" authorId="3" shapeId="0" xr:uid="{0394E6C3-FE32-4F6A-8334-98AE6EB9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Facilidade para fechar a quantidade mínima de alunos para rodar uma turma. (Histórico)
Quanto maior, melhor.
Responder:
    Foram considerados para análise os semestres 2024.1, 2024.2 e 2025.1.
O intervalo de classificação é:
Nota 1 Maior que 120 dias
Nota 2: Maior que 100 dias e menor ou igual que 120 dias
Nota 3: Maior que 80 dias e menor ou igual que 100 dias
Nota 4: Maior que 60 dias e menor ou igual que 80 dias
Nota 5: Menor ou igual que 60 dias</t>
      </text>
    </comment>
    <comment ref="J3" authorId="4" shapeId="0" xr:uid="{172CDB78-BC1D-4B2D-836D-27F9E7B87E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o cálculo da coluna "VALOR FINAL" (referente ao eixo X):
1. É realizada a multiplicação de cada valor por 2.
2. Em seguida, é realizada a média considerando apenas os valores diferentes de 0.</t>
      </text>
    </comment>
    <comment ref="K3" authorId="5" shapeId="0" xr:uid="{4F580D67-806C-4105-815E-98AFBE07780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É o estoque atual de colaboradores em empresas do setor (CAGED).
Quanto maior, melhor
Responder:
    O intervalo de classificação é:
Nota 1: Saldo menor ou igual a 500
Nota 2: Saldo maior que 500 e menor ou igual a 1000
Nota 3: Saldo maior que 1000 e menor ou igual a 2000
Nota 4: Saldo maior que 2000 e menor ou igual a 3000
Nota 5: Saldo maior que 3000
</t>
      </text>
    </comment>
    <comment ref="L3" authorId="6" shapeId="0" xr:uid="{E37543C6-D8DD-42CC-9AB8-0E7E71BD53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Relação entre o saldo CAGED e a demanda por formação do Mapa do trabalho
Quanto maior, melhor
Responder:
    O intervalo de classificação é:
Nota 1: Resultado menor ou igual a 20000
Nota 2: Resultado maior que 20000 e menor ou igual a 40000
Nota 3: Resultado maior que 40000 e menor ou igual a 60000
Nota 4: Resultado maior que 60000 e menor ou igual a 80000
Nota 5: Saldo maior que 80000</t>
      </text>
    </comment>
    <comment ref="M3" authorId="7" shapeId="0" xr:uid="{649C843F-2764-4B95-B51C-D55264D1B9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Sensibilidade dos setor aos fatores externos, avaliado pela análise PESTAL (Política, Economia, Social, Tecnologia, Ambiental e Legal)
Quanto menor, melhor
Responder:
    O critério de classificação é:
Nota 1: muito favorável
Nota 2: favorável
Nota 3: neutro
Nota 4: desfavorável
Nota 5: muito desfavorável</t>
      </text>
    </comment>
    <comment ref="N3" authorId="8" shapeId="0" xr:uid="{928DEF6C-C201-4257-8BDA-85BF4FEC57B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É o volume de empresas concorrentes (em quantidade e força) naquele mercado, ofertando um produto similar ou substituto.
Orientações norteadoras:
1 –Nenhum concorrente; 
2 – Há concorrentes, mas nenhum relevante; 
3 – Há concorrentes, mas somente 1 é relevante; 
4 – Há concorrentes e 2 são relevantes; 
5 – Há 3 ou mais concorrentes relevantes. 
Quanto menor, melhor
</t>
      </text>
    </comment>
    <comment ref="O3" authorId="9" shapeId="0" xr:uid="{AC3947A6-20F4-46BB-8596-54BB3373E5B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Para o cálculo da coluna "VALOR FINAL2" (referente ao eixo Y):
1. É realizada a multiplicação de cada valor por 2.
2. Para os critérios "VULNERABILIDADE" e "VOLUME DE CONCORRENTES", que são inversamente proporcionais, antes da multiplicação é realizada a subtração de 6 pelo valor preenchido.
3. Em seguida, é realizada a média considerando apenas os valores diferentes de 0.
</t>
      </text>
    </comment>
  </commentList>
</comments>
</file>

<file path=xl/sharedStrings.xml><?xml version="1.0" encoding="utf-8"?>
<sst xmlns="http://schemas.openxmlformats.org/spreadsheetml/2006/main" count="109" uniqueCount="72">
  <si>
    <r>
      <t xml:space="preserve">PRODUTOS
</t>
    </r>
    <r>
      <rPr>
        <sz val="11"/>
        <color theme="1"/>
        <rFont val="Bierstadt"/>
        <family val="2"/>
      </rPr>
      <t>Análise de produtos por modalidade e hora aluno.</t>
    </r>
  </si>
  <si>
    <r>
      <rPr>
        <b/>
        <sz val="14"/>
        <color theme="1"/>
        <rFont val="Bierstadt"/>
        <family val="2"/>
      </rPr>
      <t>POSIÇÃO COMPETITIVA</t>
    </r>
    <r>
      <rPr>
        <b/>
        <sz val="11"/>
        <color theme="1"/>
        <rFont val="Bierstadt"/>
        <family val="2"/>
      </rPr>
      <t xml:space="preserve">
</t>
    </r>
    <r>
      <rPr>
        <sz val="11"/>
        <color theme="1"/>
        <rFont val="Bierstadt"/>
        <family val="2"/>
      </rPr>
      <t>Análise da vantagem competitiva dos itens de negócio e como
é seu desempenho no seu segmento.</t>
    </r>
  </si>
  <si>
    <r>
      <rPr>
        <b/>
        <sz val="14"/>
        <rFont val="Bierstadt"/>
        <family val="2"/>
      </rPr>
      <t>ATRATIVIDADE DE MERCADO</t>
    </r>
    <r>
      <rPr>
        <sz val="11"/>
        <rFont val="Bierstadt"/>
        <family val="2"/>
      </rPr>
      <t xml:space="preserve">
Análise de como está o desempenho do mercado e suas expectativas para o longo prazo.
Avalie os itens de 1 a 5 de acordo com a orientação ao lado.</t>
    </r>
  </si>
  <si>
    <t>MODALIDADE</t>
  </si>
  <si>
    <t>PRODUTO</t>
  </si>
  <si>
    <t>FATURAMENTO</t>
  </si>
  <si>
    <t>SATISFAÇÃO DOS CLIENTES</t>
  </si>
  <si>
    <t>CAPACIDADE DE OFERTA</t>
  </si>
  <si>
    <t>FACILIDADE DE ADESÃO</t>
  </si>
  <si>
    <t>VALOR FINAL</t>
  </si>
  <si>
    <t>TAMANHO DE MERCADO</t>
  </si>
  <si>
    <t>CRESCIMENTO DE MERCADO</t>
  </si>
  <si>
    <t>VULNERABILIDADE</t>
  </si>
  <si>
    <t>VOLUME DE CONCORRENTES</t>
  </si>
  <si>
    <t>VALOR FINAL2</t>
  </si>
  <si>
    <t>HABILITAÇÃO TÉCNICA</t>
  </si>
  <si>
    <t>TÉCNICO EM ADMINISTRAÇÃO</t>
  </si>
  <si>
    <t>TÉCNICO EM AUTOMAÇÃO INDUSTRIAL</t>
  </si>
  <si>
    <t>TÉCNICO EM CIBERSEGURANÇA</t>
  </si>
  <si>
    <t>TÉCNICO EM CONTROLE AMBIENTAL</t>
  </si>
  <si>
    <t>TÉCNICO EM DESENVOLVIMENTO DE SISTEMAS</t>
  </si>
  <si>
    <t>TÉCNICO EM EDIFICAÇÕES</t>
  </si>
  <si>
    <t>TÉCNICO EM ELETROELETRÔNICA</t>
  </si>
  <si>
    <t>TÉCNICO EM ELETROMECÂNICA</t>
  </si>
  <si>
    <t>TÉCNICO EM ELETROTÉCNICA</t>
  </si>
  <si>
    <t>TÉCNICO EM INFORMÁTICA</t>
  </si>
  <si>
    <t>TÉCNICO EM INFORMÁTICA PARA INTERNET</t>
  </si>
  <si>
    <t>TÉCNICO EM LOGÍSTICA</t>
  </si>
  <si>
    <t>TÉCNICO EM MANUTENÇÃO AUTOMOTIVA</t>
  </si>
  <si>
    <t>TÉCNICO EM MANUTENÇÃO E SUPORTE EM INFORMÁTICA</t>
  </si>
  <si>
    <t>TÉCNICO EM PETROQUÍMICA</t>
  </si>
  <si>
    <t>TÉCNICO EM PLANEJAMENTO E CONTROLE DA PRODUÇÃO</t>
  </si>
  <si>
    <t>TÉCNICO EM PLÁSTICO</t>
  </si>
  <si>
    <t>TÉCNICO EM PROGRAMAÇÃO DE JOGOS DIGITAIS</t>
  </si>
  <si>
    <t>TÉCNICO EM QUALIDADE</t>
  </si>
  <si>
    <t>TÉCNICO EM QUÍMICA</t>
  </si>
  <si>
    <t>TÉCNICO EM REDES DE COMPUTADORES</t>
  </si>
  <si>
    <t>TÉCNICO EM SEGURANÇA DO TRABALHO</t>
  </si>
  <si>
    <t>Investimento Prioritário</t>
  </si>
  <si>
    <t>A maior parte dos investimentos e atenção devem ser dedicados para fazer com que esses itens crescam e gerem o máximo de retorno possível para o negócio.</t>
  </si>
  <si>
    <t>Investimento Seguro e Crescimento</t>
  </si>
  <si>
    <t>Uma parte dos investimentos devem ser feitos nesses itens, priorizando reforçar/corrigir as falhas que levaram à pontuação média e aproveitar a nota alta.</t>
  </si>
  <si>
    <t>Investimento Seletivo/Cauteloso</t>
  </si>
  <si>
    <t>Existe um risco moderado quanto ao sucesso desses itens. Só deverá receber investimentos se sobrar capital após os investimentos seguros e de crescimento.</t>
  </si>
  <si>
    <t>Se os itens desse quadrante gerarem retorno estratégico, vale a pena investir o mínimo possível para eles  continuarem operando. Se não, reduzir investimentos e planejar uma saída gradual.</t>
  </si>
  <si>
    <t>Zona de Perigo: Colher ou desinvestir</t>
  </si>
  <si>
    <t>Nem os itens oferecidos, nem o mercado apresentam perspectiva de sucesso. Vale a pena parar de investir nessa unidade para minimizar perdas.</t>
  </si>
  <si>
    <t>ATRATIVIDADE DE MERCADO</t>
  </si>
  <si>
    <t>Peso</t>
  </si>
  <si>
    <t>POSIÇÃO COMPETITIVA</t>
  </si>
  <si>
    <t>Faturamento</t>
  </si>
  <si>
    <t>Vulnerabilidade</t>
  </si>
  <si>
    <t>GRANDE ÁREA</t>
  </si>
  <si>
    <t>Expansão Limitada</t>
  </si>
  <si>
    <t>HORA ALUNO</t>
  </si>
  <si>
    <t>TÉCNICO EM PRODUÇÃO DE MODA</t>
  </si>
  <si>
    <t>ELETRÔNICA E AUTOMAÇÃO</t>
  </si>
  <si>
    <t>TÊXTIL E VESTUÁRIO</t>
  </si>
  <si>
    <t>QUÍMICA</t>
  </si>
  <si>
    <t>TECNOLOGIA DA INFORMAÇÃO</t>
  </si>
  <si>
    <t>MEIO AMBIENTE</t>
  </si>
  <si>
    <t>CONSTRUÇÃO CIVIL</t>
  </si>
  <si>
    <t>AUTOMOTIVA</t>
  </si>
  <si>
    <t>SEGURANÇA DO TRABALHO</t>
  </si>
  <si>
    <t>GESTÃO E LOGÍSTICA</t>
  </si>
  <si>
    <t>QUADRANTES</t>
  </si>
  <si>
    <t>Crescimento de Mercado</t>
  </si>
  <si>
    <t>Tamanho de Mercado</t>
  </si>
  <si>
    <t>Volume de concorrentes</t>
  </si>
  <si>
    <t>Satisfação</t>
  </si>
  <si>
    <t>Facilidade de Adesão</t>
  </si>
  <si>
    <t>Capacidade de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</si>
</sst>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\-0;;@"/>
    <numFmt numFmtId="165" formatCode="0.0;\-0.0;;@"/>
    <numFmt numFmtId="166" formatCode="0.0"/>
    <numFmt numFmtId="167" formatCode="0.000;\-0.000;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14999847407452621"/>
      <name val="Bierstadt"/>
      <family val="2"/>
    </font>
    <font>
      <sz val="11"/>
      <color theme="1" tint="0.14999847407452621"/>
      <name val="Bierstadt"/>
      <family val="2"/>
    </font>
    <font>
      <sz val="11"/>
      <color theme="1"/>
      <name val="Bierstadt"/>
      <family val="2"/>
    </font>
    <font>
      <b/>
      <sz val="11"/>
      <color theme="1"/>
      <name val="Bierstadt"/>
      <family val="2"/>
    </font>
    <font>
      <sz val="10"/>
      <name val="Bierstadt"/>
      <family val="2"/>
    </font>
    <font>
      <b/>
      <sz val="14"/>
      <color theme="1"/>
      <name val="Bierstadt"/>
      <family val="2"/>
    </font>
    <font>
      <sz val="11"/>
      <name val="Bierstadt"/>
      <family val="2"/>
    </font>
    <font>
      <b/>
      <sz val="14"/>
      <name val="Bierstadt"/>
      <family val="2"/>
    </font>
    <font>
      <b/>
      <sz val="11"/>
      <name val="Bierstadt"/>
      <family val="2"/>
    </font>
    <font>
      <sz val="11"/>
      <color theme="1" tint="0.14999847407452621"/>
      <name val="Bierstadt"/>
      <family val="2"/>
    </font>
    <font>
      <sz val="10"/>
      <name val="Bierstadt"/>
      <family val="2"/>
    </font>
  </fonts>
  <fills count="10">
    <fill>
      <patternFill patternType="none"/>
    </fill>
    <fill>
      <patternFill patternType="gray125"/>
    </fill>
    <fill>
      <patternFill patternType="solid">
        <fgColor rgb="FF55B03E"/>
        <bgColor indexed="64"/>
      </patternFill>
    </fill>
    <fill>
      <patternFill patternType="solid">
        <fgColor rgb="FF1CB67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98A0F"/>
        <bgColor indexed="64"/>
      </patternFill>
    </fill>
    <fill>
      <patternFill patternType="solid">
        <fgColor rgb="FFF0462E"/>
        <bgColor indexed="64"/>
      </patternFill>
    </fill>
    <fill>
      <patternFill patternType="solid">
        <fgColor rgb="FF8EA4F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36AC0"/>
      </left>
      <right style="thin">
        <color rgb="FF536AC0"/>
      </right>
      <top style="thin">
        <color rgb="FF536AC0"/>
      </top>
      <bottom style="thin">
        <color rgb="FF536AC0"/>
      </bottom>
      <diagonal/>
    </border>
    <border>
      <left style="thick">
        <color rgb="FF536AC0"/>
      </left>
      <right style="thin">
        <color rgb="FF536AC0"/>
      </right>
      <top style="thin">
        <color rgb="FF536AC0"/>
      </top>
      <bottom style="thin">
        <color rgb="FF536AC0"/>
      </bottom>
      <diagonal/>
    </border>
    <border>
      <left style="thin">
        <color rgb="FF536AC0"/>
      </left>
      <right/>
      <top style="thin">
        <color rgb="FF536AC0"/>
      </top>
      <bottom style="thin">
        <color rgb="FF536AC0"/>
      </bottom>
      <diagonal/>
    </border>
    <border>
      <left/>
      <right style="thin">
        <color rgb="FF536AC0"/>
      </right>
      <top style="thin">
        <color rgb="FF536AC0"/>
      </top>
      <bottom style="thin">
        <color rgb="FF536AC0"/>
      </bottom>
      <diagonal/>
    </border>
    <border>
      <left style="thin">
        <color rgb="FF536AC0"/>
      </left>
      <right style="thin">
        <color rgb="FF536AC0"/>
      </right>
      <top/>
      <bottom style="thin">
        <color rgb="FF536AC0"/>
      </bottom>
      <diagonal/>
    </border>
    <border>
      <left style="thin">
        <color rgb="FF536AC0"/>
      </left>
      <right style="thick">
        <color rgb="FF536AC0"/>
      </right>
      <top style="thin">
        <color rgb="FF536AC0"/>
      </top>
      <bottom style="thin">
        <color rgb="FF536AC0"/>
      </bottom>
      <diagonal/>
    </border>
    <border>
      <left style="thick">
        <color rgb="FF536AC0"/>
      </left>
      <right style="thin">
        <color rgb="FF536AC0"/>
      </right>
      <top/>
      <bottom style="thin">
        <color rgb="FF536AC0"/>
      </bottom>
      <diagonal/>
    </border>
    <border>
      <left style="thin">
        <color rgb="FF536AC0"/>
      </left>
      <right style="thick">
        <color rgb="FF536AC0"/>
      </right>
      <top/>
      <bottom style="thin">
        <color rgb="FF536AC0"/>
      </bottom>
      <diagonal/>
    </border>
    <border>
      <left style="thin">
        <color rgb="FF536AC0"/>
      </left>
      <right/>
      <top/>
      <bottom style="thin">
        <color rgb="FF536AC0"/>
      </bottom>
      <diagonal/>
    </border>
    <border>
      <left/>
      <right style="thin">
        <color rgb="FF536AC0"/>
      </right>
      <top/>
      <bottom style="thin">
        <color rgb="FF536A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36AC0"/>
      </left>
      <right style="thin">
        <color rgb="FF536AC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horizontal="left" vertical="center" indent="1"/>
    </xf>
    <xf numFmtId="0" fontId="5" fillId="3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left" vertical="center" wrapText="1" indent="1"/>
    </xf>
    <xf numFmtId="0" fontId="0" fillId="8" borderId="0" xfId="0" applyFill="1"/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66" fontId="10" fillId="0" borderId="1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166" fontId="2" fillId="0" borderId="8" xfId="0" applyNumberFormat="1" applyFont="1" applyBorder="1" applyAlignment="1">
      <alignment horizontal="center" vertical="center" wrapText="1"/>
    </xf>
    <xf numFmtId="9" fontId="3" fillId="0" borderId="0" xfId="1" applyFont="1" applyAlignment="1">
      <alignment horizontal="center" vertical="center"/>
    </xf>
    <xf numFmtId="0" fontId="2" fillId="9" borderId="9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3">
    <dxf>
      <font>
        <color rgb="FFC00000"/>
      </font>
      <fill>
        <patternFill>
          <bgColor rgb="FFFF5050"/>
        </patternFill>
      </fill>
    </dxf>
    <dxf>
      <font>
        <color rgb="FFC00000"/>
      </font>
      <fill>
        <patternFill>
          <bgColor rgb="FFFF5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numFmt numFmtId="166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536AC0"/>
        </left>
        <right/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536AC0"/>
        </right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536AC0"/>
        </right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536AC0"/>
        </right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536AC0"/>
        </right>
        <top style="thin">
          <color rgb="FF536AC0"/>
        </top>
        <bottom style="thin">
          <color rgb="FF536A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36AC0"/>
        </left>
        <right style="thick">
          <color rgb="FF536AC0"/>
        </right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36AC0"/>
        </left>
        <right style="thin">
          <color rgb="FF536AC0"/>
        </right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36AC0"/>
        </left>
        <right style="thin">
          <color rgb="FF536AC0"/>
        </right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536AC0"/>
        </left>
        <right style="thin">
          <color rgb="FF536AC0"/>
        </right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536AC0"/>
        </left>
        <right style="thin">
          <color rgb="FF536AC0"/>
        </right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numFmt numFmtId="164" formatCode="0;\-0;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36AC0"/>
        </left>
        <right/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ierstad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536AC0"/>
        </left>
        <right style="thin">
          <color rgb="FF536AC0"/>
        </right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ierstad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536AC0"/>
        </right>
        <top style="thin">
          <color rgb="FF536AC0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ierstad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536AC0"/>
        </top>
        <bottom style="thin">
          <color rgb="FF536AC0"/>
        </bottom>
      </border>
    </dxf>
    <dxf>
      <border outline="0">
        <top style="thin">
          <color rgb="FF536AC0"/>
        </top>
      </border>
    </dxf>
    <dxf>
      <border outline="0">
        <left style="thin">
          <color rgb="FF536AC0"/>
        </left>
        <right style="thin">
          <color rgb="FF536AC0"/>
        </right>
        <top style="medium">
          <color indexed="64"/>
        </top>
        <bottom style="thin">
          <color rgb="FF536A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Bierstad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536A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ierstad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536AC0"/>
        </left>
        <right style="thin">
          <color rgb="FF536AC0"/>
        </right>
        <top/>
        <bottom/>
      </border>
    </dxf>
    <dxf>
      <fill>
        <patternFill>
          <bgColor rgb="FFF2F2F2"/>
        </patternFill>
      </fill>
    </dxf>
  </dxfs>
  <tableStyles count="2" defaultTableStyle="TableStyleMedium2" defaultPivotStyle="PivotStyleLight16">
    <tableStyle name="Estilo de Segmentação de Dados 1" pivot="0" table="0" count="1" xr9:uid="{A37B67A1-79E3-4119-9155-CE5F78FD7105}">
      <tableStyleElement type="wholeTable" dxfId="22"/>
    </tableStyle>
    <tableStyle name="Estilo de Segmentação de Dados 2" pivot="0" table="0" count="1" xr9:uid="{E05E131E-A6B6-40BD-B5E5-440B316436B5}"/>
  </tableStyles>
  <colors>
    <mruColors>
      <color rgb="FFE5AD00"/>
      <color rgb="FFFCA507"/>
      <color rgb="FFFFC000"/>
      <color rgb="FFBF9000"/>
      <color rgb="FFF2F2F2"/>
      <color rgb="FF385723"/>
      <color rgb="FFC5E0B4"/>
      <color rgb="FF1CB67B"/>
      <color rgb="FFCC9A00"/>
      <color rgb="FF843C0C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rgb="FFF2F2F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microsoft.com/office/2007/relationships/slicerCache" Target="slicerCaches/slicerCache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4.xml"/><Relationship Id="rId12" Type="http://schemas.microsoft.com/office/2007/relationships/slicerCache" Target="slicerCaches/slicerCache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Bierstadt" panose="020B0004020202020204" pitchFamily="34" charset="0"/>
              </a:rPr>
              <a:t>Matriz GE</a:t>
            </a:r>
          </a:p>
        </c:rich>
      </c:tx>
      <c:layout>
        <c:manualLayout>
          <c:xMode val="edge"/>
          <c:yMode val="edge"/>
          <c:x val="0.46508248456422374"/>
          <c:y val="1.2279459220351029E-2"/>
        </c:manualLayout>
      </c:layout>
      <c:overlay val="0"/>
      <c:spPr>
        <a:noFill/>
        <a:ln>
          <a:solidFill>
            <a:schemeClr val="bg1">
              <a:alpha val="94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3527598559628824E-2"/>
          <c:y val="6.2169835340008549E-2"/>
          <c:w val="0.88900627994840231"/>
          <c:h val="0.88442032116713554"/>
        </c:manualLayout>
      </c:layout>
      <c:bubbleChart>
        <c:varyColors val="0"/>
        <c:ser>
          <c:idx val="0"/>
          <c:order val="0"/>
          <c:spPr>
            <a:solidFill>
              <a:schemeClr val="bg1">
                <a:alpha val="50000"/>
              </a:schemeClr>
            </a:solidFill>
            <a:ln w="25400"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alpha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19-4842-8BE9-C69FB7E773D5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alpha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C7-4331-9FD2-EF57A5C61D2C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2C7-4331-9FD2-EF57A5C61D2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4D6-4E95-9EE3-C5EAAAFC1C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419-4842-8BE9-C69FB7E773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419-4842-8BE9-C69FB7E773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2C7-4331-9FD2-EF57A5C61D2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C7-4331-9FD2-EF57A5C61D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C7-4331-9FD2-EF57A5C61D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C7-4331-9FD2-EF57A5C61D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2C7-4331-9FD2-EF57A5C61D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C7-4331-9FD2-EF57A5C61D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C7-4331-9FD2-EF57A5C61D2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C7-4331-9FD2-EF57A5C61D2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C7-4331-9FD2-EF57A5C61D2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C7-4331-9FD2-EF57A5C61D2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2C7-4331-9FD2-EF57A5C61D2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2C7-4331-9FD2-EF57A5C61D2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2C7-4331-9FD2-EF57A5C61D2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2C7-4331-9FD2-EF57A5C61D2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2C7-4331-9FD2-EF57A5C61D2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2C7-4331-9FD2-EF57A5C61D2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2C7-4331-9FD2-EF57A5C61D2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2C7-4331-9FD2-EF57A5C61D2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2C7-4331-9FD2-EF57A5C61D2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BBEB92A-C099-44AB-B5D2-3AD0B0C6BD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. </a:t>
                    </a:r>
                    <a:fld id="{7DBCFEC1-3252-4E89-9481-E286A3244B6C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2C7-4331-9FD2-EF57A5C61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ierstadt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tx>
                  <c:rich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Bierstadt" panose="020B0004020202020204" pitchFamily="34" charset="0"/>
                          <a:ea typeface="+mn-ea"/>
                          <a:cs typeface="+mn-cs"/>
                        </a:defRPr>
                      </a:pPr>
                      <a:fld id="{8BBEB92A-C099-44AB-B5D2-3AD0B0C6BD51}" type="CELLRANGE">
                        <a:rPr lang="en-US"/>
                        <a:pPr>
                          <a:defRPr b="1">
                            <a:latin typeface="Bierstadt" panose="020B0004020202020204" pitchFamily="34" charset="0"/>
                          </a:defRPr>
                        </a:pPr>
                        <a:t>[INTERVALODACÉLULA]</a:t>
                      </a:fld>
                      <a:r>
                        <a:rPr lang="en-US" baseline="0"/>
                        <a:t>. </a:t>
                      </a:r>
                      <a:fld id="{7DBCFEC1-3252-4E89-9481-E286A3244B6C}" type="YVALUE">
                        <a:rPr lang="en-US" baseline="0"/>
                        <a:pPr>
                          <a:defRPr b="1">
                            <a:latin typeface="Bierstadt" panose="020B0004020202020204" pitchFamily="34" charset="0"/>
                          </a:defRPr>
                        </a:pPr>
                        <a:t>[VALOR Y]</a:t>
                      </a:fld>
                      <a:endParaRPr lang="en-US" baseline="0"/>
                    </a:p>
                  </c:rich>
                </c15:tx>
                <c15:dlblFieldTable/>
                <c15:showDataLabelsRange val="1"/>
                <c15:showLeaderLines val="0"/>
              </c:ext>
            </c:extLst>
          </c:dLbls>
          <c:xVal>
            <c:numRef>
              <c:f>Análise!$J$4:$J$26</c:f>
              <c:numCache>
                <c:formatCode>0.0</c:formatCode>
                <c:ptCount val="23"/>
                <c:pt idx="0">
                  <c:v>2</c:v>
                </c:pt>
                <c:pt idx="1">
                  <c:v>8.5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6.5</c:v>
                </c:pt>
                <c:pt idx="6">
                  <c:v>3.5</c:v>
                </c:pt>
                <c:pt idx="7">
                  <c:v>7.5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7.5</c:v>
                </c:pt>
                <c:pt idx="12">
                  <c:v>8.5</c:v>
                </c:pt>
                <c:pt idx="13">
                  <c:v>8.5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</c:numCache>
            </c:numRef>
          </c:xVal>
          <c:yVal>
            <c:numRef>
              <c:f>Análise!$O$4:$O$26</c:f>
              <c:numCache>
                <c:formatCode>0.0</c:formatCode>
                <c:ptCount val="23"/>
                <c:pt idx="0">
                  <c:v>3.3333333333333335</c:v>
                </c:pt>
                <c:pt idx="1">
                  <c:v>7</c:v>
                </c:pt>
                <c:pt idx="2">
                  <c:v>6</c:v>
                </c:pt>
                <c:pt idx="3">
                  <c:v>4.5</c:v>
                </c:pt>
                <c:pt idx="4">
                  <c:v>3.5</c:v>
                </c:pt>
                <c:pt idx="5">
                  <c:v>7</c:v>
                </c:pt>
                <c:pt idx="6">
                  <c:v>7.5</c:v>
                </c:pt>
                <c:pt idx="7">
                  <c:v>7</c:v>
                </c:pt>
                <c:pt idx="8">
                  <c:v>5.5</c:v>
                </c:pt>
                <c:pt idx="9">
                  <c:v>5.5</c:v>
                </c:pt>
                <c:pt idx="10">
                  <c:v>3</c:v>
                </c:pt>
                <c:pt idx="11">
                  <c:v>2.6666666666666665</c:v>
                </c:pt>
                <c:pt idx="12">
                  <c:v>4.5</c:v>
                </c:pt>
                <c:pt idx="13">
                  <c:v>4.5</c:v>
                </c:pt>
                <c:pt idx="14">
                  <c:v>7</c:v>
                </c:pt>
                <c:pt idx="15">
                  <c:v>4.5</c:v>
                </c:pt>
                <c:pt idx="16">
                  <c:v>2.5</c:v>
                </c:pt>
                <c:pt idx="17">
                  <c:v>5</c:v>
                </c:pt>
                <c:pt idx="18">
                  <c:v>6</c:v>
                </c:pt>
                <c:pt idx="19">
                  <c:v>4.5</c:v>
                </c:pt>
                <c:pt idx="20">
                  <c:v>5</c:v>
                </c:pt>
                <c:pt idx="21">
                  <c:v>6.5</c:v>
                </c:pt>
                <c:pt idx="22">
                  <c:v>4</c:v>
                </c:pt>
              </c:numCache>
            </c:numRef>
          </c:yVal>
          <c:bubbleSize>
            <c:numRef>
              <c:f>Análise!$E$4:$E$26</c:f>
              <c:numCache>
                <c:formatCode>0;\-0;;@</c:formatCode>
                <c:ptCount val="23"/>
                <c:pt idx="0">
                  <c:v>1</c:v>
                </c:pt>
                <c:pt idx="1">
                  <c:v>12787.666666666666</c:v>
                </c:pt>
                <c:pt idx="2">
                  <c:v>1</c:v>
                </c:pt>
                <c:pt idx="3">
                  <c:v>1452</c:v>
                </c:pt>
                <c:pt idx="4">
                  <c:v>1752</c:v>
                </c:pt>
                <c:pt idx="5">
                  <c:v>15504.5</c:v>
                </c:pt>
                <c:pt idx="6">
                  <c:v>1</c:v>
                </c:pt>
                <c:pt idx="7">
                  <c:v>15396.666666666666</c:v>
                </c:pt>
                <c:pt idx="8">
                  <c:v>58947</c:v>
                </c:pt>
                <c:pt idx="9">
                  <c:v>18460</c:v>
                </c:pt>
                <c:pt idx="10">
                  <c:v>12237.333333333334</c:v>
                </c:pt>
                <c:pt idx="11">
                  <c:v>8869.5</c:v>
                </c:pt>
                <c:pt idx="12">
                  <c:v>25786.5</c:v>
                </c:pt>
                <c:pt idx="13">
                  <c:v>15904.333333333334</c:v>
                </c:pt>
                <c:pt idx="14">
                  <c:v>1072</c:v>
                </c:pt>
                <c:pt idx="15">
                  <c:v>960</c:v>
                </c:pt>
                <c:pt idx="16">
                  <c:v>9446</c:v>
                </c:pt>
                <c:pt idx="17">
                  <c:v>1</c:v>
                </c:pt>
                <c:pt idx="18">
                  <c:v>3106</c:v>
                </c:pt>
                <c:pt idx="19">
                  <c:v>5252</c:v>
                </c:pt>
                <c:pt idx="20">
                  <c:v>1</c:v>
                </c:pt>
                <c:pt idx="21">
                  <c:v>28607.5</c:v>
                </c:pt>
                <c:pt idx="22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v>Matriz GE</c:v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Análise!$D$4:$D$26</c15:f>
                <c15:dlblRangeCache>
                  <c:ptCount val="23"/>
                  <c:pt idx="0">
                    <c:v>TÉCNICO EM ADMINISTRAÇÃO</c:v>
                  </c:pt>
                  <c:pt idx="1">
                    <c:v>TÉCNICO EM AUTOMAÇÃO INDUSTRIAL</c:v>
                  </c:pt>
                  <c:pt idx="2">
                    <c:v>TÉCNICO EM CIBERSEGURANÇA</c:v>
                  </c:pt>
                  <c:pt idx="3">
                    <c:v>TÉCNICO EM CONTROLE AMBIENTAL</c:v>
                  </c:pt>
                  <c:pt idx="4">
                    <c:v>TÉCNICO EM DESENVOLVIMENTO DE SISTEMAS</c:v>
                  </c:pt>
                  <c:pt idx="5">
                    <c:v>TÉCNICO EM EDIFICAÇÕES</c:v>
                  </c:pt>
                  <c:pt idx="6">
                    <c:v>TÉCNICO EM ELETROELETRÔNICA</c:v>
                  </c:pt>
                  <c:pt idx="7">
                    <c:v>TÉCNICO EM ELETROMECÂNICA</c:v>
                  </c:pt>
                  <c:pt idx="8">
                    <c:v>TÉCNICO EM ELETROTÉCNICA</c:v>
                  </c:pt>
                  <c:pt idx="9">
                    <c:v>TÉCNICO EM INFORMÁTICA</c:v>
                  </c:pt>
                  <c:pt idx="10">
                    <c:v>TÉCNICO EM INFORMÁTICA PARA INTERNET</c:v>
                  </c:pt>
                  <c:pt idx="11">
                    <c:v>TÉCNICO EM LOGÍSTICA</c:v>
                  </c:pt>
                  <c:pt idx="12">
                    <c:v>TÉCNICO EM MANUTENÇÃO AUTOMOTIVA</c:v>
                  </c:pt>
                  <c:pt idx="13">
                    <c:v>TÉCNICO EM PETROQUÍMICA</c:v>
                  </c:pt>
                  <c:pt idx="14">
                    <c:v>TÉCNICO EM PLANEJAMENTO E CONTROLE DA PRODUÇÃO</c:v>
                  </c:pt>
                  <c:pt idx="15">
                    <c:v>TÉCNICO EM PLÁSTICO</c:v>
                  </c:pt>
                  <c:pt idx="16">
                    <c:v>TÉCNICO EM PRODUÇÃO DE MODA</c:v>
                  </c:pt>
                  <c:pt idx="17">
                    <c:v>TÉCNICO EM PROGRAMAÇÃO DE JOGOS DIGITAIS</c:v>
                  </c:pt>
                  <c:pt idx="18">
                    <c:v>TÉCNICO EM QUALIDADE</c:v>
                  </c:pt>
                  <c:pt idx="19">
                    <c:v>TÉCNICO EM QUÍMICA</c:v>
                  </c:pt>
                  <c:pt idx="20">
                    <c:v>TÉCNICO EM REDES DE COMPUTADORES</c:v>
                  </c:pt>
                  <c:pt idx="21">
                    <c:v>TÉCNICO EM SEGURANÇA DO TRABALHO</c:v>
                  </c:pt>
                  <c:pt idx="22">
                    <c:v>TÉCNICO EM MANUTENÇÃO E SUPORTE EM INFORMÁTICA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B4D6-4E95-9EE3-C5EAAAFC1C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64941328"/>
        <c:axId val="1768498704"/>
      </c:bubbleChart>
      <c:valAx>
        <c:axId val="1764941328"/>
        <c:scaling>
          <c:orientation val="minMax"/>
          <c:max val="10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498704"/>
        <c:crosses val="autoZero"/>
        <c:crossBetween val="midCat"/>
        <c:majorUnit val="1"/>
      </c:valAx>
      <c:valAx>
        <c:axId val="1768498704"/>
        <c:scaling>
          <c:orientation val="minMax"/>
          <c:max val="10"/>
          <c:min val="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94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chart" Target="../charts/chart1.xml"/><Relationship Id="rId16" Type="http://schemas.openxmlformats.org/officeDocument/2006/relationships/image" Target="../media/image15.svg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3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561941</xdr:colOff>
      <xdr:row>3</xdr:row>
      <xdr:rowOff>7281</xdr:rowOff>
    </xdr:from>
    <xdr:to>
      <xdr:col>11</xdr:col>
      <xdr:colOff>574257</xdr:colOff>
      <xdr:row>21</xdr:row>
      <xdr:rowOff>11113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FE7B345-3102-4B62-BB79-6B24C0C13914}"/>
            </a:ext>
          </a:extLst>
        </xdr:cNvPr>
        <xdr:cNvGrpSpPr/>
      </xdr:nvGrpSpPr>
      <xdr:grpSpPr>
        <a:xfrm>
          <a:off x="565116" y="553381"/>
          <a:ext cx="6714741" cy="6541157"/>
          <a:chOff x="16134566" y="924214"/>
          <a:chExt cx="6693814" cy="6443386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A78C60AE-DB77-4186-07D9-CEDBD6CB86F6}"/>
              </a:ext>
            </a:extLst>
          </xdr:cNvPr>
          <xdr:cNvGrpSpPr/>
        </xdr:nvGrpSpPr>
        <xdr:grpSpPr>
          <a:xfrm>
            <a:off x="16420375" y="945291"/>
            <a:ext cx="6408005" cy="6127570"/>
            <a:chOff x="16258184" y="442629"/>
            <a:chExt cx="6384963" cy="6323243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F6C34206-1D3D-F8B3-86A6-36F398A1836B}"/>
                </a:ext>
              </a:extLst>
            </xdr:cNvPr>
            <xdr:cNvGrpSpPr/>
          </xdr:nvGrpSpPr>
          <xdr:grpSpPr>
            <a:xfrm>
              <a:off x="16790577" y="842958"/>
              <a:ext cx="5688142" cy="5590151"/>
              <a:chOff x="16790577" y="842958"/>
              <a:chExt cx="5688142" cy="5590151"/>
            </a:xfrm>
          </xdr:grpSpPr>
          <xdr:pic>
            <xdr:nvPicPr>
              <xdr:cNvPr id="13" name="Imagem 12">
                <a:extLst>
                  <a:ext uri="{FF2B5EF4-FFF2-40B4-BE49-F238E27FC236}">
                    <a16:creationId xmlns:a16="http://schemas.microsoft.com/office/drawing/2014/main" id="{C3057924-E5AE-EE72-F279-5AB3A726BC6E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96"/>
              <a:stretch/>
            </xdr:blipFill>
            <xdr:spPr>
              <a:xfrm>
                <a:off x="16790577" y="842958"/>
                <a:ext cx="5688142" cy="5590151"/>
              </a:xfrm>
              <a:prstGeom prst="rect">
                <a:avLst/>
              </a:prstGeom>
            </xdr:spPr>
          </xdr:pic>
          <xdr:sp macro="" textlink="">
            <xdr:nvSpPr>
              <xdr:cNvPr id="14" name="CaixaDeTexto 13">
                <a:extLst>
                  <a:ext uri="{FF2B5EF4-FFF2-40B4-BE49-F238E27FC236}">
                    <a16:creationId xmlns:a16="http://schemas.microsoft.com/office/drawing/2014/main" id="{E6180B9E-F81D-A817-C566-4D957C7D9587}"/>
                  </a:ext>
                </a:extLst>
              </xdr:cNvPr>
              <xdr:cNvSpPr txBox="1"/>
            </xdr:nvSpPr>
            <xdr:spPr>
              <a:xfrm>
                <a:off x="21017182" y="1635725"/>
                <a:ext cx="981872" cy="44461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pPr algn="ctr"/>
                <a:r>
                  <a:rPr lang="pt-BR" sz="1100">
                    <a:solidFill>
                      <a:schemeClr val="accent6">
                        <a:lumMod val="50000"/>
                      </a:schemeClr>
                    </a:solidFill>
                    <a:latin typeface="Bierstadt" panose="020B0004020202020204" pitchFamily="34" charset="0"/>
                  </a:rPr>
                  <a:t>Investimento</a:t>
                </a:r>
              </a:p>
              <a:p>
                <a:pPr algn="ctr"/>
                <a:r>
                  <a:rPr lang="pt-BR" sz="1100">
                    <a:solidFill>
                      <a:schemeClr val="accent6">
                        <a:lumMod val="50000"/>
                      </a:schemeClr>
                    </a:solidFill>
                    <a:latin typeface="Bierstadt" panose="020B0004020202020204" pitchFamily="34" charset="0"/>
                  </a:rPr>
                  <a:t>Prioritário</a:t>
                </a:r>
              </a:p>
            </xdr:txBody>
          </xdr:sp>
          <xdr:sp macro="" textlink="">
            <xdr:nvSpPr>
              <xdr:cNvPr id="15" name="CaixaDeTexto 14">
                <a:extLst>
                  <a:ext uri="{FF2B5EF4-FFF2-40B4-BE49-F238E27FC236}">
                    <a16:creationId xmlns:a16="http://schemas.microsoft.com/office/drawing/2014/main" id="{35D851E2-EC22-0205-0FD3-F71499378B7B}"/>
                  </a:ext>
                </a:extLst>
              </xdr:cNvPr>
              <xdr:cNvSpPr txBox="1"/>
            </xdr:nvSpPr>
            <xdr:spPr>
              <a:xfrm>
                <a:off x="20737589" y="3437752"/>
                <a:ext cx="1539589" cy="44093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pPr algn="ctr"/>
                <a:r>
                  <a:rPr lang="pt-BR" sz="110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Bierstadt" panose="020B0004020202020204" pitchFamily="34" charset="0"/>
                  </a:rPr>
                  <a:t>Investimento</a:t>
                </a:r>
              </a:p>
              <a:p>
                <a:pPr algn="ctr"/>
                <a:r>
                  <a:rPr lang="pt-BR" sz="110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Bierstadt" panose="020B0004020202020204" pitchFamily="34" charset="0"/>
                  </a:rPr>
                  <a:t>Seguro e Crescimento</a:t>
                </a:r>
              </a:p>
            </xdr:txBody>
          </xdr:sp>
          <xdr:sp macro="" textlink="">
            <xdr:nvSpPr>
              <xdr:cNvPr id="16" name="CaixaDeTexto 15">
                <a:extLst>
                  <a:ext uri="{FF2B5EF4-FFF2-40B4-BE49-F238E27FC236}">
                    <a16:creationId xmlns:a16="http://schemas.microsoft.com/office/drawing/2014/main" id="{E7650189-4209-B638-A33D-94EE6C5B2C22}"/>
                  </a:ext>
                </a:extLst>
              </xdr:cNvPr>
              <xdr:cNvSpPr txBox="1"/>
            </xdr:nvSpPr>
            <xdr:spPr>
              <a:xfrm>
                <a:off x="20839528" y="5264601"/>
                <a:ext cx="1352101" cy="45550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pPr algn="ctr"/>
                <a:r>
                  <a:rPr lang="pt-BR" sz="1100">
                    <a:solidFill>
                      <a:schemeClr val="accent4">
                        <a:lumMod val="75000"/>
                      </a:schemeClr>
                    </a:solidFill>
                    <a:latin typeface="Bierstadt" panose="020B0004020202020204" pitchFamily="34" charset="0"/>
                  </a:rPr>
                  <a:t>Expansão</a:t>
                </a:r>
              </a:p>
              <a:p>
                <a:pPr algn="ctr"/>
                <a:r>
                  <a:rPr lang="pt-BR" sz="1100">
                    <a:solidFill>
                      <a:schemeClr val="accent4">
                        <a:lumMod val="75000"/>
                      </a:schemeClr>
                    </a:solidFill>
                    <a:latin typeface="Bierstadt" panose="020B0004020202020204" pitchFamily="34" charset="0"/>
                  </a:rPr>
                  <a:t>Limitada ou Colheita</a:t>
                </a:r>
              </a:p>
            </xdr:txBody>
          </xdr:sp>
          <xdr:sp macro="" textlink="">
            <xdr:nvSpPr>
              <xdr:cNvPr id="17" name="CaixaDeTexto 16">
                <a:extLst>
                  <a:ext uri="{FF2B5EF4-FFF2-40B4-BE49-F238E27FC236}">
                    <a16:creationId xmlns:a16="http://schemas.microsoft.com/office/drawing/2014/main" id="{713EBE01-73A7-BE6D-C6CB-49A2F82EC8C6}"/>
                  </a:ext>
                </a:extLst>
              </xdr:cNvPr>
              <xdr:cNvSpPr txBox="1"/>
            </xdr:nvSpPr>
            <xdr:spPr>
              <a:xfrm>
                <a:off x="18936469" y="5263022"/>
                <a:ext cx="1367511" cy="466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pPr algn="ctr"/>
                <a:r>
                  <a:rPr lang="pt-BR" sz="1100">
                    <a:solidFill>
                      <a:srgbClr val="FFC000"/>
                    </a:solidFill>
                    <a:latin typeface="Bierstadt" panose="020B0004020202020204" pitchFamily="34" charset="0"/>
                  </a:rPr>
                  <a:t>Expansão </a:t>
                </a:r>
              </a:p>
              <a:p>
                <a:pPr algn="ctr"/>
                <a:r>
                  <a:rPr lang="pt-BR" sz="1100">
                    <a:solidFill>
                      <a:srgbClr val="FFC000"/>
                    </a:solidFill>
                    <a:latin typeface="Bierstadt" panose="020B0004020202020204" pitchFamily="34" charset="0"/>
                  </a:rPr>
                  <a:t>Limitada</a:t>
                </a:r>
                <a:r>
                  <a:rPr lang="pt-BR" sz="1100" baseline="0">
                    <a:solidFill>
                      <a:srgbClr val="FFC000"/>
                    </a:solidFill>
                    <a:latin typeface="Bierstadt" panose="020B0004020202020204" pitchFamily="34" charset="0"/>
                  </a:rPr>
                  <a:t> </a:t>
                </a:r>
                <a:r>
                  <a:rPr lang="pt-BR" sz="1100">
                    <a:solidFill>
                      <a:srgbClr val="FFC000"/>
                    </a:solidFill>
                    <a:latin typeface="Bierstadt" panose="020B0004020202020204" pitchFamily="34" charset="0"/>
                  </a:rPr>
                  <a:t>ou Colheita</a:t>
                </a:r>
              </a:p>
            </xdr:txBody>
          </xdr:sp>
          <xdr:sp macro="" textlink="">
            <xdr:nvSpPr>
              <xdr:cNvPr id="18" name="CaixaDeTexto 17">
                <a:extLst>
                  <a:ext uri="{FF2B5EF4-FFF2-40B4-BE49-F238E27FC236}">
                    <a16:creationId xmlns:a16="http://schemas.microsoft.com/office/drawing/2014/main" id="{730D0576-6539-37CA-8860-E99F76001858}"/>
                  </a:ext>
                </a:extLst>
              </xdr:cNvPr>
              <xdr:cNvSpPr txBox="1"/>
            </xdr:nvSpPr>
            <xdr:spPr>
              <a:xfrm>
                <a:off x="16996205" y="5286127"/>
                <a:ext cx="1482393" cy="44213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pPr algn="ctr"/>
                <a:r>
                  <a:rPr lang="pt-BR" sz="1100">
                    <a:solidFill>
                      <a:schemeClr val="accent2">
                        <a:lumMod val="50000"/>
                      </a:schemeClr>
                    </a:solidFill>
                    <a:latin typeface="Bierstadt" panose="020B0004020202020204" pitchFamily="34" charset="0"/>
                  </a:rPr>
                  <a:t>Zona de Perigo:</a:t>
                </a:r>
              </a:p>
              <a:p>
                <a:pPr algn="ctr"/>
                <a:r>
                  <a:rPr lang="pt-BR" sz="1100">
                    <a:solidFill>
                      <a:schemeClr val="accent2">
                        <a:lumMod val="50000"/>
                      </a:schemeClr>
                    </a:solidFill>
                    <a:latin typeface="Bierstadt" panose="020B0004020202020204" pitchFamily="34" charset="0"/>
                  </a:rPr>
                  <a:t>Colher ou desinvestir</a:t>
                </a:r>
              </a:p>
            </xdr:txBody>
          </xdr:sp>
        </xdr:grpSp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DB20A787-1ADF-36B8-6983-4D476DC7DC54}"/>
                </a:ext>
              </a:extLst>
            </xdr:cNvPr>
            <xdr:cNvGraphicFramePr>
              <a:graphicFrameLocks/>
            </xdr:cNvGraphicFramePr>
          </xdr:nvGraphicFramePr>
          <xdr:xfrm>
            <a:off x="16258184" y="442629"/>
            <a:ext cx="6384963" cy="63232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87FF6DFE-919D-8FCE-E03F-BF6DE4D6BACD}"/>
              </a:ext>
            </a:extLst>
          </xdr:cNvPr>
          <xdr:cNvGrpSpPr/>
        </xdr:nvGrpSpPr>
        <xdr:grpSpPr>
          <a:xfrm>
            <a:off x="16134566" y="924214"/>
            <a:ext cx="6686528" cy="6443386"/>
            <a:chOff x="15820410" y="585982"/>
            <a:chExt cx="6663064" cy="6659151"/>
          </a:xfrm>
        </xdr:grpSpPr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00EE0AF-636F-12DA-2024-6FA1B3420A91}"/>
                </a:ext>
              </a:extLst>
            </xdr:cNvPr>
            <xdr:cNvSpPr txBox="1"/>
          </xdr:nvSpPr>
          <xdr:spPr>
            <a:xfrm rot="16200000">
              <a:off x="14857616" y="3727550"/>
              <a:ext cx="2232477" cy="30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400" b="1">
                  <a:latin typeface="Bierstadt" panose="020B0004020202020204" pitchFamily="34" charset="0"/>
                </a:rPr>
                <a:t>Atratividade de mercado</a:t>
              </a:r>
            </a:p>
          </xdr:txBody>
        </xdr:sp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E082EE4-817B-5857-C681-36FCC7415BDC}"/>
                </a:ext>
              </a:extLst>
            </xdr:cNvPr>
            <xdr:cNvSpPr txBox="1"/>
          </xdr:nvSpPr>
          <xdr:spPr>
            <a:xfrm>
              <a:off x="18365143" y="6934706"/>
              <a:ext cx="1903406" cy="310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400" b="1">
                  <a:latin typeface="Bierstadt" panose="020B0004020202020204" pitchFamily="34" charset="0"/>
                </a:rPr>
                <a:t> Posição competitiva</a:t>
              </a:r>
            </a:p>
          </xdr:txBody>
        </xdr:sp>
        <xdr:cxnSp macro="">
          <xdr:nvCxnSpPr>
            <xdr:cNvPr id="7" name="Conector reto 6">
              <a:extLst>
                <a:ext uri="{FF2B5EF4-FFF2-40B4-BE49-F238E27FC236}">
                  <a16:creationId xmlns:a16="http://schemas.microsoft.com/office/drawing/2014/main" id="{D243F05C-F4D2-BFF7-1019-9ECB3A8DD75C}"/>
                </a:ext>
              </a:extLst>
            </xdr:cNvPr>
            <xdr:cNvCxnSpPr>
              <a:endCxn id="6" idx="1"/>
            </xdr:cNvCxnSpPr>
          </xdr:nvCxnSpPr>
          <xdr:spPr>
            <a:xfrm flipV="1">
              <a:off x="16100951" y="7089919"/>
              <a:ext cx="2264193" cy="6947"/>
            </a:xfrm>
            <a:prstGeom prst="line">
              <a:avLst/>
            </a:prstGeom>
            <a:ln>
              <a:solidFill>
                <a:schemeClr val="tx1">
                  <a:lumMod val="75000"/>
                  <a:lumOff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Conector de Seta Reta 7">
              <a:extLst>
                <a:ext uri="{FF2B5EF4-FFF2-40B4-BE49-F238E27FC236}">
                  <a16:creationId xmlns:a16="http://schemas.microsoft.com/office/drawing/2014/main" id="{216A4411-99A6-E475-994D-7C99EFC16BD7}"/>
                </a:ext>
              </a:extLst>
            </xdr:cNvPr>
            <xdr:cNvCxnSpPr>
              <a:stCxn id="6" idx="3"/>
            </xdr:cNvCxnSpPr>
          </xdr:nvCxnSpPr>
          <xdr:spPr>
            <a:xfrm>
              <a:off x="20268550" y="7089919"/>
              <a:ext cx="2214924" cy="2378"/>
            </a:xfrm>
            <a:prstGeom prst="straightConnector1">
              <a:avLst/>
            </a:prstGeom>
            <a:ln>
              <a:solidFill>
                <a:schemeClr val="tx1">
                  <a:lumMod val="75000"/>
                  <a:lumOff val="2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ector reto 8">
              <a:extLst>
                <a:ext uri="{FF2B5EF4-FFF2-40B4-BE49-F238E27FC236}">
                  <a16:creationId xmlns:a16="http://schemas.microsoft.com/office/drawing/2014/main" id="{B877BCB5-C27A-652A-3256-25B4878F5F6B}"/>
                </a:ext>
              </a:extLst>
            </xdr:cNvPr>
            <xdr:cNvCxnSpPr/>
          </xdr:nvCxnSpPr>
          <xdr:spPr>
            <a:xfrm flipV="1">
              <a:off x="15962329" y="4971663"/>
              <a:ext cx="0" cy="1964758"/>
            </a:xfrm>
            <a:prstGeom prst="line">
              <a:avLst/>
            </a:prstGeom>
            <a:ln>
              <a:solidFill>
                <a:schemeClr val="tx1">
                  <a:lumMod val="75000"/>
                  <a:lumOff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Conector de Seta Reta 9">
              <a:extLst>
                <a:ext uri="{FF2B5EF4-FFF2-40B4-BE49-F238E27FC236}">
                  <a16:creationId xmlns:a16="http://schemas.microsoft.com/office/drawing/2014/main" id="{EA4F36BA-E632-09D1-44D7-6959552613D0}"/>
                </a:ext>
              </a:extLst>
            </xdr:cNvPr>
            <xdr:cNvCxnSpPr>
              <a:stCxn id="5" idx="3"/>
            </xdr:cNvCxnSpPr>
          </xdr:nvCxnSpPr>
          <xdr:spPr>
            <a:xfrm flipV="1">
              <a:off x="15973854" y="585982"/>
              <a:ext cx="3861" cy="2178775"/>
            </a:xfrm>
            <a:prstGeom prst="straightConnector1">
              <a:avLst/>
            </a:prstGeom>
            <a:ln>
              <a:solidFill>
                <a:schemeClr val="tx1">
                  <a:lumMod val="75000"/>
                  <a:lumOff val="2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431603</xdr:colOff>
      <xdr:row>11</xdr:row>
      <xdr:rowOff>253413</xdr:rowOff>
    </xdr:from>
    <xdr:to>
      <xdr:col>4</xdr:col>
      <xdr:colOff>565171</xdr:colOff>
      <xdr:row>11</xdr:row>
      <xdr:rowOff>697149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71EECE2E-7A2B-468B-A34F-A461C1770A2B}"/>
            </a:ext>
          </a:extLst>
        </xdr:cNvPr>
        <xdr:cNvSpPr txBox="1"/>
      </xdr:nvSpPr>
      <xdr:spPr>
        <a:xfrm>
          <a:off x="1652965" y="3582434"/>
          <a:ext cx="1354929" cy="4437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100">
              <a:solidFill>
                <a:srgbClr val="FFC000"/>
              </a:solidFill>
              <a:latin typeface="Bierstadt" panose="020B0004020202020204" pitchFamily="34" charset="0"/>
            </a:rPr>
            <a:t>Investimento</a:t>
          </a:r>
        </a:p>
        <a:p>
          <a:pPr algn="ctr"/>
          <a:r>
            <a:rPr lang="pt-BR" sz="1100">
              <a:solidFill>
                <a:srgbClr val="FFC000"/>
              </a:solidFill>
              <a:latin typeface="Bierstadt" panose="020B0004020202020204" pitchFamily="34" charset="0"/>
            </a:rPr>
            <a:t>Seletivo/Cauteloso</a:t>
          </a:r>
        </a:p>
      </xdr:txBody>
    </xdr:sp>
    <xdr:clientData/>
  </xdr:twoCellAnchor>
  <xdr:twoCellAnchor>
    <xdr:from>
      <xdr:col>5</xdr:col>
      <xdr:colOff>494330</xdr:colOff>
      <xdr:row>11</xdr:row>
      <xdr:rowOff>244928</xdr:rowOff>
    </xdr:from>
    <xdr:to>
      <xdr:col>8</xdr:col>
      <xdr:colOff>28676</xdr:colOff>
      <xdr:row>11</xdr:row>
      <xdr:rowOff>694527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23DB552E-BC53-40DA-8914-EC132BB4CB58}"/>
            </a:ext>
          </a:extLst>
        </xdr:cNvPr>
        <xdr:cNvSpPr txBox="1"/>
      </xdr:nvSpPr>
      <xdr:spPr>
        <a:xfrm>
          <a:off x="3542330" y="3578678"/>
          <a:ext cx="1363146" cy="449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100">
              <a:solidFill>
                <a:schemeClr val="accent4">
                  <a:lumMod val="75000"/>
                </a:schemeClr>
              </a:solidFill>
              <a:latin typeface="Bierstadt" panose="020B0004020202020204" pitchFamily="34" charset="0"/>
            </a:rPr>
            <a:t>Expansão</a:t>
          </a:r>
        </a:p>
        <a:p>
          <a:pPr algn="ctr"/>
          <a:r>
            <a:rPr lang="pt-BR" sz="1100">
              <a:solidFill>
                <a:schemeClr val="accent4">
                  <a:lumMod val="75000"/>
                </a:schemeClr>
              </a:solidFill>
              <a:latin typeface="Bierstadt" panose="020B0004020202020204" pitchFamily="34" charset="0"/>
            </a:rPr>
            <a:t>Limitada</a:t>
          </a:r>
          <a:r>
            <a:rPr lang="pt-BR" sz="1100" baseline="0">
              <a:solidFill>
                <a:schemeClr val="accent4">
                  <a:lumMod val="75000"/>
                </a:schemeClr>
              </a:solidFill>
              <a:latin typeface="Bierstadt" panose="020B0004020202020204" pitchFamily="34" charset="0"/>
            </a:rPr>
            <a:t> ou Colheita</a:t>
          </a:r>
          <a:endParaRPr lang="pt-BR" sz="1100">
            <a:solidFill>
              <a:schemeClr val="accent4">
                <a:lumMod val="75000"/>
              </a:schemeClr>
            </a:solidFill>
            <a:latin typeface="Bierstadt" panose="020B0004020202020204" pitchFamily="34" charset="0"/>
          </a:endParaRPr>
        </a:p>
      </xdr:txBody>
    </xdr:sp>
    <xdr:clientData/>
  </xdr:twoCellAnchor>
  <xdr:twoCellAnchor editAs="oneCell">
    <xdr:from>
      <xdr:col>3</xdr:col>
      <xdr:colOff>105830</xdr:colOff>
      <xdr:row>11</xdr:row>
      <xdr:rowOff>79376</xdr:rowOff>
    </xdr:from>
    <xdr:to>
      <xdr:col>4</xdr:col>
      <xdr:colOff>277142</xdr:colOff>
      <xdr:row>12</xdr:row>
      <xdr:rowOff>8346</xdr:rowOff>
    </xdr:to>
    <xdr:pic>
      <xdr:nvPicPr>
        <xdr:cNvPr id="20" name="Gráfico 19" descr="Ponto de interrogação com preenchimento sólido">
          <a:extLst>
            <a:ext uri="{FF2B5EF4-FFF2-40B4-BE49-F238E27FC236}">
              <a16:creationId xmlns:a16="http://schemas.microsoft.com/office/drawing/2014/main" id="{69F2E0FC-BFDF-4B69-912B-0D8A1DDF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31455" y="3418418"/>
          <a:ext cx="773504" cy="771403"/>
        </a:xfrm>
        <a:prstGeom prst="rect">
          <a:avLst/>
        </a:prstGeom>
      </xdr:spPr>
    </xdr:pic>
    <xdr:clientData/>
  </xdr:twoCellAnchor>
  <xdr:twoCellAnchor>
    <xdr:from>
      <xdr:col>2</xdr:col>
      <xdr:colOff>422932</xdr:colOff>
      <xdr:row>9</xdr:row>
      <xdr:rowOff>87918</xdr:rowOff>
    </xdr:from>
    <xdr:to>
      <xdr:col>4</xdr:col>
      <xdr:colOff>565063</xdr:colOff>
      <xdr:row>9</xdr:row>
      <xdr:rowOff>537517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98E929BE-7BC7-4D1C-9180-B2B187BD9D00}"/>
            </a:ext>
          </a:extLst>
        </xdr:cNvPr>
        <xdr:cNvSpPr txBox="1"/>
      </xdr:nvSpPr>
      <xdr:spPr>
        <a:xfrm>
          <a:off x="1642132" y="1745268"/>
          <a:ext cx="1361331" cy="449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100">
              <a:solidFill>
                <a:schemeClr val="accent4">
                  <a:lumMod val="75000"/>
                </a:schemeClr>
              </a:solidFill>
              <a:latin typeface="Bierstadt" panose="020B0004020202020204" pitchFamily="34" charset="0"/>
            </a:rPr>
            <a:t>Investimento</a:t>
          </a:r>
        </a:p>
        <a:p>
          <a:pPr algn="ctr"/>
          <a:r>
            <a:rPr lang="pt-BR" sz="1100">
              <a:solidFill>
                <a:schemeClr val="accent4">
                  <a:lumMod val="75000"/>
                </a:schemeClr>
              </a:solidFill>
              <a:latin typeface="Bierstadt" panose="020B0004020202020204" pitchFamily="34" charset="0"/>
            </a:rPr>
            <a:t>Seletivo/Cauteloso</a:t>
          </a:r>
        </a:p>
      </xdr:txBody>
    </xdr:sp>
    <xdr:clientData/>
  </xdr:twoCellAnchor>
  <xdr:twoCellAnchor>
    <xdr:from>
      <xdr:col>5</xdr:col>
      <xdr:colOff>429265</xdr:colOff>
      <xdr:row>9</xdr:row>
      <xdr:rowOff>87586</xdr:rowOff>
    </xdr:from>
    <xdr:to>
      <xdr:col>8</xdr:col>
      <xdr:colOff>151246</xdr:colOff>
      <xdr:row>9</xdr:row>
      <xdr:rowOff>520312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4372D2A-D18B-4C2F-934F-F5983510C6EF}"/>
            </a:ext>
          </a:extLst>
        </xdr:cNvPr>
        <xdr:cNvSpPr txBox="1"/>
      </xdr:nvSpPr>
      <xdr:spPr>
        <a:xfrm>
          <a:off x="3477265" y="1744936"/>
          <a:ext cx="1550781" cy="4327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100">
              <a:solidFill>
                <a:schemeClr val="accent6">
                  <a:lumMod val="40000"/>
                  <a:lumOff val="60000"/>
                </a:schemeClr>
              </a:solidFill>
              <a:latin typeface="Bierstadt" panose="020B0004020202020204" pitchFamily="34" charset="0"/>
            </a:rPr>
            <a:t>Investimento</a:t>
          </a:r>
        </a:p>
        <a:p>
          <a:pPr algn="ctr"/>
          <a:r>
            <a:rPr lang="pt-BR" sz="1100">
              <a:solidFill>
                <a:schemeClr val="accent6">
                  <a:lumMod val="40000"/>
                  <a:lumOff val="60000"/>
                </a:schemeClr>
              </a:solidFill>
              <a:latin typeface="Bierstadt" panose="020B0004020202020204" pitchFamily="34" charset="0"/>
            </a:rPr>
            <a:t>Seguro e Crescimento</a:t>
          </a:r>
        </a:p>
      </xdr:txBody>
    </xdr:sp>
    <xdr:clientData/>
  </xdr:twoCellAnchor>
  <xdr:twoCellAnchor editAs="absolute">
    <xdr:from>
      <xdr:col>30</xdr:col>
      <xdr:colOff>389676</xdr:colOff>
      <xdr:row>3</xdr:row>
      <xdr:rowOff>67896</xdr:rowOff>
    </xdr:from>
    <xdr:to>
      <xdr:col>35</xdr:col>
      <xdr:colOff>220785</xdr:colOff>
      <xdr:row>11</xdr:row>
      <xdr:rowOff>219479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4" name="ÁREA 1">
              <a:extLst>
                <a:ext uri="{FF2B5EF4-FFF2-40B4-BE49-F238E27FC236}">
                  <a16:creationId xmlns:a16="http://schemas.microsoft.com/office/drawing/2014/main" id="{7B82E64F-3BAC-4DFA-ADEE-09C71871F66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6626" y="620346"/>
              <a:ext cx="2872759" cy="2926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30</xdr:col>
      <xdr:colOff>387725</xdr:colOff>
      <xdr:row>11</xdr:row>
      <xdr:rowOff>256000</xdr:rowOff>
    </xdr:from>
    <xdr:to>
      <xdr:col>35</xdr:col>
      <xdr:colOff>235438</xdr:colOff>
      <xdr:row>13</xdr:row>
      <xdr:rowOff>83037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1" name="QUADRANTES">
              <a:extLst>
                <a:ext uri="{FF2B5EF4-FFF2-40B4-BE49-F238E27FC236}">
                  <a16:creationId xmlns:a16="http://schemas.microsoft.com/office/drawing/2014/main" id="{484EC3E8-4E52-4E15-8C8F-EA4EB29D34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DRANT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4675" y="3596100"/>
              <a:ext cx="2889363" cy="14970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24</xdr:col>
      <xdr:colOff>25643</xdr:colOff>
      <xdr:row>3</xdr:row>
      <xdr:rowOff>67896</xdr:rowOff>
    </xdr:from>
    <xdr:to>
      <xdr:col>30</xdr:col>
      <xdr:colOff>334596</xdr:colOff>
      <xdr:row>13</xdr:row>
      <xdr:rowOff>85969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0" name="PRODUTO">
              <a:extLst>
                <a:ext uri="{FF2B5EF4-FFF2-40B4-BE49-F238E27FC236}">
                  <a16:creationId xmlns:a16="http://schemas.microsoft.com/office/drawing/2014/main" id="{4257D100-115D-49BC-9E29-4F9A2BF20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0116" y="599932"/>
              <a:ext cx="1825265" cy="6541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125938</xdr:colOff>
      <xdr:row>8</xdr:row>
      <xdr:rowOff>35985</xdr:rowOff>
    </xdr:from>
    <xdr:to>
      <xdr:col>4</xdr:col>
      <xdr:colOff>297250</xdr:colOff>
      <xdr:row>9</xdr:row>
      <xdr:rowOff>622180</xdr:rowOff>
    </xdr:to>
    <xdr:pic>
      <xdr:nvPicPr>
        <xdr:cNvPr id="21" name="Gráfico 20" descr="Ponto de interrogação com preenchimento sólido">
          <a:extLst>
            <a:ext uri="{FF2B5EF4-FFF2-40B4-BE49-F238E27FC236}">
              <a16:creationId xmlns:a16="http://schemas.microsoft.com/office/drawing/2014/main" id="{ADBC616E-79BA-43F4-853D-B5EA0429E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51563" y="1517652"/>
          <a:ext cx="773504" cy="771403"/>
        </a:xfrm>
        <a:prstGeom prst="rect">
          <a:avLst/>
        </a:prstGeom>
      </xdr:spPr>
    </xdr:pic>
    <xdr:clientData/>
  </xdr:twoCellAnchor>
  <xdr:twoCellAnchor editAs="oneCell">
    <xdr:from>
      <xdr:col>3</xdr:col>
      <xdr:colOff>46788</xdr:colOff>
      <xdr:row>13</xdr:row>
      <xdr:rowOff>102188</xdr:rowOff>
    </xdr:from>
    <xdr:to>
      <xdr:col>4</xdr:col>
      <xdr:colOff>355079</xdr:colOff>
      <xdr:row>15</xdr:row>
      <xdr:rowOff>11181</xdr:rowOff>
    </xdr:to>
    <xdr:pic>
      <xdr:nvPicPr>
        <xdr:cNvPr id="24" name="Gráfico 23" descr="Abacaxi estrutura de tópicos">
          <a:extLst>
            <a:ext uri="{FF2B5EF4-FFF2-40B4-BE49-F238E27FC236}">
              <a16:creationId xmlns:a16="http://schemas.microsoft.com/office/drawing/2014/main" id="{014FBEF0-E597-465B-AB16-4981CDC29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78831" y="5106528"/>
          <a:ext cx="918971" cy="916308"/>
        </a:xfrm>
        <a:prstGeom prst="rect">
          <a:avLst/>
        </a:prstGeom>
      </xdr:spPr>
    </xdr:pic>
    <xdr:clientData/>
  </xdr:twoCellAnchor>
  <xdr:twoCellAnchor editAs="oneCell">
    <xdr:from>
      <xdr:col>6</xdr:col>
      <xdr:colOff>151781</xdr:colOff>
      <xdr:row>7</xdr:row>
      <xdr:rowOff>173463</xdr:rowOff>
    </xdr:from>
    <xdr:to>
      <xdr:col>7</xdr:col>
      <xdr:colOff>397022</xdr:colOff>
      <xdr:row>9</xdr:row>
      <xdr:rowOff>664908</xdr:rowOff>
    </xdr:to>
    <xdr:pic>
      <xdr:nvPicPr>
        <xdr:cNvPr id="28" name="Gráfico 27" descr="Estrela estrutura de tópicos">
          <a:extLst>
            <a:ext uri="{FF2B5EF4-FFF2-40B4-BE49-F238E27FC236}">
              <a16:creationId xmlns:a16="http://schemas.microsoft.com/office/drawing/2014/main" id="{8E10C4F8-4BE4-46C4-BADD-9383DF3CC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13098" y="1452756"/>
          <a:ext cx="855461" cy="856957"/>
        </a:xfrm>
        <a:prstGeom prst="rect">
          <a:avLst/>
        </a:prstGeom>
      </xdr:spPr>
    </xdr:pic>
    <xdr:clientData/>
  </xdr:twoCellAnchor>
  <xdr:twoCellAnchor editAs="oneCell">
    <xdr:from>
      <xdr:col>9</xdr:col>
      <xdr:colOff>201961</xdr:colOff>
      <xdr:row>10</xdr:row>
      <xdr:rowOff>781204</xdr:rowOff>
    </xdr:from>
    <xdr:to>
      <xdr:col>10</xdr:col>
      <xdr:colOff>447203</xdr:colOff>
      <xdr:row>11</xdr:row>
      <xdr:rowOff>798722</xdr:rowOff>
    </xdr:to>
    <xdr:pic>
      <xdr:nvPicPr>
        <xdr:cNvPr id="30" name="Gráfico 29" descr="Estrela estrutura de tópicos">
          <a:extLst>
            <a:ext uri="{FF2B5EF4-FFF2-40B4-BE49-F238E27FC236}">
              <a16:creationId xmlns:a16="http://schemas.microsoft.com/office/drawing/2014/main" id="{B06C0807-56EC-427A-896B-C254B7DC2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693937" y="3265448"/>
          <a:ext cx="855461" cy="856957"/>
        </a:xfrm>
        <a:prstGeom prst="rect">
          <a:avLst/>
        </a:prstGeom>
      </xdr:spPr>
    </xdr:pic>
    <xdr:clientData/>
  </xdr:twoCellAnchor>
  <xdr:twoCellAnchor editAs="oneCell">
    <xdr:from>
      <xdr:col>9</xdr:col>
      <xdr:colOff>195146</xdr:colOff>
      <xdr:row>8</xdr:row>
      <xdr:rowOff>18585</xdr:rowOff>
    </xdr:from>
    <xdr:to>
      <xdr:col>10</xdr:col>
      <xdr:colOff>440388</xdr:colOff>
      <xdr:row>9</xdr:row>
      <xdr:rowOff>688620</xdr:rowOff>
    </xdr:to>
    <xdr:pic>
      <xdr:nvPicPr>
        <xdr:cNvPr id="31" name="Gráfico 30" descr="Estrela estrutura de tópicos">
          <a:extLst>
            <a:ext uri="{FF2B5EF4-FFF2-40B4-BE49-F238E27FC236}">
              <a16:creationId xmlns:a16="http://schemas.microsoft.com/office/drawing/2014/main" id="{A2B4A4E7-8E24-4A51-85A8-FF99DEA51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687122" y="1480634"/>
          <a:ext cx="855461" cy="852791"/>
        </a:xfrm>
        <a:prstGeom prst="rect">
          <a:avLst/>
        </a:prstGeom>
      </xdr:spPr>
    </xdr:pic>
    <xdr:clientData/>
  </xdr:twoCellAnchor>
  <xdr:twoCellAnchor editAs="oneCell">
    <xdr:from>
      <xdr:col>6</xdr:col>
      <xdr:colOff>133196</xdr:colOff>
      <xdr:row>13</xdr:row>
      <xdr:rowOff>111512</xdr:rowOff>
    </xdr:from>
    <xdr:to>
      <xdr:col>7</xdr:col>
      <xdr:colOff>439810</xdr:colOff>
      <xdr:row>15</xdr:row>
      <xdr:rowOff>10399</xdr:rowOff>
    </xdr:to>
    <xdr:pic>
      <xdr:nvPicPr>
        <xdr:cNvPr id="33" name="Gráfico 32" descr="Laticínios estrutura de tópicos">
          <a:extLst>
            <a:ext uri="{FF2B5EF4-FFF2-40B4-BE49-F238E27FC236}">
              <a16:creationId xmlns:a16="http://schemas.microsoft.com/office/drawing/2014/main" id="{E0628EFD-432C-4BD0-A17D-BAED0851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794513" y="5114073"/>
          <a:ext cx="916834" cy="914732"/>
        </a:xfrm>
        <a:prstGeom prst="rect">
          <a:avLst/>
        </a:prstGeom>
      </xdr:spPr>
    </xdr:pic>
    <xdr:clientData/>
  </xdr:twoCellAnchor>
  <xdr:twoCellAnchor editAs="oneCell">
    <xdr:from>
      <xdr:col>6</xdr:col>
      <xdr:colOff>133816</xdr:colOff>
      <xdr:row>10</xdr:row>
      <xdr:rowOff>818376</xdr:rowOff>
    </xdr:from>
    <xdr:to>
      <xdr:col>7</xdr:col>
      <xdr:colOff>440430</xdr:colOff>
      <xdr:row>12</xdr:row>
      <xdr:rowOff>54230</xdr:rowOff>
    </xdr:to>
    <xdr:pic>
      <xdr:nvPicPr>
        <xdr:cNvPr id="34" name="Gráfico 33" descr="Laticínios estrutura de tópicos">
          <a:extLst>
            <a:ext uri="{FF2B5EF4-FFF2-40B4-BE49-F238E27FC236}">
              <a16:creationId xmlns:a16="http://schemas.microsoft.com/office/drawing/2014/main" id="{1005C77E-1928-41E1-91B4-EC32AD4BF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795133" y="3302620"/>
          <a:ext cx="916834" cy="914732"/>
        </a:xfrm>
        <a:prstGeom prst="rect">
          <a:avLst/>
        </a:prstGeom>
      </xdr:spPr>
    </xdr:pic>
    <xdr:clientData/>
  </xdr:twoCellAnchor>
  <xdr:twoCellAnchor editAs="oneCell">
    <xdr:from>
      <xdr:col>9</xdr:col>
      <xdr:colOff>230459</xdr:colOff>
      <xdr:row>13</xdr:row>
      <xdr:rowOff>115849</xdr:rowOff>
    </xdr:from>
    <xdr:to>
      <xdr:col>10</xdr:col>
      <xdr:colOff>543424</xdr:colOff>
      <xdr:row>15</xdr:row>
      <xdr:rowOff>8386</xdr:rowOff>
    </xdr:to>
    <xdr:pic>
      <xdr:nvPicPr>
        <xdr:cNvPr id="35" name="Gráfico 34" descr="Laticínios estrutura de tópicos">
          <a:extLst>
            <a:ext uri="{FF2B5EF4-FFF2-40B4-BE49-F238E27FC236}">
              <a16:creationId xmlns:a16="http://schemas.microsoft.com/office/drawing/2014/main" id="{29F8FA6D-F140-420B-AECA-7860857FE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722435" y="5118410"/>
          <a:ext cx="916834" cy="9147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l.costa\Downloads\Hora%20aluno.xlsx" TargetMode="External"/><Relationship Id="rId1" Type="http://schemas.openxmlformats.org/officeDocument/2006/relationships/externalLinkPath" Target="file:///C:\Users\gabriel.costa\Downloads\Hora%20alu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stemafiea.sharepoint.com/sites/DiretoriaMarketing292-IntelignciadeMercado/Documentos%20Compartilhados/Ger&#234;ncia%20de%20Produto%20e%20Cliente/2.%20Produto/Pain&#233;is/MATRIZ%20GE%20-%20EP/an&#225;lise_faturamento.xlsx" TargetMode="External"/><Relationship Id="rId1" Type="http://schemas.openxmlformats.org/officeDocument/2006/relationships/externalLinkPath" Target="MATRIZ%20GE%20-%20EP/an&#225;lise_faturament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stemafiea.sharepoint.com/sites/DiretoriaMarketing292-IntelignciadeMercado/Documentos%20Compartilhados/Ger&#234;ncia%20de%20Produto%20e%20Cliente/2.%20Produto/Pain&#233;is/MATRIZ%20GE%20-%20EP/an&#225;lise_capacidade_de_oferta.xlsx" TargetMode="External"/><Relationship Id="rId1" Type="http://schemas.openxmlformats.org/officeDocument/2006/relationships/externalLinkPath" Target="MATRIZ%20GE%20-%20EP/an&#225;lise_capacidade_de_ofert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stemafiea.sharepoint.com/sites/DiretoriaMarketing292-IntelignciadeMercado/Documentos%20Compartilhados/Ger&#234;ncia%20de%20Produto%20e%20Cliente/2.%20Produto/Pain&#233;is/MATRIZ%20GE%20-%20EP/Facilidade%20de%20ades&#227;o.xlsx" TargetMode="External"/><Relationship Id="rId1" Type="http://schemas.openxmlformats.org/officeDocument/2006/relationships/externalLinkPath" Target="MATRIZ%20GE%20-%20EP/Facilidade%20de%20ades&#227;o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stemafiea.sharepoint.com/sites/DiretoriaMarketing292-IntelignciadeMercado/Documentos%20Compartilhados/Ger&#234;ncia%20de%20Produto%20e%20Cliente/2.%20Produto/Pain&#233;is/MATRIZ%20GE%20-%20EP/Novo(a)%20Planilha%20do%20Microsoft%20Excel%20(3).xlsx" TargetMode="External"/><Relationship Id="rId1" Type="http://schemas.openxmlformats.org/officeDocument/2006/relationships/externalLinkPath" Target="MATRIZ%20GE%20-%20EP/Novo(a)%20Planilha%20do%20Microsoft%20Excel%20(3)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stemafiea.sharepoint.com/sites/DiretoriaMarketing292-IntelignciadeMercado/Documentos%20Compartilhados/Ger&#234;ncia%20de%20Produto%20e%20Cliente/2.%20Produto/Pain&#233;is/MATRIZ%20GE%20-%20EP/an&#225;lise_crescimento%20de%20mercado.xlsx" TargetMode="External"/><Relationship Id="rId1" Type="http://schemas.openxmlformats.org/officeDocument/2006/relationships/externalLinkPath" Target="MATRIZ%20GE%20-%20EP/an&#225;lise_crescimento%20de%20mercado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stemafiea.sharepoint.com/sites/DiretoriaMarketing292-IntelignciadeMercado/Documentos%20Compartilhados/Ger&#234;ncia%20de%20Produto%20e%20Cliente/2.%20Produto/Pain&#233;is/MATRIZ%20GE%20-%20EP/an&#225;lise_vulnerabilidade.xlsx" TargetMode="External"/><Relationship Id="rId1" Type="http://schemas.openxmlformats.org/officeDocument/2006/relationships/externalLinkPath" Target="MATRIZ%20GE%20-%20EP/an&#225;lise_vulnerabil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ra aluno 24 e 25"/>
      <sheetName val="Planilha2"/>
      <sheetName val="bd tuma"/>
      <sheetName val="EP SGE"/>
    </sheetNames>
    <sheetDataSet>
      <sheetData sheetId="0"/>
      <sheetData sheetId="1">
        <row r="5">
          <cell r="A5" t="str">
            <v>Soma de hora aluno</v>
          </cell>
          <cell r="B5" t="str">
            <v>.</v>
          </cell>
        </row>
        <row r="6">
          <cell r="A6" t="str">
            <v>Rótulos de Linha</v>
          </cell>
          <cell r="B6" t="str">
            <v>2024/1</v>
          </cell>
          <cell r="C6" t="str">
            <v>2024/2</v>
          </cell>
          <cell r="D6" t="str">
            <v>2025/1</v>
          </cell>
          <cell r="E6" t="str">
            <v>Total Geral</v>
          </cell>
        </row>
        <row r="7">
          <cell r="A7" t="str">
            <v>TÉCNICO EM AUTOMAÇÃO INDUSTRIAL</v>
          </cell>
          <cell r="B7">
            <v>22812</v>
          </cell>
          <cell r="C7">
            <v>10502</v>
          </cell>
          <cell r="D7">
            <v>5049</v>
          </cell>
          <cell r="E7">
            <v>38363</v>
          </cell>
          <cell r="F7">
            <v>12787.666666666666</v>
          </cell>
        </row>
        <row r="8">
          <cell r="A8" t="str">
            <v>TÉCNICO EM CONTROLE AMBIENTAL</v>
          </cell>
          <cell r="D8">
            <v>1452</v>
          </cell>
          <cell r="E8">
            <v>1452</v>
          </cell>
          <cell r="F8">
            <v>1452</v>
          </cell>
        </row>
        <row r="9">
          <cell r="A9" t="str">
            <v>TÉCNICO EM DESENVOLVIMENTO DE SISTEMAS</v>
          </cell>
          <cell r="D9">
            <v>1752</v>
          </cell>
          <cell r="E9">
            <v>1752</v>
          </cell>
          <cell r="F9">
            <v>1752</v>
          </cell>
        </row>
        <row r="10">
          <cell r="A10" t="str">
            <v>TÉCNICO EM EDIFICAÇÕES</v>
          </cell>
          <cell r="B10">
            <v>19461</v>
          </cell>
          <cell r="C10">
            <v>11548</v>
          </cell>
          <cell r="E10">
            <v>31009</v>
          </cell>
          <cell r="F10">
            <v>15504.5</v>
          </cell>
        </row>
        <row r="11">
          <cell r="A11" t="str">
            <v>TÉCNICO EM ELETROMECÂNICA</v>
          </cell>
          <cell r="B11">
            <v>21900</v>
          </cell>
          <cell r="C11">
            <v>16074</v>
          </cell>
          <cell r="D11">
            <v>8216</v>
          </cell>
          <cell r="E11">
            <v>46190</v>
          </cell>
          <cell r="F11">
            <v>15396.666666666666</v>
          </cell>
        </row>
        <row r="12">
          <cell r="A12" t="str">
            <v>TÉCNICO EM ELETROTÉCNICA</v>
          </cell>
          <cell r="B12">
            <v>112571</v>
          </cell>
          <cell r="C12">
            <v>35503</v>
          </cell>
          <cell r="D12">
            <v>28767</v>
          </cell>
          <cell r="E12">
            <v>176841</v>
          </cell>
          <cell r="F12">
            <v>58947</v>
          </cell>
        </row>
        <row r="13">
          <cell r="A13" t="str">
            <v>TÉCNICO EM INFORMÁTICA</v>
          </cell>
          <cell r="B13">
            <v>18460</v>
          </cell>
          <cell r="E13">
            <v>18460</v>
          </cell>
          <cell r="F13">
            <v>18460</v>
          </cell>
        </row>
        <row r="14">
          <cell r="A14" t="str">
            <v>TÉCNICO EM INFORMÁTICA PARA INTERNET</v>
          </cell>
          <cell r="B14">
            <v>18496</v>
          </cell>
          <cell r="C14">
            <v>13314</v>
          </cell>
          <cell r="D14">
            <v>4902</v>
          </cell>
          <cell r="E14">
            <v>36712</v>
          </cell>
          <cell r="F14">
            <v>12237.333333333334</v>
          </cell>
        </row>
        <row r="15">
          <cell r="A15" t="str">
            <v>TÉCNICO EM LOGÍSTICA</v>
          </cell>
          <cell r="B15">
            <v>13474</v>
          </cell>
          <cell r="D15">
            <v>4265</v>
          </cell>
          <cell r="E15">
            <v>17739</v>
          </cell>
          <cell r="F15">
            <v>8869.5</v>
          </cell>
        </row>
        <row r="16">
          <cell r="A16" t="str">
            <v>TÉCNICO EM MANUTENÇÃO AUTOMOTIVA</v>
          </cell>
          <cell r="B16">
            <v>44955</v>
          </cell>
          <cell r="D16">
            <v>6618</v>
          </cell>
          <cell r="E16">
            <v>51573</v>
          </cell>
          <cell r="F16">
            <v>25786.5</v>
          </cell>
        </row>
        <row r="17">
          <cell r="A17" t="str">
            <v>TÉCNICO EM PETROQUÍMICA</v>
          </cell>
          <cell r="B17">
            <v>25305</v>
          </cell>
          <cell r="C17">
            <v>11782</v>
          </cell>
          <cell r="D17">
            <v>10626</v>
          </cell>
          <cell r="E17">
            <v>47713</v>
          </cell>
          <cell r="F17">
            <v>15904.333333333334</v>
          </cell>
        </row>
        <row r="18">
          <cell r="A18" t="str">
            <v>TÉCNICO EM PLANEJAMENTO E CONTROLE DA PRODUÇÃO</v>
          </cell>
          <cell r="D18">
            <v>1072</v>
          </cell>
          <cell r="E18">
            <v>1072</v>
          </cell>
          <cell r="F18">
            <v>1072</v>
          </cell>
        </row>
        <row r="19">
          <cell r="A19" t="str">
            <v>TÉCNICO EM PLÁSTICO</v>
          </cell>
          <cell r="D19">
            <v>960</v>
          </cell>
          <cell r="E19">
            <v>960</v>
          </cell>
          <cell r="F19">
            <v>960</v>
          </cell>
        </row>
        <row r="20">
          <cell r="A20" t="str">
            <v>TÉCNICO EM PRODUÇÃO DE MODA</v>
          </cell>
          <cell r="B20">
            <v>15384</v>
          </cell>
          <cell r="C20">
            <v>3508</v>
          </cell>
          <cell r="E20">
            <v>18892</v>
          </cell>
          <cell r="F20">
            <v>9446</v>
          </cell>
        </row>
        <row r="21">
          <cell r="A21" t="str">
            <v>TÉCNICO EM QUALIDADE</v>
          </cell>
          <cell r="D21">
            <v>3106</v>
          </cell>
          <cell r="E21">
            <v>3106</v>
          </cell>
          <cell r="F21">
            <v>3106</v>
          </cell>
        </row>
        <row r="22">
          <cell r="A22" t="str">
            <v>TÉCNICO EM QUÍMICA</v>
          </cell>
          <cell r="B22">
            <v>9627</v>
          </cell>
          <cell r="D22">
            <v>877</v>
          </cell>
          <cell r="E22">
            <v>10504</v>
          </cell>
          <cell r="F22">
            <v>5252</v>
          </cell>
        </row>
        <row r="23">
          <cell r="A23" t="str">
            <v>TÉCNICO EM SEGURANÇA DO TRABALHO</v>
          </cell>
          <cell r="B23">
            <v>50495</v>
          </cell>
          <cell r="D23">
            <v>6720</v>
          </cell>
          <cell r="E23">
            <v>57215</v>
          </cell>
          <cell r="F23">
            <v>28607.5</v>
          </cell>
        </row>
        <row r="24">
          <cell r="A24" t="str">
            <v>Total Geral</v>
          </cell>
          <cell r="B24">
            <v>372940</v>
          </cell>
          <cell r="C24">
            <v>102231</v>
          </cell>
          <cell r="D24">
            <v>84382</v>
          </cell>
          <cell r="E24">
            <v>559553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turamento"/>
    </sheetNames>
    <sheetDataSet>
      <sheetData sheetId="0">
        <row r="1">
          <cell r="A1" t="str">
            <v>Produto</v>
          </cell>
          <cell r="B1" t="str">
            <v>Faturamento</v>
          </cell>
          <cell r="C1" t="str">
            <v>Faturamento2</v>
          </cell>
          <cell r="D1" t="str">
            <v>Nota</v>
          </cell>
          <cell r="E1" t="str">
            <v>Nota2</v>
          </cell>
        </row>
        <row r="2">
          <cell r="A2" t="str">
            <v>TÉCNICO EM ADMINISTRAÇÃO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TÉCNICO EM AUTOMAÇÃO INDUSTRIAL</v>
          </cell>
          <cell r="B3">
            <v>550981.96999999974</v>
          </cell>
          <cell r="C3">
            <v>410514.87999999995</v>
          </cell>
          <cell r="D3">
            <v>4</v>
          </cell>
          <cell r="E3">
            <v>4</v>
          </cell>
        </row>
        <row r="4">
          <cell r="A4" t="str">
            <v>TÉCNICO EM CONTROLE AMBIENTAL</v>
          </cell>
          <cell r="B4">
            <v>6428.6400000000012</v>
          </cell>
          <cell r="C4">
            <v>7000.0800000000017</v>
          </cell>
          <cell r="D4">
            <v>1</v>
          </cell>
          <cell r="E4">
            <v>1</v>
          </cell>
        </row>
        <row r="5">
          <cell r="A5" t="str">
            <v>TÉCNICO EM DESENVOLVIMENTO DE SISTEMAS</v>
          </cell>
          <cell r="B5">
            <v>30156.25</v>
          </cell>
          <cell r="C5">
            <v>30397.5</v>
          </cell>
          <cell r="D5">
            <v>1</v>
          </cell>
          <cell r="E5">
            <v>1</v>
          </cell>
        </row>
        <row r="6">
          <cell r="A6" t="str">
            <v>TÉCNICO EM EDIFICAÇÕES</v>
          </cell>
          <cell r="B6">
            <v>598323.68999999785</v>
          </cell>
          <cell r="C6">
            <v>433500.4599999999</v>
          </cell>
          <cell r="D6">
            <v>4</v>
          </cell>
          <cell r="E6">
            <v>4</v>
          </cell>
        </row>
        <row r="7">
          <cell r="A7" t="str">
            <v>TÉCNICO EM ELETROELETRÔNICA</v>
          </cell>
          <cell r="B7">
            <v>40718.709999999992</v>
          </cell>
          <cell r="C7">
            <v>13358.14000000001</v>
          </cell>
          <cell r="D7">
            <v>1</v>
          </cell>
          <cell r="E7">
            <v>1</v>
          </cell>
        </row>
        <row r="8">
          <cell r="A8" t="str">
            <v>TÉCNICO EM ELETROMECÂNICA</v>
          </cell>
          <cell r="B8">
            <v>496532.07000000018</v>
          </cell>
          <cell r="C8">
            <v>383465.87000000046</v>
          </cell>
          <cell r="D8">
            <v>4</v>
          </cell>
          <cell r="E8">
            <v>4</v>
          </cell>
        </row>
        <row r="9">
          <cell r="A9" t="str">
            <v>TÉCNICO EM ELETROTÉCNICA</v>
          </cell>
          <cell r="B9">
            <v>2724369.3299999842</v>
          </cell>
          <cell r="C9">
            <v>1796920.0399999944</v>
          </cell>
          <cell r="D9">
            <v>5</v>
          </cell>
          <cell r="E9">
            <v>5</v>
          </cell>
        </row>
        <row r="10">
          <cell r="A10" t="str">
            <v>TÉCNICO EM INFORMÁTICA</v>
          </cell>
          <cell r="B10">
            <v>141454.60000000033</v>
          </cell>
          <cell r="C10">
            <v>67713.030000000115</v>
          </cell>
          <cell r="D10">
            <v>2</v>
          </cell>
          <cell r="E10">
            <v>1</v>
          </cell>
        </row>
        <row r="11">
          <cell r="A11" t="str">
            <v>TÉCNICO EM INFORMÁTICA PARA INTERNET</v>
          </cell>
          <cell r="B11">
            <v>403076.16000000108</v>
          </cell>
          <cell r="C11">
            <v>292950.32999999973</v>
          </cell>
          <cell r="D11">
            <v>4</v>
          </cell>
          <cell r="E11">
            <v>3</v>
          </cell>
        </row>
        <row r="12">
          <cell r="A12" t="str">
            <v>TÉCNICO EM LOGÍSTICA</v>
          </cell>
          <cell r="B12">
            <v>145081.50000000055</v>
          </cell>
          <cell r="C12">
            <v>128906.50000000039</v>
          </cell>
          <cell r="D12">
            <v>2</v>
          </cell>
          <cell r="E12">
            <v>2</v>
          </cell>
        </row>
        <row r="13">
          <cell r="A13" t="str">
            <v>TÉCNICO EM MANUTENÇÃO AUTOMOTIVA</v>
          </cell>
          <cell r="B13">
            <v>392684.19000000088</v>
          </cell>
          <cell r="C13">
            <v>319846.59000000113</v>
          </cell>
          <cell r="D13">
            <v>4</v>
          </cell>
          <cell r="E13">
            <v>4</v>
          </cell>
        </row>
        <row r="14">
          <cell r="A14" t="str">
            <v>TÉCNICO EM MANUTENÇÃO E SUPORTE EM INFORMÁTICA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TÉCNICO EM PETROQUÍMICA</v>
          </cell>
          <cell r="B15">
            <v>1192258.2300000018</v>
          </cell>
          <cell r="C15">
            <v>757060.86000000115</v>
          </cell>
          <cell r="D15">
            <v>5</v>
          </cell>
          <cell r="E15">
            <v>5</v>
          </cell>
        </row>
        <row r="16">
          <cell r="A16" t="str">
            <v>TÉCNICO EM PLANEJAMENTO E CONTROLE DA PRODUÇÃO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TÉCNICO EM PLÁSTICO</v>
          </cell>
          <cell r="B17">
            <v>10281.449999999999</v>
          </cell>
          <cell r="C17">
            <v>10281.449999999997</v>
          </cell>
          <cell r="D17">
            <v>1</v>
          </cell>
          <cell r="E17">
            <v>1</v>
          </cell>
        </row>
        <row r="18">
          <cell r="A18" t="str">
            <v>TÉCNICO EM PRODUÇÃO DE MODA</v>
          </cell>
          <cell r="B18">
            <v>238815.63000000021</v>
          </cell>
          <cell r="C18">
            <v>165478.70000000001</v>
          </cell>
          <cell r="D18">
            <v>2</v>
          </cell>
          <cell r="E18">
            <v>2</v>
          </cell>
        </row>
        <row r="19">
          <cell r="A19" t="str">
            <v>TÉCNICO EM QUALIDADE</v>
          </cell>
          <cell r="B19">
            <v>12363.759999999989</v>
          </cell>
          <cell r="C19">
            <v>14363.779999999986</v>
          </cell>
          <cell r="D19">
            <v>1</v>
          </cell>
          <cell r="E19">
            <v>1</v>
          </cell>
        </row>
        <row r="20">
          <cell r="A20" t="str">
            <v>TÉCNICO EM QUÍMICA</v>
          </cell>
          <cell r="B20">
            <v>277169.86000000127</v>
          </cell>
          <cell r="C20">
            <v>190155.39000000074</v>
          </cell>
          <cell r="D20">
            <v>3</v>
          </cell>
          <cell r="E20">
            <v>2</v>
          </cell>
        </row>
        <row r="21">
          <cell r="A21" t="str">
            <v>TÉCNICO EM REDES DE COMPUTADORES</v>
          </cell>
          <cell r="B21">
            <v>2045.7</v>
          </cell>
          <cell r="C21">
            <v>0</v>
          </cell>
          <cell r="D21">
            <v>1</v>
          </cell>
          <cell r="E21">
            <v>0</v>
          </cell>
        </row>
        <row r="22">
          <cell r="A22" t="str">
            <v>TÉCNICO EM SEGURANÇA DO TRABALHO</v>
          </cell>
          <cell r="B22">
            <v>326881.76999999752</v>
          </cell>
          <cell r="C22">
            <v>270860.24999999744</v>
          </cell>
          <cell r="D22">
            <v>3</v>
          </cell>
          <cell r="E22">
            <v>3</v>
          </cell>
        </row>
        <row r="23">
          <cell r="A23" t="str">
            <v>Total</v>
          </cell>
          <cell r="B23">
            <v>7589623.5099999858</v>
          </cell>
          <cell r="C23">
            <v>5292773.8499999959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dade de oferta"/>
    </sheetNames>
    <sheetDataSet>
      <sheetData sheetId="0">
        <row r="1">
          <cell r="A1" t="str">
            <v>Produto</v>
          </cell>
          <cell r="B1" t="str">
            <v>Alunos matriculados 2023</v>
          </cell>
          <cell r="C1" t="str">
            <v>Alunos planejados 2023</v>
          </cell>
          <cell r="D1" t="str">
            <v>Alunos matriculados 2024</v>
          </cell>
          <cell r="E1" t="str">
            <v>Alunos planejados 2024</v>
          </cell>
          <cell r="F1" t="str">
            <v>Alunos matriculados 2025</v>
          </cell>
          <cell r="G1" t="str">
            <v>Alunos planejados 2025</v>
          </cell>
          <cell r="H1" t="str">
            <v>Total matriculados</v>
          </cell>
          <cell r="I1" t="str">
            <v>Total planejado</v>
          </cell>
          <cell r="J1" t="str">
            <v>Espaço disponível</v>
          </cell>
          <cell r="K1" t="str">
            <v>Nota</v>
          </cell>
        </row>
        <row r="2">
          <cell r="A2" t="str">
            <v>TÉCNICO EM ADMINISTRAÇÃO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18</v>
          </cell>
          <cell r="H2">
            <v>0</v>
          </cell>
          <cell r="I2">
            <v>18</v>
          </cell>
          <cell r="J2">
            <v>0</v>
          </cell>
          <cell r="K2">
            <v>1</v>
          </cell>
        </row>
        <row r="3">
          <cell r="A3" t="str">
            <v>TÉCNICO EM AUTOMAÇÃO INDUSTRIAL</v>
          </cell>
          <cell r="B3">
            <v>197</v>
          </cell>
          <cell r="C3">
            <v>96</v>
          </cell>
          <cell r="D3">
            <v>245</v>
          </cell>
          <cell r="E3">
            <v>132</v>
          </cell>
          <cell r="F3">
            <v>102</v>
          </cell>
          <cell r="G3">
            <v>152</v>
          </cell>
          <cell r="H3">
            <v>347</v>
          </cell>
          <cell r="I3">
            <v>284</v>
          </cell>
          <cell r="J3">
            <v>1.221830985915493</v>
          </cell>
          <cell r="K3">
            <v>5</v>
          </cell>
        </row>
        <row r="4">
          <cell r="A4" t="str">
            <v>TÉCNICO EM CONTROLE AMBIENTAL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9</v>
          </cell>
          <cell r="G4">
            <v>32</v>
          </cell>
          <cell r="H4">
            <v>9</v>
          </cell>
          <cell r="I4">
            <v>32</v>
          </cell>
          <cell r="J4">
            <v>0.28125</v>
          </cell>
          <cell r="K4">
            <v>1</v>
          </cell>
        </row>
        <row r="5">
          <cell r="A5" t="str">
            <v>TÉCNICO EM DESENVOLVIMENTO DE SISTEMAS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31</v>
          </cell>
          <cell r="G5">
            <v>30</v>
          </cell>
          <cell r="H5">
            <v>31</v>
          </cell>
          <cell r="I5">
            <v>30</v>
          </cell>
          <cell r="J5">
            <v>1.0333333333333334</v>
          </cell>
          <cell r="K5">
            <v>5</v>
          </cell>
        </row>
        <row r="6">
          <cell r="A6" t="str">
            <v>TÉCNICO EM EDIFICAÇÕES</v>
          </cell>
          <cell r="B6">
            <v>158</v>
          </cell>
          <cell r="C6">
            <v>78</v>
          </cell>
          <cell r="D6">
            <v>197</v>
          </cell>
          <cell r="E6">
            <v>105</v>
          </cell>
          <cell r="F6">
            <v>76</v>
          </cell>
          <cell r="G6">
            <v>114</v>
          </cell>
          <cell r="H6">
            <v>273</v>
          </cell>
          <cell r="I6">
            <v>219</v>
          </cell>
          <cell r="J6">
            <v>1.2465753424657535</v>
          </cell>
          <cell r="K6">
            <v>5</v>
          </cell>
        </row>
        <row r="7">
          <cell r="A7" t="str">
            <v>TÉCNICO EM ELETROELETRÔNICA</v>
          </cell>
          <cell r="B7">
            <v>27</v>
          </cell>
          <cell r="C7">
            <v>13</v>
          </cell>
          <cell r="D7">
            <v>9</v>
          </cell>
          <cell r="E7">
            <v>10</v>
          </cell>
          <cell r="F7">
            <v>3</v>
          </cell>
          <cell r="G7">
            <v>22</v>
          </cell>
          <cell r="H7">
            <v>12</v>
          </cell>
          <cell r="I7">
            <v>32</v>
          </cell>
          <cell r="J7">
            <v>0.375</v>
          </cell>
          <cell r="K7">
            <v>1</v>
          </cell>
        </row>
        <row r="8">
          <cell r="A8" t="str">
            <v>TÉCNICO EM ELETROMECÂNICA</v>
          </cell>
          <cell r="B8">
            <v>128</v>
          </cell>
          <cell r="C8">
            <v>67</v>
          </cell>
          <cell r="D8">
            <v>153</v>
          </cell>
          <cell r="E8">
            <v>33</v>
          </cell>
          <cell r="F8">
            <v>91</v>
          </cell>
          <cell r="G8">
            <v>94</v>
          </cell>
          <cell r="H8">
            <v>244</v>
          </cell>
          <cell r="I8">
            <v>127</v>
          </cell>
          <cell r="J8">
            <v>1.921259842519685</v>
          </cell>
          <cell r="K8">
            <v>5</v>
          </cell>
        </row>
        <row r="9">
          <cell r="A9" t="str">
            <v>TÉCNICO EM ELETROTÉCNICA</v>
          </cell>
          <cell r="B9">
            <v>645</v>
          </cell>
          <cell r="C9">
            <v>366</v>
          </cell>
          <cell r="D9">
            <v>770</v>
          </cell>
          <cell r="E9">
            <v>377</v>
          </cell>
          <cell r="F9">
            <v>422</v>
          </cell>
          <cell r="G9">
            <v>465</v>
          </cell>
          <cell r="H9">
            <v>1192</v>
          </cell>
          <cell r="I9">
            <v>842</v>
          </cell>
          <cell r="J9">
            <v>1.4156769596199525</v>
          </cell>
          <cell r="K9">
            <v>5</v>
          </cell>
        </row>
        <row r="10">
          <cell r="A10" t="str">
            <v>TÉCNICO EM INFORMÁTICA</v>
          </cell>
          <cell r="B10">
            <v>92</v>
          </cell>
          <cell r="C10">
            <v>62</v>
          </cell>
          <cell r="D10">
            <v>103</v>
          </cell>
          <cell r="E10">
            <v>51</v>
          </cell>
          <cell r="F10">
            <v>44</v>
          </cell>
          <cell r="G10">
            <v>58</v>
          </cell>
          <cell r="H10">
            <v>147</v>
          </cell>
          <cell r="I10">
            <v>109</v>
          </cell>
          <cell r="J10">
            <v>1.3486238532110091</v>
          </cell>
          <cell r="K10">
            <v>5</v>
          </cell>
        </row>
        <row r="11">
          <cell r="A11" t="str">
            <v>TÉCNICO EM INFORMÁTICA PARA INTERNET</v>
          </cell>
          <cell r="B11">
            <v>89</v>
          </cell>
          <cell r="C11">
            <v>65</v>
          </cell>
          <cell r="D11">
            <v>132</v>
          </cell>
          <cell r="E11">
            <v>106</v>
          </cell>
          <cell r="F11">
            <v>58</v>
          </cell>
          <cell r="G11">
            <v>61</v>
          </cell>
          <cell r="H11">
            <v>190</v>
          </cell>
          <cell r="I11">
            <v>167</v>
          </cell>
          <cell r="J11">
            <v>1.1377245508982037</v>
          </cell>
          <cell r="K11">
            <v>5</v>
          </cell>
        </row>
        <row r="12">
          <cell r="A12" t="str">
            <v>TÉCNICO EM LOGÍSTICA</v>
          </cell>
          <cell r="B12">
            <v>59</v>
          </cell>
          <cell r="C12">
            <v>54</v>
          </cell>
          <cell r="D12">
            <v>91</v>
          </cell>
          <cell r="E12">
            <v>72</v>
          </cell>
          <cell r="F12">
            <v>37</v>
          </cell>
          <cell r="G12">
            <v>56</v>
          </cell>
          <cell r="H12">
            <v>128</v>
          </cell>
          <cell r="I12">
            <v>128</v>
          </cell>
          <cell r="J12">
            <v>1</v>
          </cell>
          <cell r="K12">
            <v>5</v>
          </cell>
        </row>
        <row r="13">
          <cell r="A13" t="str">
            <v>TÉCNICO EM MANUTENÇÃO AUTOMOTIVA</v>
          </cell>
          <cell r="B13">
            <v>93</v>
          </cell>
          <cell r="C13">
            <v>53</v>
          </cell>
          <cell r="D13">
            <v>171</v>
          </cell>
          <cell r="E13">
            <v>74</v>
          </cell>
          <cell r="F13">
            <v>86</v>
          </cell>
          <cell r="G13">
            <v>93</v>
          </cell>
          <cell r="H13">
            <v>257</v>
          </cell>
          <cell r="I13">
            <v>167</v>
          </cell>
          <cell r="J13">
            <v>1.5389221556886228</v>
          </cell>
          <cell r="K13">
            <v>5</v>
          </cell>
        </row>
        <row r="14">
          <cell r="A14" t="str">
            <v>TÉCNICO EM MANUTENÇÃO E SUPORTE EM INFORMÁTICA</v>
          </cell>
          <cell r="B14">
            <v>34</v>
          </cell>
          <cell r="C14">
            <v>0</v>
          </cell>
          <cell r="D14">
            <v>31</v>
          </cell>
          <cell r="E14">
            <v>36</v>
          </cell>
          <cell r="F14">
            <v>0</v>
          </cell>
          <cell r="G14">
            <v>0</v>
          </cell>
          <cell r="H14">
            <v>31</v>
          </cell>
          <cell r="I14">
            <v>36</v>
          </cell>
          <cell r="J14">
            <v>0.86111111111111116</v>
          </cell>
          <cell r="K14">
            <v>4</v>
          </cell>
        </row>
        <row r="15">
          <cell r="A15" t="str">
            <v>TÉCNICO EM PETROQUÍMICA</v>
          </cell>
          <cell r="B15">
            <v>430</v>
          </cell>
          <cell r="C15">
            <v>267</v>
          </cell>
          <cell r="D15">
            <v>402</v>
          </cell>
          <cell r="E15">
            <v>227</v>
          </cell>
          <cell r="F15">
            <v>144</v>
          </cell>
          <cell r="G15">
            <v>167</v>
          </cell>
          <cell r="H15">
            <v>546</v>
          </cell>
          <cell r="I15">
            <v>394</v>
          </cell>
          <cell r="J15">
            <v>1.3857868020304569</v>
          </cell>
          <cell r="K15">
            <v>5</v>
          </cell>
        </row>
        <row r="16">
          <cell r="A16" t="str">
            <v>TÉCNICO EM PLANEJAMENTO E CONTROLE DA PRODUÇÃO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22</v>
          </cell>
          <cell r="G16">
            <v>36</v>
          </cell>
          <cell r="H16">
            <v>22</v>
          </cell>
          <cell r="I16">
            <v>36</v>
          </cell>
          <cell r="J16">
            <v>0.61111111111111116</v>
          </cell>
          <cell r="K16">
            <v>2</v>
          </cell>
        </row>
        <row r="17">
          <cell r="A17" t="str">
            <v>TÉCNICO EM PLÁSTICO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20</v>
          </cell>
          <cell r="G17">
            <v>18</v>
          </cell>
          <cell r="H17">
            <v>20</v>
          </cell>
          <cell r="I17">
            <v>18</v>
          </cell>
          <cell r="J17">
            <v>1.1111111111111112</v>
          </cell>
          <cell r="K17">
            <v>5</v>
          </cell>
        </row>
        <row r="18">
          <cell r="A18" t="str">
            <v>TÉCNICO EM PRODUÇÃO DE MODA</v>
          </cell>
          <cell r="B18">
            <v>81</v>
          </cell>
          <cell r="C18">
            <v>80</v>
          </cell>
          <cell r="D18">
            <v>79</v>
          </cell>
          <cell r="E18">
            <v>74</v>
          </cell>
          <cell r="F18">
            <v>31</v>
          </cell>
          <cell r="G18">
            <v>32</v>
          </cell>
          <cell r="H18">
            <v>110</v>
          </cell>
          <cell r="I18">
            <v>106</v>
          </cell>
          <cell r="J18">
            <v>1.0377358490566038</v>
          </cell>
          <cell r="K18">
            <v>5</v>
          </cell>
        </row>
        <row r="19">
          <cell r="A19" t="str">
            <v>TÉCNICO EM QUALIDADE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50</v>
          </cell>
          <cell r="G19">
            <v>36</v>
          </cell>
          <cell r="H19">
            <v>50</v>
          </cell>
          <cell r="I19">
            <v>36</v>
          </cell>
          <cell r="J19">
            <v>1.3888888888888888</v>
          </cell>
          <cell r="K19">
            <v>5</v>
          </cell>
        </row>
        <row r="20">
          <cell r="A20" t="str">
            <v>TÉCNICO EM QUÍMICA</v>
          </cell>
          <cell r="B20">
            <v>112</v>
          </cell>
          <cell r="C20">
            <v>86</v>
          </cell>
          <cell r="D20">
            <v>128</v>
          </cell>
          <cell r="E20">
            <v>95</v>
          </cell>
          <cell r="F20">
            <v>67</v>
          </cell>
          <cell r="G20">
            <v>117</v>
          </cell>
          <cell r="H20">
            <v>195</v>
          </cell>
          <cell r="I20">
            <v>212</v>
          </cell>
          <cell r="J20">
            <v>0.91981132075471694</v>
          </cell>
          <cell r="K20">
            <v>5</v>
          </cell>
        </row>
        <row r="21">
          <cell r="A21" t="str">
            <v>TÉCNICO EM REDES DE COMPUTADORES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11</v>
          </cell>
          <cell r="G21">
            <v>15</v>
          </cell>
          <cell r="H21">
            <v>11</v>
          </cell>
          <cell r="I21">
            <v>15</v>
          </cell>
          <cell r="J21">
            <v>0.73333333333333328</v>
          </cell>
          <cell r="K21">
            <v>3</v>
          </cell>
        </row>
        <row r="22">
          <cell r="A22" t="str">
            <v>TÉCNICO EM SEGURANÇA DO TRABALHO</v>
          </cell>
          <cell r="B22">
            <v>117</v>
          </cell>
          <cell r="C22">
            <v>26</v>
          </cell>
          <cell r="D22">
            <v>216</v>
          </cell>
          <cell r="E22">
            <v>89</v>
          </cell>
          <cell r="F22">
            <v>121</v>
          </cell>
          <cell r="G22">
            <v>131</v>
          </cell>
          <cell r="H22">
            <v>337</v>
          </cell>
          <cell r="I22">
            <v>220</v>
          </cell>
          <cell r="J22">
            <v>1.5318181818181817</v>
          </cell>
          <cell r="K22">
            <v>5</v>
          </cell>
        </row>
        <row r="25">
          <cell r="A25"/>
          <cell r="B25"/>
        </row>
        <row r="26">
          <cell r="A26"/>
          <cell r="B26"/>
        </row>
        <row r="27">
          <cell r="A27"/>
          <cell r="B27"/>
        </row>
        <row r="28">
          <cell r="A28"/>
          <cell r="B28"/>
        </row>
        <row r="29">
          <cell r="A29"/>
          <cell r="B29"/>
        </row>
        <row r="30">
          <cell r="A30"/>
          <cell r="B30"/>
        </row>
        <row r="31">
          <cell r="A31"/>
          <cell r="B31"/>
        </row>
        <row r="32">
          <cell r="A32"/>
          <cell r="B32"/>
        </row>
        <row r="33">
          <cell r="A33"/>
          <cell r="B33"/>
        </row>
        <row r="34">
          <cell r="A34"/>
          <cell r="B34"/>
        </row>
        <row r="35">
          <cell r="A35"/>
          <cell r="B35"/>
        </row>
        <row r="36">
          <cell r="A36"/>
          <cell r="B36"/>
        </row>
        <row r="37">
          <cell r="A37"/>
          <cell r="B37"/>
        </row>
        <row r="38">
          <cell r="A38"/>
          <cell r="B38"/>
        </row>
        <row r="39">
          <cell r="A39"/>
          <cell r="B39"/>
        </row>
        <row r="40">
          <cell r="A40"/>
          <cell r="B40"/>
        </row>
        <row r="41">
          <cell r="A41"/>
          <cell r="B41"/>
        </row>
        <row r="42">
          <cell r="A42"/>
          <cell r="B42"/>
        </row>
        <row r="43">
          <cell r="A43"/>
          <cell r="B43"/>
        </row>
        <row r="44">
          <cell r="A44"/>
          <cell r="B44"/>
        </row>
        <row r="45">
          <cell r="A45"/>
          <cell r="B45"/>
        </row>
        <row r="46">
          <cell r="A46"/>
          <cell r="B46"/>
        </row>
        <row r="47">
          <cell r="A47"/>
          <cell r="B47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ção EP"/>
      <sheetName val="turmas"/>
      <sheetName val="EP SGE"/>
      <sheetName val="Produção EP (2)"/>
      <sheetName val="Resultado por matriz"/>
      <sheetName val="Resultado por produto"/>
    </sheetNames>
    <sheetDataSet>
      <sheetData sheetId="0">
        <row r="1">
          <cell r="D1" t="str">
            <v>CODTURMA</v>
          </cell>
        </row>
      </sheetData>
      <sheetData sheetId="1"/>
      <sheetData sheetId="2"/>
      <sheetData sheetId="3"/>
      <sheetData sheetId="4"/>
      <sheetData sheetId="5">
        <row r="1">
          <cell r="B1" t="str">
            <v>Nome matriz</v>
          </cell>
          <cell r="C1" t="str">
            <v>Mediana</v>
          </cell>
          <cell r="D1" t="str">
            <v>Média</v>
          </cell>
          <cell r="E1" t="str">
            <v>Desvio padrão populacional</v>
          </cell>
          <cell r="F1" t="str">
            <v>Limite inferior</v>
          </cell>
          <cell r="G1" t="str">
            <v>Limite superior</v>
          </cell>
          <cell r="H1" t="str">
            <v>Média saneada</v>
          </cell>
          <cell r="I1" t="str">
            <v>Turmas fechadas</v>
          </cell>
          <cell r="J1" t="str">
            <v>Total de turmas</v>
          </cell>
          <cell r="K1" t="str">
            <v>% turmas fechadas</v>
          </cell>
          <cell r="L1" t="str">
            <v>Nota final</v>
          </cell>
        </row>
        <row r="2">
          <cell r="B2" t="str">
            <v>TÉCNICO EM INFORMÁTICA</v>
          </cell>
          <cell r="C2">
            <v>127.0374421296292</v>
          </cell>
          <cell r="D2">
            <v>225.14451364004526</v>
          </cell>
          <cell r="E2">
            <v>245.6863475395696</v>
          </cell>
          <cell r="F2">
            <v>-20.541833899524335</v>
          </cell>
          <cell r="G2">
            <v>470.83086117961489</v>
          </cell>
          <cell r="H2">
            <v>105.42205523533873</v>
          </cell>
          <cell r="I2">
            <v>4</v>
          </cell>
          <cell r="J2">
            <v>7</v>
          </cell>
          <cell r="K2">
            <v>0.5714285714285714</v>
          </cell>
          <cell r="L2">
            <v>2</v>
          </cell>
        </row>
        <row r="3">
          <cell r="B3" t="str">
            <v>TÉCNICO EM INFORMÁTICA PARA INTERNET</v>
          </cell>
          <cell r="C3">
            <v>101.27223344907543</v>
          </cell>
          <cell r="D3">
            <v>135.83333035300893</v>
          </cell>
          <cell r="E3">
            <v>79.707801967481444</v>
          </cell>
          <cell r="F3">
            <v>56.125528385527488</v>
          </cell>
          <cell r="G3">
            <v>215.54113232049036</v>
          </cell>
          <cell r="H3">
            <v>96.242565470679736</v>
          </cell>
          <cell r="I3">
            <v>4</v>
          </cell>
          <cell r="J3">
            <v>5</v>
          </cell>
          <cell r="K3">
            <v>0.8</v>
          </cell>
          <cell r="L3">
            <v>3</v>
          </cell>
        </row>
        <row r="4">
          <cell r="B4" t="str">
            <v>TÉCNICO EM ELETROTÉCNICA</v>
          </cell>
          <cell r="C4">
            <v>64.422367071758345</v>
          </cell>
          <cell r="D4">
            <v>83.318902944877664</v>
          </cell>
          <cell r="E4">
            <v>72.781817786698269</v>
          </cell>
          <cell r="F4">
            <v>10.537085158179394</v>
          </cell>
          <cell r="G4">
            <v>156.10072073157593</v>
          </cell>
          <cell r="H4">
            <v>64.604968428029011</v>
          </cell>
          <cell r="I4">
            <v>16</v>
          </cell>
          <cell r="J4">
            <v>18</v>
          </cell>
          <cell r="K4">
            <v>0.88888888888888884</v>
          </cell>
          <cell r="L4">
            <v>4</v>
          </cell>
        </row>
        <row r="5">
          <cell r="B5" t="str">
            <v>TÉCNICO EM SEGURANÇA DO TRABALHO</v>
          </cell>
          <cell r="C5">
            <v>63.660054282408964</v>
          </cell>
          <cell r="D5">
            <v>71.962176873345541</v>
          </cell>
          <cell r="E5">
            <v>77.005982766362109</v>
          </cell>
          <cell r="F5">
            <v>-5.0438058930165681</v>
          </cell>
          <cell r="G5">
            <v>148.96815963970766</v>
          </cell>
          <cell r="H5">
            <v>51.274855536264418</v>
          </cell>
          <cell r="I5">
            <v>7</v>
          </cell>
          <cell r="J5">
            <v>7</v>
          </cell>
          <cell r="K5">
            <v>1</v>
          </cell>
          <cell r="L5">
            <v>5</v>
          </cell>
        </row>
        <row r="6">
          <cell r="B6" t="str">
            <v>TÉCNICO EM EDIFICAÇÕES</v>
          </cell>
          <cell r="C6">
            <v>117.89033296874914</v>
          </cell>
          <cell r="D6">
            <v>123.9800716049358</v>
          </cell>
          <cell r="E6">
            <v>65.261417794487414</v>
          </cell>
          <cell r="F6">
            <v>58.718653810448387</v>
          </cell>
          <cell r="G6">
            <v>189.24148939942322</v>
          </cell>
          <cell r="H6">
            <v>130.36926788194251</v>
          </cell>
          <cell r="I6">
            <v>6</v>
          </cell>
          <cell r="J6">
            <v>6</v>
          </cell>
          <cell r="K6">
            <v>1</v>
          </cell>
          <cell r="L6">
            <v>1</v>
          </cell>
        </row>
        <row r="7">
          <cell r="B7" t="str">
            <v>TÉCNICO EM ELETROMECÂNICA</v>
          </cell>
          <cell r="C7">
            <v>61.964719062503718</v>
          </cell>
          <cell r="D7">
            <v>113.04917975231656</v>
          </cell>
          <cell r="E7">
            <v>101.46067602238408</v>
          </cell>
          <cell r="F7">
            <v>11.588503729932484</v>
          </cell>
          <cell r="G7">
            <v>214.50985577470064</v>
          </cell>
          <cell r="H7">
            <v>74.273313579284149</v>
          </cell>
          <cell r="I7">
            <v>5</v>
          </cell>
          <cell r="J7">
            <v>5</v>
          </cell>
          <cell r="K7">
            <v>1</v>
          </cell>
          <cell r="L7">
            <v>4</v>
          </cell>
        </row>
        <row r="8">
          <cell r="B8" t="str">
            <v>TÉCNICO EM AUTOMAÇÃO INDUSTRIAL</v>
          </cell>
          <cell r="C8">
            <v>40.589662673610292</v>
          </cell>
          <cell r="D8">
            <v>59.916589331597606</v>
          </cell>
          <cell r="E8">
            <v>63.594359363555377</v>
          </cell>
          <cell r="F8">
            <v>-3.6777700319577704</v>
          </cell>
          <cell r="G8">
            <v>123.51094869515299</v>
          </cell>
          <cell r="H8">
            <v>41.900679568452425</v>
          </cell>
          <cell r="I8">
            <v>8</v>
          </cell>
          <cell r="J8">
            <v>8</v>
          </cell>
          <cell r="K8">
            <v>1</v>
          </cell>
          <cell r="L8">
            <v>5</v>
          </cell>
        </row>
        <row r="9">
          <cell r="B9" t="str">
            <v>TÉCNICO EM PETROQUÍMICA</v>
          </cell>
          <cell r="C9">
            <v>27.934477395829163</v>
          </cell>
          <cell r="D9">
            <v>60.090248294402869</v>
          </cell>
          <cell r="E9">
            <v>60.710504974402056</v>
          </cell>
          <cell r="F9">
            <v>-0.6202566799991871</v>
          </cell>
          <cell r="G9">
            <v>120.80075326880493</v>
          </cell>
          <cell r="H9">
            <v>36.390270506687457</v>
          </cell>
          <cell r="I9">
            <v>11</v>
          </cell>
          <cell r="J9">
            <v>11</v>
          </cell>
          <cell r="K9">
            <v>1</v>
          </cell>
          <cell r="L9">
            <v>5</v>
          </cell>
        </row>
        <row r="10">
          <cell r="B10" t="str">
            <v>TÉCNICO EM ELETROELETRÔNICA</v>
          </cell>
          <cell r="C10">
            <v>187.80711238426011</v>
          </cell>
          <cell r="D10">
            <v>187.80711238426011</v>
          </cell>
          <cell r="E10" t="str">
            <v>0</v>
          </cell>
          <cell r="F10">
            <v>187.80711238426011</v>
          </cell>
          <cell r="G10">
            <v>187.80711238426011</v>
          </cell>
          <cell r="H10">
            <v>187.80711238426011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</row>
        <row r="11">
          <cell r="B11" t="str">
            <v xml:space="preserve">TECNICO EM PRODUÇÃO DE MODA </v>
          </cell>
          <cell r="C11">
            <v>140.42979290509538</v>
          </cell>
          <cell r="D11">
            <v>140.42979290509538</v>
          </cell>
          <cell r="E11" t="str">
            <v>0</v>
          </cell>
          <cell r="F11">
            <v>140.42979290509538</v>
          </cell>
          <cell r="G11">
            <v>140.42979290509538</v>
          </cell>
          <cell r="H11">
            <v>140.42979290509538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</row>
        <row r="12">
          <cell r="B12" t="str">
            <v>TÉCNICO EM MANUTENÇÃO AUTOMOTIVA</v>
          </cell>
          <cell r="C12">
            <v>36.123688003473944</v>
          </cell>
          <cell r="D12">
            <v>36.123688003473944</v>
          </cell>
          <cell r="E12">
            <v>51.086609497447128</v>
          </cell>
          <cell r="F12">
            <v>-14.962921493973184</v>
          </cell>
          <cell r="G12">
            <v>87.210297500921072</v>
          </cell>
          <cell r="H12">
            <v>36.123688003473944</v>
          </cell>
          <cell r="I12">
            <v>2</v>
          </cell>
          <cell r="J12">
            <v>2</v>
          </cell>
          <cell r="K12">
            <v>1</v>
          </cell>
          <cell r="L12">
            <v>5</v>
          </cell>
        </row>
        <row r="13">
          <cell r="B13" t="str">
            <v>TÉCNICO EM QUÍMICA</v>
          </cell>
          <cell r="C13">
            <v>188.13775482639176</v>
          </cell>
          <cell r="D13">
            <v>219.9924455856497</v>
          </cell>
          <cell r="E13">
            <v>98.23425520035228</v>
          </cell>
          <cell r="F13">
            <v>121.75819038529742</v>
          </cell>
          <cell r="G13">
            <v>318.22670078600197</v>
          </cell>
          <cell r="H13">
            <v>181.22439094328911</v>
          </cell>
          <cell r="I13">
            <v>5</v>
          </cell>
          <cell r="J13">
            <v>5</v>
          </cell>
          <cell r="K13">
            <v>1</v>
          </cell>
          <cell r="L13">
            <v>1</v>
          </cell>
        </row>
        <row r="14">
          <cell r="B14" t="str">
            <v>TÉCNICO EM LOGÍSTICA</v>
          </cell>
          <cell r="C14">
            <v>69.06227659722208</v>
          </cell>
          <cell r="D14">
            <v>69.06227659722208</v>
          </cell>
          <cell r="E14">
            <v>31.200770780618026</v>
          </cell>
          <cell r="F14">
            <v>37.861505816604051</v>
          </cell>
          <cell r="G14">
            <v>100.26304737784011</v>
          </cell>
          <cell r="H14">
            <v>69.06227659722208</v>
          </cell>
          <cell r="I14">
            <v>2</v>
          </cell>
          <cell r="J14">
            <v>2</v>
          </cell>
          <cell r="K14">
            <v>1</v>
          </cell>
          <cell r="L14">
            <v>4</v>
          </cell>
        </row>
        <row r="15">
          <cell r="B15" t="str">
            <v>TÉCNICO EM MANUTENÇÃO E SUPORTE EM INFORMÁTICA</v>
          </cell>
          <cell r="C15">
            <v>3</v>
          </cell>
          <cell r="D15">
            <v>3</v>
          </cell>
          <cell r="E15" t="str">
            <v>0</v>
          </cell>
          <cell r="F15">
            <v>3</v>
          </cell>
          <cell r="G15">
            <v>3</v>
          </cell>
          <cell r="H15">
            <v>3</v>
          </cell>
          <cell r="I15">
            <v>1</v>
          </cell>
          <cell r="J15">
            <v>1</v>
          </cell>
          <cell r="K15">
            <v>1</v>
          </cell>
          <cell r="L15">
            <v>3</v>
          </cell>
        </row>
        <row r="16">
          <cell r="B16" t="str">
            <v>Total Geral</v>
          </cell>
          <cell r="C16"/>
          <cell r="D16"/>
          <cell r="E16"/>
          <cell r="F16"/>
          <cell r="G16"/>
          <cell r="H16"/>
          <cell r="I16"/>
          <cell r="J16"/>
          <cell r="K16"/>
          <cell r="L16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amica analise"/>
      <sheetName val="analise"/>
      <sheetName val="dinamica"/>
      <sheetName val="fontes_externas gov_novocaged"/>
    </sheetNames>
    <sheetDataSet>
      <sheetData sheetId="0">
        <row r="3">
          <cell r="A3" t="str">
            <v>Rótulos de Linha</v>
          </cell>
          <cell r="B3" t="str">
            <v>Soma de saldo</v>
          </cell>
          <cell r="C3" t="str">
            <v>Nota final</v>
          </cell>
        </row>
        <row r="4">
          <cell r="A4" t="str">
            <v>TÉCNICO EM SEGURANÇA DO TRABALHO</v>
          </cell>
          <cell r="B4">
            <v>4770</v>
          </cell>
          <cell r="C4">
            <v>5</v>
          </cell>
        </row>
        <row r="5">
          <cell r="A5" t="str">
            <v>TÉCNICO EM ELETROELETRÔNICA</v>
          </cell>
          <cell r="B5">
            <v>3292</v>
          </cell>
          <cell r="C5">
            <v>5</v>
          </cell>
        </row>
        <row r="6">
          <cell r="A6" t="str">
            <v>TÉCNICO EM INFORMÁTICA</v>
          </cell>
          <cell r="B6">
            <v>2406</v>
          </cell>
          <cell r="C6">
            <v>4</v>
          </cell>
        </row>
        <row r="7">
          <cell r="A7" t="str">
            <v>TÉCNICO EM EDIFICAÇÕES</v>
          </cell>
          <cell r="B7">
            <v>2267</v>
          </cell>
          <cell r="C7">
            <v>4</v>
          </cell>
        </row>
        <row r="8">
          <cell r="A8" t="str">
            <v>TÉCNICO EM PLANEJAMENTO E CONTROLE DA PRODUÇÃO</v>
          </cell>
          <cell r="B8">
            <v>2236</v>
          </cell>
          <cell r="C8">
            <v>4</v>
          </cell>
        </row>
        <row r="9">
          <cell r="A9" t="str">
            <v>TÉCNICO EM ELETROMECÂNICA</v>
          </cell>
          <cell r="B9">
            <v>2143</v>
          </cell>
          <cell r="C9">
            <v>4</v>
          </cell>
        </row>
        <row r="10">
          <cell r="A10" t="str">
            <v>TÉCNICO EM ELETROTÉCNICA</v>
          </cell>
          <cell r="B10">
            <v>1821</v>
          </cell>
          <cell r="C10">
            <v>3</v>
          </cell>
        </row>
        <row r="11">
          <cell r="A11" t="str">
            <v>TÉCNICO EM DESENVOLVIMENTO DE SISTEMAS</v>
          </cell>
          <cell r="B11">
            <v>1182</v>
          </cell>
          <cell r="C11">
            <v>3</v>
          </cell>
        </row>
        <row r="12">
          <cell r="A12" t="str">
            <v>TÉCNICO EM CONTROLE AMBIENTAL</v>
          </cell>
          <cell r="B12">
            <v>904</v>
          </cell>
          <cell r="C12">
            <v>2</v>
          </cell>
        </row>
        <row r="13">
          <cell r="A13" t="str">
            <v>TÉCNICO EM QUÍMICA</v>
          </cell>
          <cell r="B13">
            <v>854</v>
          </cell>
          <cell r="C13">
            <v>2</v>
          </cell>
        </row>
        <row r="14">
          <cell r="A14" t="str">
            <v>TÉCNICO EM ADMINISTRAÇÃO</v>
          </cell>
          <cell r="B14">
            <v>640</v>
          </cell>
          <cell r="C14">
            <v>2</v>
          </cell>
        </row>
        <row r="15">
          <cell r="A15" t="str">
            <v>TÉCNICO EM PLÁSTICO</v>
          </cell>
          <cell r="B15">
            <v>153</v>
          </cell>
          <cell r="C15">
            <v>1</v>
          </cell>
        </row>
        <row r="16">
          <cell r="A16" t="str">
            <v>TÉCNICO EM PETROQUÍMICA</v>
          </cell>
          <cell r="B16">
            <v>116</v>
          </cell>
          <cell r="C16">
            <v>1</v>
          </cell>
        </row>
        <row r="17">
          <cell r="A17" t="str">
            <v>TÉCNICO EM MANUTENÇÃO AUTOMOTIVA</v>
          </cell>
          <cell r="B17">
            <v>90</v>
          </cell>
          <cell r="C17">
            <v>1</v>
          </cell>
        </row>
        <row r="18">
          <cell r="A18" t="str">
            <v>TÉCNICO EM MECÂNICA</v>
          </cell>
          <cell r="B18">
            <v>32</v>
          </cell>
          <cell r="C18">
            <v>1</v>
          </cell>
        </row>
        <row r="19">
          <cell r="A19" t="str">
            <v>TÉCNICO EM PRODUÇÃO DE MODA</v>
          </cell>
          <cell r="B19">
            <v>4</v>
          </cell>
          <cell r="C19">
            <v>1</v>
          </cell>
        </row>
        <row r="20">
          <cell r="A20" t="str">
            <v>Total Geral</v>
          </cell>
          <cell r="B20">
            <v>22910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2"/>
      <sheetName val="Planilha1"/>
    </sheetNames>
    <sheetDataSet>
      <sheetData sheetId="0">
        <row r="3">
          <cell r="A3" t="str">
            <v>Rótulos de Linha</v>
          </cell>
          <cell r="B3" t="str">
            <v>Soma de Demanda por Formação inicial</v>
          </cell>
          <cell r="C3" t="str">
            <v>Saldo CAGED</v>
          </cell>
          <cell r="E3" t="str">
            <v>Nota final</v>
          </cell>
        </row>
        <row r="4">
          <cell r="A4" t="str">
            <v>TÉCNICO EM EDIFICAÇÕES</v>
          </cell>
          <cell r="B4">
            <v>66</v>
          </cell>
          <cell r="C4">
            <v>2267</v>
          </cell>
          <cell r="D4">
            <v>149622</v>
          </cell>
          <cell r="E4">
            <v>5</v>
          </cell>
        </row>
        <row r="5">
          <cell r="A5" t="str">
            <v>TÉCNICO EM PLANEJAMENTO E CONTROLE DA PRODUÇÃO</v>
          </cell>
          <cell r="B5">
            <v>39</v>
          </cell>
          <cell r="C5">
            <v>2236</v>
          </cell>
          <cell r="D5">
            <v>87204</v>
          </cell>
          <cell r="E5">
            <v>5</v>
          </cell>
        </row>
        <row r="6">
          <cell r="A6" t="str">
            <v>TÉCNICO EM ELETROELETRÔNICA</v>
          </cell>
          <cell r="B6">
            <v>38</v>
          </cell>
          <cell r="C6">
            <v>3292</v>
          </cell>
          <cell r="D6">
            <v>125096</v>
          </cell>
          <cell r="E6">
            <v>5</v>
          </cell>
        </row>
        <row r="7">
          <cell r="A7" t="str">
            <v>TÉCNICO EM INFORMÁTICA</v>
          </cell>
          <cell r="B7">
            <v>29</v>
          </cell>
          <cell r="C7">
            <v>2406</v>
          </cell>
          <cell r="D7">
            <v>69774</v>
          </cell>
          <cell r="E7">
            <v>4</v>
          </cell>
        </row>
        <row r="8">
          <cell r="A8" t="str">
            <v>TÉCNICO EM ELETROMECÂNICA</v>
          </cell>
          <cell r="B8">
            <v>27</v>
          </cell>
          <cell r="C8">
            <v>2143</v>
          </cell>
          <cell r="D8">
            <v>57861</v>
          </cell>
          <cell r="E8">
            <v>3</v>
          </cell>
        </row>
        <row r="9">
          <cell r="A9" t="str">
            <v>TÉCNICO EM QUÍMICA</v>
          </cell>
          <cell r="B9">
            <v>24</v>
          </cell>
          <cell r="C9">
            <v>854</v>
          </cell>
          <cell r="D9">
            <v>20496</v>
          </cell>
          <cell r="E9">
            <v>2</v>
          </cell>
        </row>
        <row r="10">
          <cell r="A10" t="str">
            <v>TÉCNICO EM ELETROTÉCNICA</v>
          </cell>
          <cell r="B10">
            <v>17</v>
          </cell>
          <cell r="C10">
            <v>1821</v>
          </cell>
          <cell r="D10">
            <v>30957</v>
          </cell>
          <cell r="E10">
            <v>2</v>
          </cell>
        </row>
        <row r="11">
          <cell r="A11" t="str">
            <v>TÉCNICO EM DESENVOLVIMENTO DE SISTEMAS</v>
          </cell>
          <cell r="B11">
            <v>13</v>
          </cell>
          <cell r="C11">
            <v>1182</v>
          </cell>
          <cell r="D11">
            <v>15366</v>
          </cell>
          <cell r="E11">
            <v>1</v>
          </cell>
        </row>
        <row r="12">
          <cell r="A12" t="str">
            <v>TÉCNICO EM LOGÍSTICA</v>
          </cell>
          <cell r="B12">
            <v>10</v>
          </cell>
          <cell r="C12">
            <v>1</v>
          </cell>
          <cell r="D12">
            <v>10</v>
          </cell>
          <cell r="E12">
            <v>1</v>
          </cell>
        </row>
        <row r="13">
          <cell r="A13" t="str">
            <v>TÉCNICO EM SEGURANÇA DO TRABALHO</v>
          </cell>
          <cell r="B13">
            <v>9</v>
          </cell>
          <cell r="C13">
            <v>4770</v>
          </cell>
          <cell r="D13">
            <v>42930</v>
          </cell>
          <cell r="E13">
            <v>3</v>
          </cell>
        </row>
        <row r="14">
          <cell r="A14" t="str">
            <v>TÉCNICO EM PETROQUÍMICA</v>
          </cell>
          <cell r="B14">
            <v>5</v>
          </cell>
          <cell r="C14">
            <v>116</v>
          </cell>
          <cell r="D14">
            <v>580</v>
          </cell>
          <cell r="E14">
            <v>1</v>
          </cell>
        </row>
        <row r="15">
          <cell r="A15" t="str">
            <v>TÉCNICO EM PLÁSTICO</v>
          </cell>
          <cell r="B15">
            <v>4</v>
          </cell>
          <cell r="C15">
            <v>153</v>
          </cell>
          <cell r="D15">
            <v>612</v>
          </cell>
          <cell r="E15">
            <v>1</v>
          </cell>
        </row>
        <row r="16">
          <cell r="A16" t="str">
            <v>TÉCNICO EM CONTROLE AMBIENTAL</v>
          </cell>
          <cell r="B16">
            <v>3</v>
          </cell>
          <cell r="C16">
            <v>904</v>
          </cell>
          <cell r="D16">
            <v>2712</v>
          </cell>
          <cell r="E16">
            <v>1</v>
          </cell>
        </row>
        <row r="17">
          <cell r="A17" t="str">
            <v>TÉCNICO EM MANUTENÇÃO AUTOMOTIVA</v>
          </cell>
          <cell r="B17">
            <v>3</v>
          </cell>
          <cell r="C17">
            <v>90</v>
          </cell>
          <cell r="D17">
            <v>270</v>
          </cell>
          <cell r="E17">
            <v>1</v>
          </cell>
        </row>
        <row r="18">
          <cell r="A18" t="str">
            <v>TÉCNICO EM PRODUÇÃO DE MODA</v>
          </cell>
          <cell r="B18">
            <v>1</v>
          </cell>
          <cell r="C18">
            <v>4</v>
          </cell>
          <cell r="D18">
            <v>4</v>
          </cell>
          <cell r="E18">
            <v>1</v>
          </cell>
        </row>
        <row r="19">
          <cell r="A19" t="str">
            <v>Total Geral</v>
          </cell>
          <cell r="B19">
            <v>288</v>
          </cell>
          <cell r="C19">
            <v>22910</v>
          </cell>
          <cell r="D19">
            <v>6598080</v>
          </cell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A2" t="str">
            <v>curso</v>
          </cell>
          <cell r="B2" t="str">
            <v>Coluna1</v>
          </cell>
          <cell r="C2" t="str">
            <v>politico</v>
          </cell>
          <cell r="D2" t="str">
            <v>economico</v>
          </cell>
          <cell r="E2" t="str">
            <v>social</v>
          </cell>
          <cell r="F2" t="str">
            <v>tecnologico</v>
          </cell>
          <cell r="G2" t="str">
            <v>ambiental</v>
          </cell>
          <cell r="H2" t="str">
            <v>legal</v>
          </cell>
          <cell r="I2" t="str">
            <v>score</v>
          </cell>
          <cell r="J2" t="str">
            <v>score ajuste</v>
          </cell>
        </row>
        <row r="3">
          <cell r="A3" t="str">
            <v>TÉCNICO EM ADMINISTRAÇÃO</v>
          </cell>
          <cell r="B3" t="e">
            <v>#REF!</v>
          </cell>
          <cell r="C3">
            <v>3</v>
          </cell>
          <cell r="D3">
            <v>1</v>
          </cell>
          <cell r="E3">
            <v>2</v>
          </cell>
          <cell r="F3">
            <v>2</v>
          </cell>
          <cell r="G3">
            <v>3</v>
          </cell>
          <cell r="H3">
            <v>3</v>
          </cell>
          <cell r="I3">
            <v>2.3333333333333335</v>
          </cell>
          <cell r="J3">
            <v>4</v>
          </cell>
        </row>
        <row r="4">
          <cell r="A4" t="str">
            <v>TÉCNICO EM AUTOMAÇÃO INDUSTRIAL</v>
          </cell>
          <cell r="B4" t="e">
            <v>#REF!</v>
          </cell>
          <cell r="C4">
            <v>4</v>
          </cell>
          <cell r="D4">
            <v>2</v>
          </cell>
          <cell r="E4">
            <v>4</v>
          </cell>
          <cell r="F4">
            <v>3</v>
          </cell>
          <cell r="G4">
            <v>2</v>
          </cell>
          <cell r="H4">
            <v>3</v>
          </cell>
          <cell r="I4">
            <v>3</v>
          </cell>
          <cell r="J4">
            <v>3</v>
          </cell>
        </row>
        <row r="5">
          <cell r="A5" t="str">
            <v>TÉCNICO EM CIBERSEGURANÇA</v>
          </cell>
          <cell r="B5" t="e">
            <v>#REF!</v>
          </cell>
          <cell r="C5">
            <v>4</v>
          </cell>
          <cell r="D5">
            <v>2</v>
          </cell>
          <cell r="E5">
            <v>1</v>
          </cell>
          <cell r="F5">
            <v>3</v>
          </cell>
          <cell r="G5">
            <v>5</v>
          </cell>
          <cell r="H5">
            <v>4</v>
          </cell>
          <cell r="I5">
            <v>3.1666666666666665</v>
          </cell>
          <cell r="J5">
            <v>3</v>
          </cell>
        </row>
        <row r="6">
          <cell r="A6" t="str">
            <v>TÉCNICO EM CONTROLE AMBIENTAL</v>
          </cell>
          <cell r="B6" t="e">
            <v>#REF!</v>
          </cell>
          <cell r="C6">
            <v>4</v>
          </cell>
          <cell r="D6">
            <v>3</v>
          </cell>
          <cell r="E6">
            <v>2</v>
          </cell>
          <cell r="F6">
            <v>3</v>
          </cell>
          <cell r="G6">
            <v>5</v>
          </cell>
          <cell r="H6">
            <v>5</v>
          </cell>
          <cell r="I6">
            <v>3.6666666666666665</v>
          </cell>
          <cell r="J6">
            <v>3</v>
          </cell>
        </row>
        <row r="7">
          <cell r="A7" t="str">
            <v>TÉCNICO EM DESENVOLVIMENTO DE SISTEMAS</v>
          </cell>
          <cell r="B7" t="e">
            <v>#REF!</v>
          </cell>
          <cell r="C7">
            <v>3</v>
          </cell>
          <cell r="D7">
            <v>2</v>
          </cell>
          <cell r="E7">
            <v>1</v>
          </cell>
          <cell r="F7">
            <v>3</v>
          </cell>
          <cell r="G7">
            <v>3</v>
          </cell>
          <cell r="H7">
            <v>4</v>
          </cell>
          <cell r="I7">
            <v>2.6666666666666665</v>
          </cell>
          <cell r="J7">
            <v>4</v>
          </cell>
        </row>
        <row r="8">
          <cell r="A8" t="str">
            <v>TÉCNICO EM EDIFICAÇÕES</v>
          </cell>
          <cell r="B8" t="e">
            <v>#REF!</v>
          </cell>
          <cell r="C8">
            <v>1</v>
          </cell>
          <cell r="D8">
            <v>4</v>
          </cell>
          <cell r="E8">
            <v>2</v>
          </cell>
          <cell r="F8">
            <v>4</v>
          </cell>
          <cell r="G8">
            <v>3</v>
          </cell>
          <cell r="H8">
            <v>3</v>
          </cell>
          <cell r="I8">
            <v>2.8333333333333335</v>
          </cell>
          <cell r="J8">
            <v>4</v>
          </cell>
        </row>
        <row r="9">
          <cell r="A9" t="str">
            <v>TÉCNICO EM ELETROELETRÔNICA</v>
          </cell>
          <cell r="B9" t="e">
            <v>#REF!</v>
          </cell>
          <cell r="C9">
            <v>3</v>
          </cell>
          <cell r="D9">
            <v>4</v>
          </cell>
          <cell r="E9">
            <v>2</v>
          </cell>
          <cell r="F9">
            <v>3</v>
          </cell>
          <cell r="G9">
            <v>3</v>
          </cell>
          <cell r="H9">
            <v>3</v>
          </cell>
          <cell r="I9">
            <v>3</v>
          </cell>
          <cell r="J9">
            <v>3</v>
          </cell>
        </row>
        <row r="10">
          <cell r="A10" t="str">
            <v>TÉCNICO EM ELETROMECÂNICA</v>
          </cell>
          <cell r="B10" t="e">
            <v>#REF!</v>
          </cell>
          <cell r="C10">
            <v>4</v>
          </cell>
          <cell r="D10">
            <v>4</v>
          </cell>
          <cell r="E10">
            <v>3</v>
          </cell>
          <cell r="F10">
            <v>3</v>
          </cell>
          <cell r="G10">
            <v>2</v>
          </cell>
          <cell r="H10">
            <v>3</v>
          </cell>
          <cell r="I10">
            <v>3.1666666666666665</v>
          </cell>
          <cell r="J10">
            <v>3</v>
          </cell>
        </row>
        <row r="11">
          <cell r="A11" t="str">
            <v>TÉCNICO EM ELETROTÉCNICA</v>
          </cell>
          <cell r="B11" t="e">
            <v>#REF!</v>
          </cell>
          <cell r="C11">
            <v>3</v>
          </cell>
          <cell r="D11">
            <v>3</v>
          </cell>
          <cell r="E11">
            <v>5</v>
          </cell>
          <cell r="F11">
            <v>3</v>
          </cell>
          <cell r="G11">
            <v>3</v>
          </cell>
          <cell r="H11">
            <v>3</v>
          </cell>
          <cell r="I11">
            <v>3.3333333333333335</v>
          </cell>
          <cell r="J11">
            <v>3</v>
          </cell>
        </row>
        <row r="12">
          <cell r="A12" t="str">
            <v>TÉCNICO EM INFORMÁTICA</v>
          </cell>
          <cell r="B12" t="e">
            <v>#REF!</v>
          </cell>
          <cell r="C12">
            <v>3</v>
          </cell>
          <cell r="D12">
            <v>2</v>
          </cell>
          <cell r="E12">
            <v>1</v>
          </cell>
          <cell r="F12">
            <v>3</v>
          </cell>
          <cell r="G12">
            <v>3</v>
          </cell>
          <cell r="H12">
            <v>3</v>
          </cell>
          <cell r="I12">
            <v>2.5</v>
          </cell>
          <cell r="J12">
            <v>4</v>
          </cell>
        </row>
        <row r="13">
          <cell r="A13" t="str">
            <v>TÉCNICO EM INFORMÁTICA PARA INTERNET</v>
          </cell>
          <cell r="B13" t="e">
            <v>#REF!</v>
          </cell>
          <cell r="C13">
            <v>3</v>
          </cell>
          <cell r="D13">
            <v>2</v>
          </cell>
          <cell r="E13">
            <v>1</v>
          </cell>
          <cell r="F13">
            <v>3</v>
          </cell>
          <cell r="G13">
            <v>3</v>
          </cell>
          <cell r="H13">
            <v>3</v>
          </cell>
          <cell r="I13">
            <v>2.5</v>
          </cell>
          <cell r="J13">
            <v>4</v>
          </cell>
        </row>
        <row r="14">
          <cell r="A14" t="str">
            <v>TÉCNICO EM LOGÍSTICA</v>
          </cell>
          <cell r="B14" t="e">
            <v>#REF!</v>
          </cell>
          <cell r="C14">
            <v>1</v>
          </cell>
          <cell r="D14">
            <v>3</v>
          </cell>
          <cell r="E14">
            <v>3</v>
          </cell>
          <cell r="F14">
            <v>3</v>
          </cell>
          <cell r="G14">
            <v>4</v>
          </cell>
          <cell r="H14">
            <v>3</v>
          </cell>
          <cell r="I14">
            <v>2.8333333333333335</v>
          </cell>
          <cell r="J14">
            <v>4</v>
          </cell>
        </row>
        <row r="15">
          <cell r="A15" t="str">
            <v>TÉCNICO EM MANUTENÇÃO AUTOMOTIVA</v>
          </cell>
          <cell r="B15" t="e">
            <v>#REF!</v>
          </cell>
          <cell r="C15">
            <v>3</v>
          </cell>
          <cell r="D15">
            <v>5</v>
          </cell>
          <cell r="E15">
            <v>3</v>
          </cell>
          <cell r="F15">
            <v>4</v>
          </cell>
          <cell r="G15">
            <v>3</v>
          </cell>
          <cell r="H15">
            <v>3</v>
          </cell>
          <cell r="I15">
            <v>3.5</v>
          </cell>
          <cell r="J15">
            <v>3</v>
          </cell>
        </row>
        <row r="16">
          <cell r="A16" t="str">
            <v>TÉCNICO EM MANUTENÇÃO E SUPORTE EM INFORMÁTICA</v>
          </cell>
          <cell r="B16" t="e">
            <v>#REF!</v>
          </cell>
          <cell r="C16">
            <v>3</v>
          </cell>
          <cell r="D16">
            <v>2</v>
          </cell>
          <cell r="E16">
            <v>1</v>
          </cell>
          <cell r="F16">
            <v>3</v>
          </cell>
          <cell r="G16">
            <v>3</v>
          </cell>
          <cell r="H16">
            <v>3</v>
          </cell>
          <cell r="I16">
            <v>2.5</v>
          </cell>
          <cell r="J16">
            <v>4</v>
          </cell>
        </row>
        <row r="17">
          <cell r="A17" t="str">
            <v>TÉCNICO EM PETROQUÍMICA</v>
          </cell>
          <cell r="B17" t="e">
            <v>#REF!</v>
          </cell>
          <cell r="C17">
            <v>4</v>
          </cell>
          <cell r="D17">
            <v>3</v>
          </cell>
          <cell r="E17">
            <v>4</v>
          </cell>
          <cell r="F17">
            <v>4</v>
          </cell>
          <cell r="G17">
            <v>4</v>
          </cell>
          <cell r="H17">
            <v>4</v>
          </cell>
          <cell r="I17">
            <v>3.8333333333333335</v>
          </cell>
          <cell r="J17">
            <v>3</v>
          </cell>
        </row>
        <row r="18">
          <cell r="A18" t="str">
            <v>TÉCNICO EM PLANEJAMENTO E CONTROLE DA PRODUÇÃO</v>
          </cell>
          <cell r="B18" t="e">
            <v>#REF!</v>
          </cell>
          <cell r="C18">
            <v>2</v>
          </cell>
          <cell r="D18">
            <v>3</v>
          </cell>
          <cell r="E18">
            <v>3</v>
          </cell>
          <cell r="F18">
            <v>2</v>
          </cell>
          <cell r="G18">
            <v>3</v>
          </cell>
          <cell r="H18">
            <v>3</v>
          </cell>
          <cell r="I18">
            <v>2.6666666666666665</v>
          </cell>
          <cell r="J18">
            <v>4</v>
          </cell>
        </row>
        <row r="19">
          <cell r="A19" t="str">
            <v>TÉCNICO EM PLÁSTICO</v>
          </cell>
          <cell r="B19" t="e">
            <v>#REF!</v>
          </cell>
          <cell r="C19">
            <v>4</v>
          </cell>
          <cell r="D19">
            <v>3</v>
          </cell>
          <cell r="E19">
            <v>3</v>
          </cell>
          <cell r="F19">
            <v>4</v>
          </cell>
          <cell r="G19">
            <v>4</v>
          </cell>
          <cell r="H19">
            <v>5</v>
          </cell>
          <cell r="I19">
            <v>3.8333333333333335</v>
          </cell>
          <cell r="J19">
            <v>3</v>
          </cell>
        </row>
        <row r="20">
          <cell r="A20" t="str">
            <v>TÉCNICO EM PRODUÇÃO DE MODA</v>
          </cell>
          <cell r="B20" t="e">
            <v>#REF!</v>
          </cell>
          <cell r="C20">
            <v>3</v>
          </cell>
          <cell r="D20">
            <v>2</v>
          </cell>
          <cell r="E20">
            <v>3</v>
          </cell>
          <cell r="F20">
            <v>3</v>
          </cell>
          <cell r="G20">
            <v>3</v>
          </cell>
          <cell r="H20">
            <v>3</v>
          </cell>
          <cell r="I20">
            <v>2.8333333333333335</v>
          </cell>
          <cell r="J20">
            <v>4</v>
          </cell>
        </row>
        <row r="21">
          <cell r="A21" t="str">
            <v>TÉCNICO EM PROGRAMAÇÃO DE JOGOS DIGITAIS</v>
          </cell>
          <cell r="B21" t="e">
            <v>#REF!</v>
          </cell>
          <cell r="C21">
            <v>2</v>
          </cell>
          <cell r="D21">
            <v>2</v>
          </cell>
          <cell r="E21">
            <v>1</v>
          </cell>
          <cell r="F21">
            <v>3</v>
          </cell>
          <cell r="G21">
            <v>3</v>
          </cell>
          <cell r="H21">
            <v>2</v>
          </cell>
          <cell r="I21">
            <v>2.1666666666666665</v>
          </cell>
          <cell r="J21">
            <v>4</v>
          </cell>
        </row>
        <row r="22">
          <cell r="A22" t="str">
            <v>TÉCNICO EM QUALIDADE</v>
          </cell>
          <cell r="B22" t="e">
            <v>#REF!</v>
          </cell>
          <cell r="C22">
            <v>2</v>
          </cell>
          <cell r="D22">
            <v>1</v>
          </cell>
          <cell r="E22">
            <v>3</v>
          </cell>
          <cell r="F22">
            <v>2</v>
          </cell>
          <cell r="G22">
            <v>3</v>
          </cell>
          <cell r="H22">
            <v>3</v>
          </cell>
          <cell r="I22">
            <v>2.3333333333333335</v>
          </cell>
          <cell r="J22">
            <v>4</v>
          </cell>
        </row>
        <row r="23">
          <cell r="A23" t="str">
            <v>TÉCNICO EM QUÍMICA</v>
          </cell>
          <cell r="B23" t="e">
            <v>#REF!</v>
          </cell>
          <cell r="C23">
            <v>4</v>
          </cell>
          <cell r="D23">
            <v>3</v>
          </cell>
          <cell r="E23">
            <v>3</v>
          </cell>
          <cell r="F23">
            <v>4</v>
          </cell>
          <cell r="G23">
            <v>5</v>
          </cell>
          <cell r="H23">
            <v>4</v>
          </cell>
          <cell r="I23">
            <v>3.8333333333333335</v>
          </cell>
          <cell r="J23">
            <v>3</v>
          </cell>
        </row>
        <row r="24">
          <cell r="A24" t="str">
            <v>TÉCNICO EM REDES DE COMPUTADORES</v>
          </cell>
          <cell r="B24" t="e">
            <v>#REF!</v>
          </cell>
          <cell r="C24">
            <v>4</v>
          </cell>
          <cell r="D24">
            <v>2</v>
          </cell>
          <cell r="E24">
            <v>1</v>
          </cell>
          <cell r="F24">
            <v>3</v>
          </cell>
          <cell r="G24">
            <v>3</v>
          </cell>
          <cell r="H24">
            <v>3</v>
          </cell>
          <cell r="I24">
            <v>2.6666666666666665</v>
          </cell>
          <cell r="J24">
            <v>4</v>
          </cell>
        </row>
        <row r="25">
          <cell r="A25" t="str">
            <v>TÉCNICO EM SEGURANÇA DO TRABALHO</v>
          </cell>
          <cell r="B25" t="e">
            <v>#REF!</v>
          </cell>
          <cell r="C25">
            <v>4</v>
          </cell>
          <cell r="D25">
            <v>4</v>
          </cell>
          <cell r="E25">
            <v>3</v>
          </cell>
          <cell r="F25">
            <v>5</v>
          </cell>
          <cell r="G25">
            <v>5</v>
          </cell>
          <cell r="H25">
            <v>3</v>
          </cell>
          <cell r="I25">
            <v>4</v>
          </cell>
          <cell r="J25">
            <v>2</v>
          </cell>
        </row>
        <row r="27">
          <cell r="I27">
            <v>1</v>
          </cell>
          <cell r="J27" t="str">
            <v xml:space="preserve">muito favoravel </v>
          </cell>
        </row>
        <row r="28">
          <cell r="I28">
            <v>2</v>
          </cell>
          <cell r="J28" t="str">
            <v>favoravel</v>
          </cell>
        </row>
        <row r="29">
          <cell r="I29">
            <v>3</v>
          </cell>
          <cell r="J29" t="str">
            <v>neutro</v>
          </cell>
        </row>
        <row r="30">
          <cell r="I30">
            <v>4</v>
          </cell>
          <cell r="J30" t="str">
            <v>desfavoravel</v>
          </cell>
        </row>
        <row r="31">
          <cell r="I31">
            <v>5</v>
          </cell>
          <cell r="J31" t="str">
            <v xml:space="preserve">muito desfavoravel 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Cahyo Daniel da Costa Barbosa" id="{314569DF-8D6B-40F5-BEC3-411AC7A8F514}" userId="S::cahyo.barbosa@sistemafiea.com.br::7717d488-1be7-419c-b49f-af2e98202994" providerId="AD"/>
  <person displayName="Gabriel Da Costa Santos" id="{42FC54C4-3C25-4D3E-BCB3-DE4CF907616E}" userId="S::gabriel.costa@sistemafiea.com.br::4e3524a2-6c69-4381-a53c-a7c624917cb4" providerId="AD"/>
</personList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ÁREA" xr10:uid="{F0A9D797-0D58-4415-B562-12BADCABB8B4}" sourceName="GRANDE ÁREA">
  <extLst>
    <x:ext xmlns:x15="http://schemas.microsoft.com/office/spreadsheetml/2010/11/main" uri="{2F2917AC-EB37-4324-AD4E-5DD8C200BD13}">
      <x15:tableSlicerCache tableId="1" column="1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DRANTES" xr10:uid="{BBB0FC01-B814-4FF5-89E2-A971145FB283}" sourceName="QUADRANTES">
  <extLst>
    <x:ext xmlns:x15="http://schemas.microsoft.com/office/spreadsheetml/2010/11/main" uri="{2F2917AC-EB37-4324-AD4E-5DD8C200BD13}">
      <x15:tableSlicerCache tableId="1" column="1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F61AFCF7-6BF5-4366-92F8-6408989CDBF7}" sourceName="PRODU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 1" xr10:uid="{646DA8F0-3D7A-4455-9051-9CB22F17500F}" cache="SegmentaçãodeDados_ÁREA" caption="GRANDE ÁREA" style="SlicerStyleLight3" rowHeight="241300"/>
  <slicer name="QUADRANTES" xr10:uid="{030065FE-7330-4B11-B18C-88B2A9A414B5}" cache="SegmentaçãodeDados_QUADRANTES" caption="QUADRANTES" style="SlicerStyleLight3" rowHeight="241300"/>
  <slicer name="PRODUTO" xr10:uid="{9D8B1420-2242-494E-A050-2978DF5E4A3C}" cache="SegmentaçãodeDados_PRODUTO" caption="PRODUTO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E1FD13-815B-4E47-AEE5-ACA1042ABEF3}" name="Tabela1" displayName="Tabela1" ref="B3:P26" totalsRowShown="0" headerRowDxfId="21" dataDxfId="19" headerRowBorderDxfId="20" tableBorderDxfId="18" totalsRowBorderDxfId="17">
  <autoFilter ref="B3:P26" xr:uid="{AEE1FD13-815B-4E47-AEE5-ACA1042ABEF3}"/>
  <tableColumns count="15">
    <tableColumn id="1" xr3:uid="{26D6F10E-96AF-467C-B1E0-6A13370FEB35}" name="MODALIDADE" dataDxfId="16"/>
    <tableColumn id="14" xr3:uid="{B90B1274-0169-4C22-930B-3C785245788D}" name="GRANDE ÁREA" dataDxfId="15"/>
    <tableColumn id="2" xr3:uid="{F70D89D5-E078-4AB2-871B-41E2BF6C4BB8}" name="PRODUTO" dataDxfId="14"/>
    <tableColumn id="3" xr3:uid="{76914CC1-49CC-4C90-B9FA-360B39E70D11}" name="HORA ALUNO" dataDxfId="13">
      <calculatedColumnFormula>IFERROR(VLOOKUP(Tabela1[[#This Row],[PRODUTO]],[1]Planilha2!$A:$F,6,0),1)</calculatedColumnFormula>
    </tableColumn>
    <tableColumn id="4" xr3:uid="{5ABE1FF9-01D5-4FC0-96F6-2E9F4886A118}" name="FATURAMENTO" dataDxfId="12">
      <calculatedColumnFormula>IFERROR(VLOOKUP(Tabela1[[#This Row],[PRODUTO]],[2]Faturamento!A:E,5,0),0)</calculatedColumnFormula>
    </tableColumn>
    <tableColumn id="5" xr3:uid="{845ED864-BB21-4832-B2EB-950C8852EE69}" name="SATISFAÇÃO DOS CLIENTES" dataDxfId="11"/>
    <tableColumn id="6" xr3:uid="{95460E2D-D232-4C53-BBE4-8895221DBCE5}" name="CAPACIDADE DE OFERTA" dataDxfId="10">
      <calculatedColumnFormula>VLOOKUP(Tabela1[[#This Row],[PRODUTO]],'[3]Capacidade de oferta'!A:K,11,0)</calculatedColumnFormula>
    </tableColumn>
    <tableColumn id="7" xr3:uid="{0F8E3799-A612-41D4-9C57-1807A39ADB59}" name="FACILIDADE DE ADESÃO" dataDxfId="9">
      <calculatedColumnFormula>IFERROR(VLOOKUP(Tabela1[[#This Row],[PRODUTO]],'[4]Resultado por produto'!$B:$L,11,0),0)</calculatedColumnFormula>
    </tableColumn>
    <tableColumn id="8" xr3:uid="{C7DDAE73-261D-4A8A-AB81-E175A9DBB9AE}" name="VALOR FINAL" dataDxfId="8">
      <calculatedColumnFormula>IFERROR(
   (
    ((F4&gt;0)*(F4*2)*'Fonte de dados 🔒'!$F$3)+
    ((G4&gt;0)*(G4*2)*'Fonte de dados 🔒'!$F$4)+
    ((H4&gt;0)*(H4*2)*'Fonte de dados 🔒'!$F$5)+
    ((I4&gt;0)*(I4*2)*'Fonte de dados 🔒'!$F$6)
   )
   /
   (
    ((F4&gt;0)*2*'Fonte de dados 🔒'!$F$3)+
    ((G4&gt;0)*2*'Fonte de dados 🔒'!$F$4)+
    ((H4&gt;0)*2*'Fonte de dados 🔒'!$F$5)+
    ((I4&gt;0)*2*'Fonte de dados 🔒'!$F$6)
   ),0)</calculatedColumnFormula>
    </tableColumn>
    <tableColumn id="9" xr3:uid="{65E5FC92-FB6F-47FA-833C-A1C1F103B2CE}" name="TAMANHO DE MERCADO" dataDxfId="7">
      <calculatedColumnFormula>IFERROR(VLOOKUP(Tabela1[[#This Row],[PRODUTO]],'[5]dinamica analise'!$A:$C,3,0),0)</calculatedColumnFormula>
    </tableColumn>
    <tableColumn id="10" xr3:uid="{3842068D-54EC-45A7-9D12-F0F947DF45E9}" name="CRESCIMENTO DE MERCADO" dataDxfId="6">
      <calculatedColumnFormula>IFERROR(VLOOKUP(Tabela1[[#This Row],[PRODUTO]],[6]Planilha2!$A:$E,5,0),0)</calculatedColumnFormula>
    </tableColumn>
    <tableColumn id="11" xr3:uid="{C072FB62-2D8E-462F-9455-9E39CCFB007F}" name="VULNERABILIDADE" dataDxfId="5">
      <calculatedColumnFormula>VLOOKUP(Tabela1[[#This Row],[PRODUTO]],[7]Planilha1!$A:$J,10,0)</calculatedColumnFormula>
    </tableColumn>
    <tableColumn id="12" xr3:uid="{97C12F43-F9B0-4212-8EA6-0CA1EB0BC835}" name="VOLUME DE CONCORRENTES" dataDxfId="4"/>
    <tableColumn id="13" xr3:uid="{199ED981-9464-4405-853B-DF6886064B9D}" name="VALOR FINAL2" dataDxfId="3">
      <calculatedColumnFormula>IF(K4=0,0,((K4*2)*'Fonte de dados 🔒'!$C$3)+((L4*2)*'Fonte de dados 🔒'!$C$4)+(((6-M4)*2)*'Fonte de dados 🔒'!$C$5)+(((6-N4)*2)*'Fonte de dados 🔒'!$C$6))</calculatedColumnFormula>
    </tableColumn>
    <tableColumn id="15" xr3:uid="{3B38FCBE-DE06-434A-9F89-72F7BF1D6F4E}" name="QUADRANTES" dataDxfId="2">
      <calculatedColumnFormula>IF(O4&gt;6.66, IF(J4&lt;=3.33, "3. Investimento Seletivo/Cauteloso", IF(J4&lt;=6.66, "4. Investimento Seguro e Crescimento", "5. Investimento Prioritário")),
 IF(O4&gt;3.33, IF(J4&lt;=3.33, "2. Expansão Limitada ou Colheita", IF(J4&lt;=6.66, "3. Investimento Seletivo/Cauteloso", "4. Investimento Seguro e Crescimento")),
 IF(J4&lt;=3.33, "4. Zona de Perigo: Colher ou desinvestir", IF(J4&lt;=6.66, "2. Expansão Limitada ou Colheita", "3. Investimento Seletivo/Cauteloso"))))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5-05-07T18:03:02.76" personId="{42FC54C4-3C25-4D3E-BCB3-DE4CF907616E}" id="{1AF0CC8E-EED8-4485-A532-B3D55B1CFF7F}">
    <text xml:space="preserve">Foram considerados para análise os semestres 2024.1, 2024.2 e 2025.1.
O intervalo de classificação é:
Nota 1: até R$ 100.000,00
Nota 2: até R$ 250.000,00
Nota 3: até R$ 350.000,00
Nota 4: até R$ 700.000,00
Nota 5: acima de R$ 700.000,00
</text>
  </threadedComment>
  <threadedComment ref="G3" dT="2024-11-11T13:54:02.10" personId="{314569DF-8D6B-40F5-BEC3-411AC7A8F514}" id="{22BAAA97-60A1-4572-AE28-93BE30CF1C6B}">
    <text>Qualidade na prestação do serviço e entrega de valor aos consumidores
NPS até 20% = 1
NPS entre 21% e 40% = 2
NPS entre 41% e 60% = 3
NPS entre 61% e 80% = 4
NPS acima de 81% = 5
Quanto maior, melhor.</text>
  </threadedComment>
  <threadedComment ref="G3" dT="2025-05-07T18:03:19.11" personId="{42FC54C4-3C25-4D3E-BCB3-DE4CF907616E}" id="{7006991F-36AE-48FD-B621-1500174E8130}" parentId="{22BAAA97-60A1-4572-AE28-93BE30CF1C6B}">
    <text>Foram considerados para análise os semestres 2024.1, 2024.2 e 2025.1.</text>
  </threadedComment>
  <threadedComment ref="H3" dT="2024-11-11T13:54:16.01" personId="{314569DF-8D6B-40F5-BEC3-411AC7A8F514}" id="{F0B473A7-86EF-4277-842A-133682056975}">
    <text xml:space="preserve">É a nossa capacidade de ofertar um produto com agilidade e frequência.
Quanto maior, melhor.
</text>
  </threadedComment>
  <threadedComment ref="H3" dT="2025-05-07T18:11:44.90" personId="{42FC54C4-3C25-4D3E-BCB3-DE4CF907616E}" id="{2D88995C-DCB3-4FB7-B711-488DFB956177}" parentId="{F0B473A7-86EF-4277-842A-133682056975}">
    <text>Foram considerados para análise os semestres 2024.1, 2024.2 e 2025.1.
O intervalo de classificação é:
Nota 1: Menor ou igual que 50%
Nota 2: Maior que 50% e menor ou igual que 70%
Nota 3: Maior que 70% e menor ou igual que 80%
Nota 4: Maior que 80% e menor ou igual que 90%
Nota 5: Maior que 90%</text>
  </threadedComment>
  <threadedComment ref="I3" dT="2024-11-11T13:54:32.20" personId="{314569DF-8D6B-40F5-BEC3-411AC7A8F514}" id="{0394E6C3-FE32-4F6A-8334-98AE6EB98DCE}">
    <text xml:space="preserve">Facilidade para fechar a quantidade mínima de alunos para rodar uma turma. (Histórico)
Quanto maior, melhor.
</text>
  </threadedComment>
  <threadedComment ref="I3" dT="2025-05-15T18:34:33.74" personId="{42FC54C4-3C25-4D3E-BCB3-DE4CF907616E}" id="{361257EF-07CF-431A-AD5B-3FE34C39356C}" parentId="{0394E6C3-FE32-4F6A-8334-98AE6EB98DCE}">
    <text>Foram considerados para análise os semestres 2024.1, 2024.2 e 2025.1.
O intervalo de classificação é:
Nota 1 Maior que 120 dias
Nota 2: Maior que 100 dias e menor ou igual que 120 dias
Nota 3: Maior que 80 dias e menor ou igual que 100 dias
Nota 4: Maior que 60 dias e menor ou igual que 80 dias
Nota 5: Menor ou igual que 60 dias</text>
  </threadedComment>
  <threadedComment ref="J3" dT="2025-05-21T11:55:17.28" personId="{42FC54C4-3C25-4D3E-BCB3-DE4CF907616E}" id="{172CDB78-BC1D-4B2D-836D-27F9E7B87E5D}">
    <text>Para o cálculo da coluna "VALOR FINAL" (referente ao eixo X):
1. É realizada a multiplicação de cada valor por 2.
2. Em seguida, é realizada a média considerando apenas os valores diferentes de 0.</text>
  </threadedComment>
  <threadedComment ref="K3" dT="2024-11-11T13:54:52.17" personId="{314569DF-8D6B-40F5-BEC3-411AC7A8F514}" id="{4F580D67-806C-4105-815E-98AFBE077800}">
    <text xml:space="preserve">É o estoque atual de colaboradores em empresas do setor (CAGED).
Quanto maior, melhor
</text>
  </threadedComment>
  <threadedComment ref="K3" dT="2025-05-15T18:39:22.93" personId="{42FC54C4-3C25-4D3E-BCB3-DE4CF907616E}" id="{0A1BFE1E-9DAB-46BC-9293-777A012D6706}" parentId="{4F580D67-806C-4105-815E-98AFBE077800}">
    <text xml:space="preserve">O intervalo de classificação é:
Nota 1: Saldo menor ou igual a 500
Nota 2: Saldo maior que 500 e menor ou igual a 1000
Nota 3: Saldo maior que 1000 e menor ou igual a 2000
Nota 4: Saldo maior que 2000 e menor ou igual a 3000
Nota 5: Saldo maior que 3000
</text>
  </threadedComment>
  <threadedComment ref="L3" dT="2024-11-11T13:55:04.01" personId="{314569DF-8D6B-40F5-BEC3-411AC7A8F514}" id="{E37543C6-D8DD-42CC-9AB8-0E7E71BD532F}">
    <text>Relação entre o saldo CAGED e a demanda por formação do Mapa do trabalho
Quanto maior, melhor</text>
  </threadedComment>
  <threadedComment ref="L3" dT="2025-05-15T19:04:35.44" personId="{42FC54C4-3C25-4D3E-BCB3-DE4CF907616E}" id="{5E370250-BE84-4707-AFD4-088FE2A3627A}" parentId="{E37543C6-D8DD-42CC-9AB8-0E7E71BD532F}">
    <text>O intervalo de classificação é:
Nota 1: Resultado menor ou igual a 20000
Nota 2: Resultado maior que 20000 e menor ou igual a 40000
Nota 3: Resultado maior que 40000 e menor ou igual a 60000
Nota 4: Resultado maior que 60000 e menor ou igual a 80000
Nota 5: Saldo maior que 80000</text>
  </threadedComment>
  <threadedComment ref="M3" dT="2024-11-11T13:55:17.92" personId="{314569DF-8D6B-40F5-BEC3-411AC7A8F514}" id="{649C843F-2764-4B95-B51C-D55264D1B9B5}">
    <text>Sensibilidade dos setor aos fatores externos, avaliado pela análise PESTAL (Política, Economia, Social, Tecnologia, Ambiental e Legal)
Quanto menor, melhor</text>
  </threadedComment>
  <threadedComment ref="M3" dT="2025-05-15T19:30:09.60" personId="{42FC54C4-3C25-4D3E-BCB3-DE4CF907616E}" id="{49924350-BEB6-4A4B-9BFE-F8205ED889A5}" parentId="{649C843F-2764-4B95-B51C-D55264D1B9B5}">
    <text>O critério de classificação é:
Nota 1: muito favorável
Nota 2: favorável
Nota 3: neutro
Nota 4: desfavorável
Nota 5: muito desfavorável</text>
  </threadedComment>
  <threadedComment ref="N3" dT="2024-11-11T13:55:31.01" personId="{314569DF-8D6B-40F5-BEC3-411AC7A8F514}" id="{928DEF6C-C201-4257-8BDA-85BF4FEC57B7}">
    <text xml:space="preserve">É o volume de empresas concorrentes (em quantidade e força) naquele mercado, ofertando um produto similar ou substituto.
Orientações norteadoras:
1 –Nenhum concorrente; 
2 – Há concorrentes, mas nenhum relevante; 
3 – Há concorrentes, mas somente 1 é relevante; 
4 – Há concorrentes e 2 são relevantes; 
5 – Há 3 ou mais concorrentes relevantes. 
Quanto menor, melhor
</text>
  </threadedComment>
  <threadedComment ref="O3" dT="2025-05-21T11:55:42.73" personId="{42FC54C4-3C25-4D3E-BCB3-DE4CF907616E}" id="{AC3947A6-20F4-46BB-8596-54BB3373E5B8}">
    <text xml:space="preserve">Para o cálculo da coluna "VALOR FINAL2" (referente ao eixo Y):
1. É realizada a multiplicação de cada valor por 2.
2. Para os critérios "VULNERABILIDADE" e "VOLUME DE CONCORRENTES", que são inversamente proporcionais, antes da multiplicação é realizada a subtração de 6 pelo valor preenchido.
3. Em seguida, é realizada a média considerando apenas os valores diferentes de 0.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5642-6FD7-48DA-9629-38652F6F1D32}">
  <dimension ref="N10:S14"/>
  <sheetViews>
    <sheetView showGridLines="0" tabSelected="1" topLeftCell="A3" zoomScaleNormal="100" workbookViewId="0">
      <selection activeCell="AH14" sqref="AH14"/>
    </sheetView>
  </sheetViews>
  <sheetFormatPr defaultColWidth="8.7265625" defaultRowHeight="14.5" x14ac:dyDescent="0.35"/>
  <cols>
    <col min="1" max="1" width="8.7265625" style="13" customWidth="1"/>
    <col min="2" max="9" width="8.7265625" style="13"/>
    <col min="10" max="10" width="8.7265625" style="13" customWidth="1"/>
    <col min="11" max="11" width="8.7265625" style="13"/>
    <col min="12" max="12" width="8.7265625" style="13" customWidth="1"/>
    <col min="13" max="13" width="2.54296875" style="13" customWidth="1"/>
    <col min="14" max="14" width="39.54296875" style="13" hidden="1" customWidth="1"/>
    <col min="15" max="15" width="60.453125" style="13" hidden="1" customWidth="1"/>
    <col min="16" max="18" width="8.7265625" style="13" hidden="1" customWidth="1"/>
    <col min="19" max="19" width="17" style="13" hidden="1" customWidth="1"/>
    <col min="20" max="24" width="0" style="13" hidden="1" customWidth="1"/>
    <col min="25" max="16384" width="8.7265625" style="13"/>
  </cols>
  <sheetData>
    <row r="10" spans="14:15" ht="66" customHeight="1" x14ac:dyDescent="0.35">
      <c r="N10" s="6" t="s">
        <v>38</v>
      </c>
      <c r="O10" s="12" t="s">
        <v>39</v>
      </c>
    </row>
    <row r="11" spans="14:15" ht="66" customHeight="1" x14ac:dyDescent="0.35">
      <c r="N11" s="7" t="s">
        <v>40</v>
      </c>
      <c r="O11" s="12" t="s">
        <v>41</v>
      </c>
    </row>
    <row r="12" spans="14:15" ht="66" customHeight="1" x14ac:dyDescent="0.35">
      <c r="N12" s="8" t="s">
        <v>42</v>
      </c>
      <c r="O12" s="12" t="s">
        <v>43</v>
      </c>
    </row>
    <row r="13" spans="14:15" ht="66" customHeight="1" x14ac:dyDescent="0.35">
      <c r="N13" s="9" t="s">
        <v>53</v>
      </c>
      <c r="O13" s="12" t="s">
        <v>44</v>
      </c>
    </row>
    <row r="14" spans="14:15" ht="66" customHeight="1" x14ac:dyDescent="0.35">
      <c r="N14" s="10" t="s">
        <v>45</v>
      </c>
      <c r="O14" s="1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A51E-3A31-43FF-A1AA-2071967BBD85}">
  <dimension ref="B1:Q600"/>
  <sheetViews>
    <sheetView showGridLines="0" topLeftCell="F1" zoomScaleNormal="100" workbookViewId="0">
      <pane ySplit="3" topLeftCell="A4" activePane="bottomLeft" state="frozen"/>
      <selection pane="bottomLeft" activeCell="N3" sqref="N3"/>
    </sheetView>
  </sheetViews>
  <sheetFormatPr defaultColWidth="9" defaultRowHeight="0" customHeight="1" zeroHeight="1" x14ac:dyDescent="0.35"/>
  <cols>
    <col min="1" max="1" width="3" style="1" customWidth="1"/>
    <col min="2" max="2" width="26.1796875" style="1" bestFit="1" customWidth="1"/>
    <col min="3" max="3" width="57" style="1" customWidth="1"/>
    <col min="4" max="4" width="57.453125" style="1" customWidth="1"/>
    <col min="5" max="5" width="19.54296875" style="1" customWidth="1"/>
    <col min="6" max="9" width="28.54296875" style="1" customWidth="1"/>
    <col min="10" max="10" width="28.54296875" style="14" customWidth="1"/>
    <col min="11" max="14" width="28.54296875" style="1" customWidth="1"/>
    <col min="15" max="15" width="19.81640625" style="15" customWidth="1"/>
    <col min="16" max="16" width="32.81640625" style="1" hidden="1" customWidth="1"/>
    <col min="17" max="16384" width="9" style="1"/>
  </cols>
  <sheetData>
    <row r="1" spans="2:17" ht="12" customHeight="1" thickBot="1" x14ac:dyDescent="0.4"/>
    <row r="2" spans="2:17" ht="61" customHeight="1" thickBot="1" x14ac:dyDescent="0.4">
      <c r="B2" s="48" t="s">
        <v>0</v>
      </c>
      <c r="C2" s="48"/>
      <c r="D2" s="48"/>
      <c r="E2" s="48"/>
      <c r="F2" s="47" t="s">
        <v>1</v>
      </c>
      <c r="G2" s="47"/>
      <c r="H2" s="47"/>
      <c r="I2" s="47"/>
      <c r="J2" s="47"/>
      <c r="K2" s="45" t="s">
        <v>2</v>
      </c>
      <c r="L2" s="45"/>
      <c r="M2" s="45"/>
      <c r="N2" s="45"/>
      <c r="O2" s="46"/>
    </row>
    <row r="3" spans="2:17" s="23" customFormat="1" ht="54" customHeight="1" x14ac:dyDescent="0.35">
      <c r="B3" s="16" t="s">
        <v>3</v>
      </c>
      <c r="C3" s="16" t="s">
        <v>52</v>
      </c>
      <c r="D3" s="17" t="s">
        <v>4</v>
      </c>
      <c r="E3" s="18" t="s">
        <v>54</v>
      </c>
      <c r="F3" s="39" t="s">
        <v>5</v>
      </c>
      <c r="G3" s="40" t="s">
        <v>6</v>
      </c>
      <c r="H3" s="40" t="s">
        <v>7</v>
      </c>
      <c r="I3" s="40" t="s">
        <v>8</v>
      </c>
      <c r="J3" s="19" t="s">
        <v>9</v>
      </c>
      <c r="K3" s="20" t="s">
        <v>10</v>
      </c>
      <c r="L3" s="21" t="s">
        <v>11</v>
      </c>
      <c r="M3" s="21" t="s">
        <v>12</v>
      </c>
      <c r="N3" s="21" t="s">
        <v>13</v>
      </c>
      <c r="O3" s="22" t="s">
        <v>14</v>
      </c>
      <c r="P3" s="41" t="s">
        <v>65</v>
      </c>
      <c r="Q3" s="1"/>
    </row>
    <row r="4" spans="2:17" ht="16.5" customHeight="1" x14ac:dyDescent="0.35">
      <c r="B4" s="24" t="s">
        <v>15</v>
      </c>
      <c r="C4" s="36" t="s">
        <v>64</v>
      </c>
      <c r="D4" s="25" t="s">
        <v>16</v>
      </c>
      <c r="E4" s="26">
        <f>IFERROR(VLOOKUP(Tabela1[[#This Row],[PRODUTO]],[1]Planilha2!$A:$F,6,0),1)</f>
        <v>1</v>
      </c>
      <c r="F4" s="27">
        <f>IFERROR(VLOOKUP(Tabela1[[#This Row],[PRODUTO]],[2]Faturamento!A:E,5,0),0)</f>
        <v>0</v>
      </c>
      <c r="G4" s="28">
        <v>0</v>
      </c>
      <c r="H4" s="28">
        <f>IFERROR(VLOOKUP(Tabela1[[#This Row],[PRODUTO]],'[3]Capacidade de oferta'!A:K,11,0),0)</f>
        <v>1</v>
      </c>
      <c r="I4" s="28">
        <f>IFERROR(VLOOKUP(Tabela1[[#This Row],[PRODUTO]],'[4]Resultado por produto'!$B:$L,11,0),0)</f>
        <v>0</v>
      </c>
      <c r="J4" s="37">
        <f>IFERROR(
  (
    (IF(AND(NOT(ISBLANK(F4)),F4&gt;0),F4*2,0)*'Fonte de dados 🔒'!$F$3) +
    (IF(AND(NOT(ISBLANK(G4)),G4&gt;0),G4*2,0)*'Fonte de dados 🔒'!$F$4) +
    (IF(AND(NOT(ISBLANK(H4)),H4&gt;0),H4*2,0)*'Fonte de dados 🔒'!$F$5) +
    (IF(AND(NOT(ISBLANK(I4)),I4&gt;0),I4*2,0)*'Fonte de dados 🔒'!$F$6)
  )
  /
  (
    (IF(AND(NOT(ISBLANK(F4)),F4&gt;0),1,0)*'Fonte de dados 🔒'!$F$3) +
    (IF(AND(NOT(ISBLANK(G4)),G4&gt;0),1,0)*'Fonte de dados 🔒'!$F$4) +
    (IF(AND(NOT(ISBLANK(H4)),H4&gt;0),1,0)*'Fonte de dados 🔒'!$F$5) +
    (IF(AND(NOT(ISBLANK(I4)),I4&gt;0),1,0)*'Fonte de dados 🔒'!$F$6)
  ),0)</f>
        <v>2</v>
      </c>
      <c r="K4" s="29">
        <f>IFERROR(VLOOKUP(Tabela1[[#This Row],[PRODUTO]],'[5]dinamica analise'!$A:$C,3,0),0)</f>
        <v>2</v>
      </c>
      <c r="L4" s="28">
        <f>IFERROR(VLOOKUP(Tabela1[[#This Row],[PRODUTO]],[6]Planilha2!$A:$E,5,0),0)</f>
        <v>0</v>
      </c>
      <c r="M4" s="28">
        <f>VLOOKUP(Tabela1[[#This Row],[PRODUTO]],[7]Planilha1!$A:$J,10,0)</f>
        <v>4</v>
      </c>
      <c r="N4" s="28">
        <v>5</v>
      </c>
      <c r="O4" s="30">
        <f>IFERROR(
  (
    (IF(AND(NOT(ISBLANK(K4)),K4&gt;0),K4*2,0)*'Fonte de dados 🔒'!$C$3) +
    (IF(AND(NOT(ISBLANK(L4)),L4&gt;0),L4*2,0)*'Fonte de dados 🔒'!$C$4) +
    (IF(AND(NOT(ISBLANK(M4)),M4&gt;0),(6-M4)*2,0)*'Fonte de dados 🔒'!$C$5) +
    (IF(AND(NOT(ISBLANK(N4)),N4&gt;0),(6-N4)*2,0)*'Fonte de dados 🔒'!$C$6)
  )
  /
  (
    (IF(AND(NOT(ISBLANK(K4)),K4&gt;0),'Fonte de dados 🔒'!$C$3,0)) +
    (IF(AND(NOT(ISBLANK(L4)),L4&gt;0),'Fonte de dados 🔒'!$C$4,0)) +
    (IF(AND(NOT(ISBLANK(M4)),M4&gt;0),'Fonte de dados 🔒'!$C$5,0)) +
    (IF(AND(NOT(ISBLANK(N4)),N4&gt;0),'Fonte de dados 🔒'!$C$6,0))
  ), 0)</f>
        <v>3.3333333333333335</v>
      </c>
      <c r="P4" s="42" t="str">
        <f t="shared" ref="P4:P26" si="0">IF(O4&gt;6.66, IF(J4&lt;=3.33, "3. Investimento Seletivo/Cauteloso", IF(J4&lt;=6.66, "4. Investimento Seguro e Crescimento", "5. Investimento Prioritário")),
 IF(O4&gt;3.33, IF(J4&lt;=3.33, "2. Expansão Limitada ou Colheita", IF(J4&lt;=6.66, "3. Investimento Seletivo/Cauteloso", "4. Investimento Seguro e Crescimento")),
 IF(J4&lt;=3.33, "4. Zona de Perigo: Colher ou desinvestir", IF(J4&lt;=6.66, "2. Expansão Limitada ou Colheita", "3. Investimento Seletivo/Cauteloso"))))</f>
        <v>2. Expansão Limitada ou Colheita</v>
      </c>
    </row>
    <row r="5" spans="2:17" ht="16.5" customHeight="1" x14ac:dyDescent="0.35">
      <c r="B5" s="24" t="s">
        <v>15</v>
      </c>
      <c r="C5" s="36" t="s">
        <v>56</v>
      </c>
      <c r="D5" s="25" t="s">
        <v>17</v>
      </c>
      <c r="E5" s="26">
        <f>IFERROR(VLOOKUP(Tabela1[[#This Row],[PRODUTO]],[1]Planilha2!$A:$F,6,0),1)</f>
        <v>12787.666666666666</v>
      </c>
      <c r="F5" s="27">
        <f>IFERROR(VLOOKUP(Tabela1[[#This Row],[PRODUTO]],[2]Faturamento!A:E,5,0),0)</f>
        <v>4</v>
      </c>
      <c r="G5" s="28">
        <v>3</v>
      </c>
      <c r="H5" s="28">
        <f>IFERROR(VLOOKUP(Tabela1[[#This Row],[PRODUTO]],'[3]Capacidade de oferta'!A:K,11,0),0)</f>
        <v>5</v>
      </c>
      <c r="I5" s="28">
        <f>IFERROR(VLOOKUP(Tabela1[[#This Row],[PRODUTO]],'[4]Resultado por produto'!$B:$L,11,0),0)</f>
        <v>5</v>
      </c>
      <c r="J5" s="37">
        <f>IFERROR(
  (
    (IF(AND(NOT(ISBLANK(F5)),F5&gt;0),F5*2,0)*'Fonte de dados 🔒'!$F$3) +
    (IF(AND(NOT(ISBLANK(G5)),G5&gt;0),G5*2,0)*'Fonte de dados 🔒'!$F$4) +
    (IF(AND(NOT(ISBLANK(H5)),H5&gt;0),H5*2,0)*'Fonte de dados 🔒'!$F$5) +
    (IF(AND(NOT(ISBLANK(I5)),I5&gt;0),I5*2,0)*'Fonte de dados 🔒'!$F$6)
  )
  /
  (
    (IF(AND(NOT(ISBLANK(F5)),F5&gt;0),1,0)*'Fonte de dados 🔒'!$F$3) +
    (IF(AND(NOT(ISBLANK(G5)),G5&gt;0),1,0)*'Fonte de dados 🔒'!$F$4) +
    (IF(AND(NOT(ISBLANK(H5)),H5&gt;0),1,0)*'Fonte de dados 🔒'!$F$5) +
    (IF(AND(NOT(ISBLANK(I5)),I5&gt;0),1,0)*'Fonte de dados 🔒'!$F$6)
  ),0)</f>
        <v>8.5</v>
      </c>
      <c r="K5" s="29">
        <f>IFERROR(VLOOKUP(Tabela1[[#This Row],[PRODUTO]],'[5]dinamica analise'!$A:$C,3,0),0)</f>
        <v>0</v>
      </c>
      <c r="L5" s="28">
        <f>IFERROR(VLOOKUP(Tabela1[[#This Row],[PRODUTO]],[6]Planilha2!$A:$E,5,0),0)</f>
        <v>0</v>
      </c>
      <c r="M5" s="28">
        <f>VLOOKUP(Tabela1[[#This Row],[PRODUTO]],[7]Planilha1!$A:$J,10,0)</f>
        <v>3</v>
      </c>
      <c r="N5" s="28">
        <v>2</v>
      </c>
      <c r="O5" s="30">
        <f>IFERROR(
  (
    (IF(AND(NOT(ISBLANK(K5)),K5&gt;0),K5*2,0)*'Fonte de dados 🔒'!$C$3) +
    (IF(AND(NOT(ISBLANK(L5)),L5&gt;0),L5*2,0)*'Fonte de dados 🔒'!$C$4) +
    (IF(AND(NOT(ISBLANK(M5)),M5&gt;0),(6-M5)*2,0)*'Fonte de dados 🔒'!$C$5) +
    (IF(AND(NOT(ISBLANK(N5)),N5&gt;0),(6-N5)*2,0)*'Fonte de dados 🔒'!$C$6)
  )
  /
  (
    (IF(AND(NOT(ISBLANK(K5)),K5&gt;0),'Fonte de dados 🔒'!$C$3,0)) +
    (IF(AND(NOT(ISBLANK(L5)),L5&gt;0),'Fonte de dados 🔒'!$C$4,0)) +
    (IF(AND(NOT(ISBLANK(M5)),M5&gt;0),'Fonte de dados 🔒'!$C$5,0)) +
    (IF(AND(NOT(ISBLANK(N5)),N5&gt;0),'Fonte de dados 🔒'!$C$6,0))
  ), 0)</f>
        <v>7</v>
      </c>
      <c r="P5" s="42" t="str">
        <f t="shared" si="0"/>
        <v>5. Investimento Prioritário</v>
      </c>
    </row>
    <row r="6" spans="2:17" ht="16.5" customHeight="1" x14ac:dyDescent="0.35">
      <c r="B6" s="24" t="s">
        <v>15</v>
      </c>
      <c r="C6" s="36" t="s">
        <v>59</v>
      </c>
      <c r="D6" s="25" t="s">
        <v>18</v>
      </c>
      <c r="E6" s="26">
        <f>IFERROR(VLOOKUP(Tabela1[[#This Row],[PRODUTO]],[1]Planilha2!$A:$F,6,0),1)</f>
        <v>1</v>
      </c>
      <c r="F6" s="27">
        <f>IFERROR(VLOOKUP(Tabela1[[#This Row],[PRODUTO]],[2]Faturamento!A:E,5,0),0)</f>
        <v>0</v>
      </c>
      <c r="G6" s="28">
        <v>0</v>
      </c>
      <c r="H6" s="28">
        <f>IFERROR(VLOOKUP(Tabela1[[#This Row],[PRODUTO]],'[3]Capacidade de oferta'!A:K,11,0),0)</f>
        <v>0</v>
      </c>
      <c r="I6" s="28">
        <f>IFERROR(VLOOKUP(Tabela1[[#This Row],[PRODUTO]],'[4]Resultado por produto'!$B:$L,11,0),0)</f>
        <v>0</v>
      </c>
      <c r="J6" s="37">
        <f>IFERROR(
  (
    (IF(AND(NOT(ISBLANK(F6)),F6&gt;0),F6*2,0)*'Fonte de dados 🔒'!$F$3) +
    (IF(AND(NOT(ISBLANK(G6)),G6&gt;0),G6*2,0)*'Fonte de dados 🔒'!$F$4) +
    (IF(AND(NOT(ISBLANK(H6)),H6&gt;0),H6*2,0)*'Fonte de dados 🔒'!$F$5) +
    (IF(AND(NOT(ISBLANK(I6)),I6&gt;0),I6*2,0)*'Fonte de dados 🔒'!$F$6)
  )
  /
  (
    (IF(AND(NOT(ISBLANK(F6)),F6&gt;0),1,0)*'Fonte de dados 🔒'!$F$3) +
    (IF(AND(NOT(ISBLANK(G6)),G6&gt;0),1,0)*'Fonte de dados 🔒'!$F$4) +
    (IF(AND(NOT(ISBLANK(H6)),H6&gt;0),1,0)*'Fonte de dados 🔒'!$F$5) +
    (IF(AND(NOT(ISBLANK(I6)),I6&gt;0),1,0)*'Fonte de dados 🔒'!$F$6)
  ),0)</f>
        <v>0</v>
      </c>
      <c r="K6" s="29">
        <f>IFERROR(VLOOKUP(Tabela1[[#This Row],[PRODUTO]],'[5]dinamica analise'!$A:$C,3,0),0)</f>
        <v>0</v>
      </c>
      <c r="L6" s="28">
        <f>IFERROR(VLOOKUP(Tabela1[[#This Row],[PRODUTO]],[6]Planilha2!$A:$E,5,0),0)</f>
        <v>0</v>
      </c>
      <c r="M6" s="28">
        <f>VLOOKUP(Tabela1[[#This Row],[PRODUTO]],[7]Planilha1!$A:$J,10,0)</f>
        <v>3</v>
      </c>
      <c r="N6" s="29">
        <v>3</v>
      </c>
      <c r="O6" s="30">
        <f>IFERROR(
  (
    (IF(AND(NOT(ISBLANK(K6)),K6&gt;0),K6*2,0)*'Fonte de dados 🔒'!$C$3) +
    (IF(AND(NOT(ISBLANK(L6)),L6&gt;0),L6*2,0)*'Fonte de dados 🔒'!$C$4) +
    (IF(AND(NOT(ISBLANK(M6)),M6&gt;0),(6-M6)*2,0)*'Fonte de dados 🔒'!$C$5) +
    (IF(AND(NOT(ISBLANK(N6)),N6&gt;0),(6-N6)*2,0)*'Fonte de dados 🔒'!$C$6)
  )
  /
  (
    (IF(AND(NOT(ISBLANK(K6)),K6&gt;0),'Fonte de dados 🔒'!$C$3,0)) +
    (IF(AND(NOT(ISBLANK(L6)),L6&gt;0),'Fonte de dados 🔒'!$C$4,0)) +
    (IF(AND(NOT(ISBLANK(M6)),M6&gt;0),'Fonte de dados 🔒'!$C$5,0)) +
    (IF(AND(NOT(ISBLANK(N6)),N6&gt;0),'Fonte de dados 🔒'!$C$6,0))
  ), 0)</f>
        <v>6</v>
      </c>
      <c r="P6" s="42" t="str">
        <f t="shared" si="0"/>
        <v>2. Expansão Limitada ou Colheita</v>
      </c>
    </row>
    <row r="7" spans="2:17" ht="16.5" customHeight="1" x14ac:dyDescent="0.35">
      <c r="B7" s="24" t="s">
        <v>15</v>
      </c>
      <c r="C7" s="36" t="s">
        <v>60</v>
      </c>
      <c r="D7" s="25" t="s">
        <v>19</v>
      </c>
      <c r="E7" s="26">
        <f>IFERROR(VLOOKUP(Tabela1[[#This Row],[PRODUTO]],[1]Planilha2!$A:$F,6,0),1)</f>
        <v>1452</v>
      </c>
      <c r="F7" s="27">
        <f>IFERROR(VLOOKUP(Tabela1[[#This Row],[PRODUTO]],[2]Faturamento!A:E,5,0),0)</f>
        <v>1</v>
      </c>
      <c r="G7" s="28">
        <v>0</v>
      </c>
      <c r="H7" s="28">
        <f>IFERROR(VLOOKUP(Tabela1[[#This Row],[PRODUTO]],'[3]Capacidade de oferta'!A:K,11,0),0)</f>
        <v>1</v>
      </c>
      <c r="I7" s="28">
        <f>IFERROR(VLOOKUP(Tabela1[[#This Row],[PRODUTO]],'[4]Resultado por produto'!$B:$L,11,0),0)</f>
        <v>0</v>
      </c>
      <c r="J7" s="37">
        <f>IFERROR(
  (
    (IF(AND(NOT(ISBLANK(F7)),F7&gt;0),F7*2,0)*'Fonte de dados 🔒'!$F$3) +
    (IF(AND(NOT(ISBLANK(G7)),G7&gt;0),G7*2,0)*'Fonte de dados 🔒'!$F$4) +
    (IF(AND(NOT(ISBLANK(H7)),H7&gt;0),H7*2,0)*'Fonte de dados 🔒'!$F$5) +
    (IF(AND(NOT(ISBLANK(I7)),I7&gt;0),I7*2,0)*'Fonte de dados 🔒'!$F$6)
  )
  /
  (
    (IF(AND(NOT(ISBLANK(F7)),F7&gt;0),1,0)*'Fonte de dados 🔒'!$F$3) +
    (IF(AND(NOT(ISBLANK(G7)),G7&gt;0),1,0)*'Fonte de dados 🔒'!$F$4) +
    (IF(AND(NOT(ISBLANK(H7)),H7&gt;0),1,0)*'Fonte de dados 🔒'!$F$5) +
    (IF(AND(NOT(ISBLANK(I7)),I7&gt;0),1,0)*'Fonte de dados 🔒'!$F$6)
  ),0)</f>
        <v>2</v>
      </c>
      <c r="K7" s="29">
        <f>IFERROR(VLOOKUP(Tabela1[[#This Row],[PRODUTO]],'[5]dinamica analise'!$A:$C,3,0),0)</f>
        <v>2</v>
      </c>
      <c r="L7" s="28">
        <f>IFERROR(VLOOKUP(Tabela1[[#This Row],[PRODUTO]],[6]Planilha2!$A:$E,5,0),0)</f>
        <v>1</v>
      </c>
      <c r="M7" s="28">
        <f>VLOOKUP(Tabela1[[#This Row],[PRODUTO]],[7]Planilha1!$A:$J,10,0)</f>
        <v>3</v>
      </c>
      <c r="N7" s="29">
        <v>3</v>
      </c>
      <c r="O7" s="30">
        <f>IFERROR(
  (
    (IF(AND(NOT(ISBLANK(K7)),K7&gt;0),K7*2,0)*'Fonte de dados 🔒'!$C$3) +
    (IF(AND(NOT(ISBLANK(L7)),L7&gt;0),L7*2,0)*'Fonte de dados 🔒'!$C$4) +
    (IF(AND(NOT(ISBLANK(M7)),M7&gt;0),(6-M7)*2,0)*'Fonte de dados 🔒'!$C$5) +
    (IF(AND(NOT(ISBLANK(N7)),N7&gt;0),(6-N7)*2,0)*'Fonte de dados 🔒'!$C$6)
  )
  /
  (
    (IF(AND(NOT(ISBLANK(K7)),K7&gt;0),'Fonte de dados 🔒'!$C$3,0)) +
    (IF(AND(NOT(ISBLANK(L7)),L7&gt;0),'Fonte de dados 🔒'!$C$4,0)) +
    (IF(AND(NOT(ISBLANK(M7)),M7&gt;0),'Fonte de dados 🔒'!$C$5,0)) +
    (IF(AND(NOT(ISBLANK(N7)),N7&gt;0),'Fonte de dados 🔒'!$C$6,0))
  ), 0)</f>
        <v>4.5</v>
      </c>
      <c r="P7" s="42" t="str">
        <f t="shared" si="0"/>
        <v>2. Expansão Limitada ou Colheita</v>
      </c>
    </row>
    <row r="8" spans="2:17" ht="14.5" x14ac:dyDescent="0.35">
      <c r="B8" s="24" t="s">
        <v>15</v>
      </c>
      <c r="C8" s="36" t="s">
        <v>59</v>
      </c>
      <c r="D8" s="25" t="s">
        <v>20</v>
      </c>
      <c r="E8" s="26">
        <f>IFERROR(VLOOKUP(Tabela1[[#This Row],[PRODUTO]],[1]Planilha2!$A:$F,6,0),1)</f>
        <v>1752</v>
      </c>
      <c r="F8" s="27">
        <f>IFERROR(VLOOKUP(Tabela1[[#This Row],[PRODUTO]],[2]Faturamento!A:E,5,0),0)</f>
        <v>1</v>
      </c>
      <c r="G8" s="28">
        <v>0</v>
      </c>
      <c r="H8" s="28">
        <f>IFERROR(VLOOKUP(Tabela1[[#This Row],[PRODUTO]],'[3]Capacidade de oferta'!A:K,11,0),0)</f>
        <v>5</v>
      </c>
      <c r="I8" s="28">
        <f>IFERROR(VLOOKUP(Tabela1[[#This Row],[PRODUTO]],'[4]Resultado por produto'!$B:$L,11,0),0)</f>
        <v>0</v>
      </c>
      <c r="J8" s="37">
        <f>IFERROR(
  (
    (IF(AND(NOT(ISBLANK(F8)),F8&gt;0),F8*2,0)*'Fonte de dados 🔒'!$F$3) +
    (IF(AND(NOT(ISBLANK(G8)),G8&gt;0),G8*2,0)*'Fonte de dados 🔒'!$F$4) +
    (IF(AND(NOT(ISBLANK(H8)),H8&gt;0),H8*2,0)*'Fonte de dados 🔒'!$F$5) +
    (IF(AND(NOT(ISBLANK(I8)),I8&gt;0),I8*2,0)*'Fonte de dados 🔒'!$F$6)
  )
  /
  (
    (IF(AND(NOT(ISBLANK(F8)),F8&gt;0),1,0)*'Fonte de dados 🔒'!$F$3) +
    (IF(AND(NOT(ISBLANK(G8)),G8&gt;0),1,0)*'Fonte de dados 🔒'!$F$4) +
    (IF(AND(NOT(ISBLANK(H8)),H8&gt;0),1,0)*'Fonte de dados 🔒'!$F$5) +
    (IF(AND(NOT(ISBLANK(I8)),I8&gt;0),1,0)*'Fonte de dados 🔒'!$F$6)
  ),0)</f>
        <v>6</v>
      </c>
      <c r="K8" s="29">
        <f>IFERROR(VLOOKUP(Tabela1[[#This Row],[PRODUTO]],'[5]dinamica analise'!$A:$C,3,0),0)</f>
        <v>3</v>
      </c>
      <c r="L8" s="28">
        <f>IFERROR(VLOOKUP(Tabela1[[#This Row],[PRODUTO]],[6]Planilha2!$A:$E,5,0),0)</f>
        <v>1</v>
      </c>
      <c r="M8" s="28">
        <f>VLOOKUP(Tabela1[[#This Row],[PRODUTO]],[7]Planilha1!$A:$J,10,0)</f>
        <v>4</v>
      </c>
      <c r="N8" s="29">
        <v>5</v>
      </c>
      <c r="O8" s="30">
        <f>IFERROR(
  (
    (IF(AND(NOT(ISBLANK(K8)),K8&gt;0),K8*2,0)*'Fonte de dados 🔒'!$C$3) +
    (IF(AND(NOT(ISBLANK(L8)),L8&gt;0),L8*2,0)*'Fonte de dados 🔒'!$C$4) +
    (IF(AND(NOT(ISBLANK(M8)),M8&gt;0),(6-M8)*2,0)*'Fonte de dados 🔒'!$C$5) +
    (IF(AND(NOT(ISBLANK(N8)),N8&gt;0),(6-N8)*2,0)*'Fonte de dados 🔒'!$C$6)
  )
  /
  (
    (IF(AND(NOT(ISBLANK(K8)),K8&gt;0),'Fonte de dados 🔒'!$C$3,0)) +
    (IF(AND(NOT(ISBLANK(L8)),L8&gt;0),'Fonte de dados 🔒'!$C$4,0)) +
    (IF(AND(NOT(ISBLANK(M8)),M8&gt;0),'Fonte de dados 🔒'!$C$5,0)) +
    (IF(AND(NOT(ISBLANK(N8)),N8&gt;0),'Fonte de dados 🔒'!$C$6,0))
  ), 0)</f>
        <v>3.5</v>
      </c>
      <c r="P8" s="42" t="str">
        <f t="shared" si="0"/>
        <v>3. Investimento Seletivo/Cauteloso</v>
      </c>
    </row>
    <row r="9" spans="2:17" ht="14.5" x14ac:dyDescent="0.35">
      <c r="B9" s="24" t="s">
        <v>15</v>
      </c>
      <c r="C9" s="36" t="s">
        <v>61</v>
      </c>
      <c r="D9" s="25" t="s">
        <v>21</v>
      </c>
      <c r="E9" s="26">
        <f>IFERROR(VLOOKUP(Tabela1[[#This Row],[PRODUTO]],[1]Planilha2!$A:$F,6,0),1)</f>
        <v>15504.5</v>
      </c>
      <c r="F9" s="27">
        <f>IFERROR(VLOOKUP(Tabela1[[#This Row],[PRODUTO]],[2]Faturamento!A:E,5,0),0)</f>
        <v>4</v>
      </c>
      <c r="G9" s="28">
        <v>3</v>
      </c>
      <c r="H9" s="28">
        <f>IFERROR(VLOOKUP(Tabela1[[#This Row],[PRODUTO]],'[3]Capacidade de oferta'!A:K,11,0),0)</f>
        <v>5</v>
      </c>
      <c r="I9" s="28">
        <f>IFERROR(VLOOKUP(Tabela1[[#This Row],[PRODUTO]],'[4]Resultado por produto'!$B:$L,11,0),0)</f>
        <v>1</v>
      </c>
      <c r="J9" s="37">
        <f>IFERROR(
  (
    (IF(AND(NOT(ISBLANK(F9)),F9&gt;0),F9*2,0)*'Fonte de dados 🔒'!$F$3) +
    (IF(AND(NOT(ISBLANK(G9)),G9&gt;0),G9*2,0)*'Fonte de dados 🔒'!$F$4) +
    (IF(AND(NOT(ISBLANK(H9)),H9&gt;0),H9*2,0)*'Fonte de dados 🔒'!$F$5) +
    (IF(AND(NOT(ISBLANK(I9)),I9&gt;0),I9*2,0)*'Fonte de dados 🔒'!$F$6)
  )
  /
  (
    (IF(AND(NOT(ISBLANK(F9)),F9&gt;0),1,0)*'Fonte de dados 🔒'!$F$3) +
    (IF(AND(NOT(ISBLANK(G9)),G9&gt;0),1,0)*'Fonte de dados 🔒'!$F$4) +
    (IF(AND(NOT(ISBLANK(H9)),H9&gt;0),1,0)*'Fonte de dados 🔒'!$F$5) +
    (IF(AND(NOT(ISBLANK(I9)),I9&gt;0),1,0)*'Fonte de dados 🔒'!$F$6)
  ),0)</f>
        <v>6.5</v>
      </c>
      <c r="K9" s="29">
        <f>IFERROR(VLOOKUP(Tabela1[[#This Row],[PRODUTO]],'[5]dinamica analise'!$A:$C,3,0),0)</f>
        <v>4</v>
      </c>
      <c r="L9" s="28">
        <f>IFERROR(VLOOKUP(Tabela1[[#This Row],[PRODUTO]],[6]Planilha2!$A:$E,5,0),0)</f>
        <v>5</v>
      </c>
      <c r="M9" s="28">
        <f>VLOOKUP(Tabela1[[#This Row],[PRODUTO]],[7]Planilha1!$A:$J,10,0)</f>
        <v>4</v>
      </c>
      <c r="N9" s="29">
        <v>3</v>
      </c>
      <c r="O9" s="30">
        <f>IFERROR(
  (
    (IF(AND(NOT(ISBLANK(K9)),K9&gt;0),K9*2,0)*'Fonte de dados 🔒'!$C$3) +
    (IF(AND(NOT(ISBLANK(L9)),L9&gt;0),L9*2,0)*'Fonte de dados 🔒'!$C$4) +
    (IF(AND(NOT(ISBLANK(M9)),M9&gt;0),(6-M9)*2,0)*'Fonte de dados 🔒'!$C$5) +
    (IF(AND(NOT(ISBLANK(N9)),N9&gt;0),(6-N9)*2,0)*'Fonte de dados 🔒'!$C$6)
  )
  /
  (
    (IF(AND(NOT(ISBLANK(K9)),K9&gt;0),'Fonte de dados 🔒'!$C$3,0)) +
    (IF(AND(NOT(ISBLANK(L9)),L9&gt;0),'Fonte de dados 🔒'!$C$4,0)) +
    (IF(AND(NOT(ISBLANK(M9)),M9&gt;0),'Fonte de dados 🔒'!$C$5,0)) +
    (IF(AND(NOT(ISBLANK(N9)),N9&gt;0),'Fonte de dados 🔒'!$C$6,0))
  ), 0)</f>
        <v>7</v>
      </c>
      <c r="P9" s="42" t="str">
        <f t="shared" si="0"/>
        <v>4. Investimento Seguro e Crescimento</v>
      </c>
    </row>
    <row r="10" spans="2:17" ht="14.5" x14ac:dyDescent="0.35">
      <c r="B10" s="24" t="s">
        <v>15</v>
      </c>
      <c r="C10" s="36" t="s">
        <v>56</v>
      </c>
      <c r="D10" s="25" t="s">
        <v>22</v>
      </c>
      <c r="E10" s="26">
        <f>IFERROR(VLOOKUP(Tabela1[[#This Row],[PRODUTO]],[1]Planilha2!$A:$F,6,0),1)</f>
        <v>1</v>
      </c>
      <c r="F10" s="27">
        <f>IFERROR(VLOOKUP(Tabela1[[#This Row],[PRODUTO]],[2]Faturamento!A:E,5,0),0)</f>
        <v>1</v>
      </c>
      <c r="G10" s="28">
        <v>4</v>
      </c>
      <c r="H10" s="28">
        <f>IFERROR(VLOOKUP(Tabela1[[#This Row],[PRODUTO]],'[3]Capacidade de oferta'!A:K,11,0),0)</f>
        <v>1</v>
      </c>
      <c r="I10" s="28">
        <f>IFERROR(VLOOKUP(Tabela1[[#This Row],[PRODUTO]],'[4]Resultado por produto'!$B:$L,11,0),0)</f>
        <v>1</v>
      </c>
      <c r="J10" s="37">
        <f>IFERROR(
  (
    (IF(AND(NOT(ISBLANK(F10)),F10&gt;0),F10*2,0)*'Fonte de dados 🔒'!$F$3) +
    (IF(AND(NOT(ISBLANK(G10)),G10&gt;0),G10*2,0)*'Fonte de dados 🔒'!$F$4) +
    (IF(AND(NOT(ISBLANK(H10)),H10&gt;0),H10*2,0)*'Fonte de dados 🔒'!$F$5) +
    (IF(AND(NOT(ISBLANK(I10)),I10&gt;0),I10*2,0)*'Fonte de dados 🔒'!$F$6)
  )
  /
  (
    (IF(AND(NOT(ISBLANK(F10)),F10&gt;0),1,0)*'Fonte de dados 🔒'!$F$3) +
    (IF(AND(NOT(ISBLANK(G10)),G10&gt;0),1,0)*'Fonte de dados 🔒'!$F$4) +
    (IF(AND(NOT(ISBLANK(H10)),H10&gt;0),1,0)*'Fonte de dados 🔒'!$F$5) +
    (IF(AND(NOT(ISBLANK(I10)),I10&gt;0),1,0)*'Fonte de dados 🔒'!$F$6)
  ),0)</f>
        <v>3.5</v>
      </c>
      <c r="K10" s="29">
        <f>IFERROR(VLOOKUP(Tabela1[[#This Row],[PRODUTO]],'[5]dinamica analise'!$A:$C,3,0),0)</f>
        <v>5</v>
      </c>
      <c r="L10" s="28">
        <f>IFERROR(VLOOKUP(Tabela1[[#This Row],[PRODUTO]],[6]Planilha2!$A:$E,5,0),0)</f>
        <v>5</v>
      </c>
      <c r="M10" s="28">
        <f>VLOOKUP(Tabela1[[#This Row],[PRODUTO]],[7]Planilha1!$A:$J,10,0)</f>
        <v>3</v>
      </c>
      <c r="N10" s="29">
        <v>4</v>
      </c>
      <c r="O10" s="30">
        <f>IFERROR(
  (
    (IF(AND(NOT(ISBLANK(K10)),K10&gt;0),K10*2,0)*'Fonte de dados 🔒'!$C$3) +
    (IF(AND(NOT(ISBLANK(L10)),L10&gt;0),L10*2,0)*'Fonte de dados 🔒'!$C$4) +
    (IF(AND(NOT(ISBLANK(M10)),M10&gt;0),(6-M10)*2,0)*'Fonte de dados 🔒'!$C$5) +
    (IF(AND(NOT(ISBLANK(N10)),N10&gt;0),(6-N10)*2,0)*'Fonte de dados 🔒'!$C$6)
  )
  /
  (
    (IF(AND(NOT(ISBLANK(K10)),K10&gt;0),'Fonte de dados 🔒'!$C$3,0)) +
    (IF(AND(NOT(ISBLANK(L10)),L10&gt;0),'Fonte de dados 🔒'!$C$4,0)) +
    (IF(AND(NOT(ISBLANK(M10)),M10&gt;0),'Fonte de dados 🔒'!$C$5,0)) +
    (IF(AND(NOT(ISBLANK(N10)),N10&gt;0),'Fonte de dados 🔒'!$C$6,0))
  ), 0)</f>
        <v>7.5</v>
      </c>
      <c r="P10" s="42" t="str">
        <f t="shared" si="0"/>
        <v>4. Investimento Seguro e Crescimento</v>
      </c>
    </row>
    <row r="11" spans="2:17" ht="14.5" x14ac:dyDescent="0.35">
      <c r="B11" s="24" t="s">
        <v>15</v>
      </c>
      <c r="C11" s="36" t="s">
        <v>56</v>
      </c>
      <c r="D11" s="25" t="s">
        <v>23</v>
      </c>
      <c r="E11" s="26">
        <f>IFERROR(VLOOKUP(Tabela1[[#This Row],[PRODUTO]],[1]Planilha2!$A:$F,6,0),1)</f>
        <v>15396.666666666666</v>
      </c>
      <c r="F11" s="27">
        <f>IFERROR(VLOOKUP(Tabela1[[#This Row],[PRODUTO]],[2]Faturamento!A:E,5,0),0)</f>
        <v>4</v>
      </c>
      <c r="G11" s="28">
        <v>2</v>
      </c>
      <c r="H11" s="28">
        <f>IFERROR(VLOOKUP(Tabela1[[#This Row],[PRODUTO]],'[3]Capacidade de oferta'!A:K,11,0),0)</f>
        <v>5</v>
      </c>
      <c r="I11" s="28">
        <f>IFERROR(VLOOKUP(Tabela1[[#This Row],[PRODUTO]],'[4]Resultado por produto'!$B:$L,11,0),0)</f>
        <v>4</v>
      </c>
      <c r="J11" s="37">
        <f>IFERROR(
  (
    (IF(AND(NOT(ISBLANK(F11)),F11&gt;0),F11*2,0)*'Fonte de dados 🔒'!$F$3) +
    (IF(AND(NOT(ISBLANK(G11)),G11&gt;0),G11*2,0)*'Fonte de dados 🔒'!$F$4) +
    (IF(AND(NOT(ISBLANK(H11)),H11&gt;0),H11*2,0)*'Fonte de dados 🔒'!$F$5) +
    (IF(AND(NOT(ISBLANK(I11)),I11&gt;0),I11*2,0)*'Fonte de dados 🔒'!$F$6)
  )
  /
  (
    (IF(AND(NOT(ISBLANK(F11)),F11&gt;0),1,0)*'Fonte de dados 🔒'!$F$3) +
    (IF(AND(NOT(ISBLANK(G11)),G11&gt;0),1,0)*'Fonte de dados 🔒'!$F$4) +
    (IF(AND(NOT(ISBLANK(H11)),H11&gt;0),1,0)*'Fonte de dados 🔒'!$F$5) +
    (IF(AND(NOT(ISBLANK(I11)),I11&gt;0),1,0)*'Fonte de dados 🔒'!$F$6)
  ),0)</f>
        <v>7.5</v>
      </c>
      <c r="K11" s="29">
        <f>IFERROR(VLOOKUP(Tabela1[[#This Row],[PRODUTO]],'[5]dinamica analise'!$A:$C,3,0),0)</f>
        <v>4</v>
      </c>
      <c r="L11" s="28">
        <f>IFERROR(VLOOKUP(Tabela1[[#This Row],[PRODUTO]],[6]Planilha2!$A:$E,5,0),0)</f>
        <v>3</v>
      </c>
      <c r="M11" s="28">
        <f>VLOOKUP(Tabela1[[#This Row],[PRODUTO]],[7]Planilha1!$A:$J,10,0)</f>
        <v>3</v>
      </c>
      <c r="N11" s="29">
        <v>2</v>
      </c>
      <c r="O11" s="30">
        <f>IFERROR(
  (
    (IF(AND(NOT(ISBLANK(K11)),K11&gt;0),K11*2,0)*'Fonte de dados 🔒'!$C$3) +
    (IF(AND(NOT(ISBLANK(L11)),L11&gt;0),L11*2,0)*'Fonte de dados 🔒'!$C$4) +
    (IF(AND(NOT(ISBLANK(M11)),M11&gt;0),(6-M11)*2,0)*'Fonte de dados 🔒'!$C$5) +
    (IF(AND(NOT(ISBLANK(N11)),N11&gt;0),(6-N11)*2,0)*'Fonte de dados 🔒'!$C$6)
  )
  /
  (
    (IF(AND(NOT(ISBLANK(K11)),K11&gt;0),'Fonte de dados 🔒'!$C$3,0)) +
    (IF(AND(NOT(ISBLANK(L11)),L11&gt;0),'Fonte de dados 🔒'!$C$4,0)) +
    (IF(AND(NOT(ISBLANK(M11)),M11&gt;0),'Fonte de dados 🔒'!$C$5,0)) +
    (IF(AND(NOT(ISBLANK(N11)),N11&gt;0),'Fonte de dados 🔒'!$C$6,0))
  ), 0)</f>
        <v>7</v>
      </c>
      <c r="P11" s="42" t="str">
        <f t="shared" si="0"/>
        <v>5. Investimento Prioritário</v>
      </c>
    </row>
    <row r="12" spans="2:17" ht="14.5" x14ac:dyDescent="0.35">
      <c r="B12" s="24" t="s">
        <v>15</v>
      </c>
      <c r="C12" s="36" t="s">
        <v>56</v>
      </c>
      <c r="D12" s="25" t="s">
        <v>24</v>
      </c>
      <c r="E12" s="26">
        <f>IFERROR(VLOOKUP(Tabela1[[#This Row],[PRODUTO]],[1]Planilha2!$A:$F,6,0),1)</f>
        <v>58947</v>
      </c>
      <c r="F12" s="27">
        <f>IFERROR(VLOOKUP(Tabela1[[#This Row],[PRODUTO]],[2]Faturamento!A:E,5,0),0)</f>
        <v>5</v>
      </c>
      <c r="G12" s="28">
        <v>4</v>
      </c>
      <c r="H12" s="28">
        <f>IFERROR(VLOOKUP(Tabela1[[#This Row],[PRODUTO]],'[3]Capacidade de oferta'!A:K,11,0),0)</f>
        <v>5</v>
      </c>
      <c r="I12" s="28">
        <f>IFERROR(VLOOKUP(Tabela1[[#This Row],[PRODUTO]],'[4]Resultado por produto'!$B:$L,11,0),0)</f>
        <v>4</v>
      </c>
      <c r="J12" s="37">
        <f>IFERROR(
  (
    (IF(AND(NOT(ISBLANK(F12)),F12&gt;0),F12*2,0)*'Fonte de dados 🔒'!$F$3) +
    (IF(AND(NOT(ISBLANK(G12)),G12&gt;0),G12*2,0)*'Fonte de dados 🔒'!$F$4) +
    (IF(AND(NOT(ISBLANK(H12)),H12&gt;0),H12*2,0)*'Fonte de dados 🔒'!$F$5) +
    (IF(AND(NOT(ISBLANK(I12)),I12&gt;0),I12*2,0)*'Fonte de dados 🔒'!$F$6)
  )
  /
  (
    (IF(AND(NOT(ISBLANK(F12)),F12&gt;0),1,0)*'Fonte de dados 🔒'!$F$3) +
    (IF(AND(NOT(ISBLANK(G12)),G12&gt;0),1,0)*'Fonte de dados 🔒'!$F$4) +
    (IF(AND(NOT(ISBLANK(H12)),H12&gt;0),1,0)*'Fonte de dados 🔒'!$F$5) +
    (IF(AND(NOT(ISBLANK(I12)),I12&gt;0),1,0)*'Fonte de dados 🔒'!$F$6)
  ),0)</f>
        <v>9</v>
      </c>
      <c r="K12" s="29">
        <f>IFERROR(VLOOKUP(Tabela1[[#This Row],[PRODUTO]],'[5]dinamica analise'!$A:$C,3,0),0)</f>
        <v>3</v>
      </c>
      <c r="L12" s="28">
        <f>IFERROR(VLOOKUP(Tabela1[[#This Row],[PRODUTO]],[6]Planilha2!$A:$E,5,0),0)</f>
        <v>2</v>
      </c>
      <c r="M12" s="28">
        <f>VLOOKUP(Tabela1[[#This Row],[PRODUTO]],[7]Planilha1!$A:$J,10,0)</f>
        <v>3</v>
      </c>
      <c r="N12" s="29">
        <v>3</v>
      </c>
      <c r="O12" s="30">
        <f>IFERROR(
  (
    (IF(AND(NOT(ISBLANK(K12)),K12&gt;0),K12*2,0)*'Fonte de dados 🔒'!$C$3) +
    (IF(AND(NOT(ISBLANK(L12)),L12&gt;0),L12*2,0)*'Fonte de dados 🔒'!$C$4) +
    (IF(AND(NOT(ISBLANK(M12)),M12&gt;0),(6-M12)*2,0)*'Fonte de dados 🔒'!$C$5) +
    (IF(AND(NOT(ISBLANK(N12)),N12&gt;0),(6-N12)*2,0)*'Fonte de dados 🔒'!$C$6)
  )
  /
  (
    (IF(AND(NOT(ISBLANK(K12)),K12&gt;0),'Fonte de dados 🔒'!$C$3,0)) +
    (IF(AND(NOT(ISBLANK(L12)),L12&gt;0),'Fonte de dados 🔒'!$C$4,0)) +
    (IF(AND(NOT(ISBLANK(M12)),M12&gt;0),'Fonte de dados 🔒'!$C$5,0)) +
    (IF(AND(NOT(ISBLANK(N12)),N12&gt;0),'Fonte de dados 🔒'!$C$6,0))
  ), 0)</f>
        <v>5.5</v>
      </c>
      <c r="P12" s="42" t="str">
        <f t="shared" si="0"/>
        <v>4. Investimento Seguro e Crescimento</v>
      </c>
    </row>
    <row r="13" spans="2:17" ht="14.5" x14ac:dyDescent="0.35">
      <c r="B13" s="24" t="s">
        <v>15</v>
      </c>
      <c r="C13" s="36" t="s">
        <v>59</v>
      </c>
      <c r="D13" s="25" t="s">
        <v>25</v>
      </c>
      <c r="E13" s="26">
        <f>IFERROR(VLOOKUP(Tabela1[[#This Row],[PRODUTO]],[1]Planilha2!$A:$F,6,0),1)</f>
        <v>18460</v>
      </c>
      <c r="F13" s="27">
        <f>IFERROR(VLOOKUP(Tabela1[[#This Row],[PRODUTO]],[2]Faturamento!A:E,5,0),0)</f>
        <v>1</v>
      </c>
      <c r="G13" s="28">
        <v>4</v>
      </c>
      <c r="H13" s="28">
        <f>IFERROR(VLOOKUP(Tabela1[[#This Row],[PRODUTO]],'[3]Capacidade de oferta'!A:K,11,0),0)</f>
        <v>5</v>
      </c>
      <c r="I13" s="28">
        <f>IFERROR(VLOOKUP(Tabela1[[#This Row],[PRODUTO]],'[4]Resultado por produto'!$B:$L,11,0),0)</f>
        <v>2</v>
      </c>
      <c r="J13" s="37">
        <f>IFERROR(
  (
    (IF(AND(NOT(ISBLANK(F13)),F13&gt;0),F13*2,0)*'Fonte de dados 🔒'!$F$3) +
    (IF(AND(NOT(ISBLANK(G13)),G13&gt;0),G13*2,0)*'Fonte de dados 🔒'!$F$4) +
    (IF(AND(NOT(ISBLANK(H13)),H13&gt;0),H13*2,0)*'Fonte de dados 🔒'!$F$5) +
    (IF(AND(NOT(ISBLANK(I13)),I13&gt;0),I13*2,0)*'Fonte de dados 🔒'!$F$6)
  )
  /
  (
    (IF(AND(NOT(ISBLANK(F13)),F13&gt;0),1,0)*'Fonte de dados 🔒'!$F$3) +
    (IF(AND(NOT(ISBLANK(G13)),G13&gt;0),1,0)*'Fonte de dados 🔒'!$F$4) +
    (IF(AND(NOT(ISBLANK(H13)),H13&gt;0),1,0)*'Fonte de dados 🔒'!$F$5) +
    (IF(AND(NOT(ISBLANK(I13)),I13&gt;0),1,0)*'Fonte de dados 🔒'!$F$6)
  ),0)</f>
        <v>6</v>
      </c>
      <c r="K13" s="29">
        <f>IFERROR(VLOOKUP(Tabela1[[#This Row],[PRODUTO]],'[5]dinamica analise'!$A:$C,3,0),0)</f>
        <v>4</v>
      </c>
      <c r="L13" s="28">
        <f>IFERROR(VLOOKUP(Tabela1[[#This Row],[PRODUTO]],[6]Planilha2!$A:$E,5,0),0)</f>
        <v>4</v>
      </c>
      <c r="M13" s="28">
        <f>VLOOKUP(Tabela1[[#This Row],[PRODUTO]],[7]Planilha1!$A:$J,10,0)</f>
        <v>4</v>
      </c>
      <c r="N13" s="29">
        <v>5</v>
      </c>
      <c r="O13" s="30">
        <f>IFERROR(
  (
    (IF(AND(NOT(ISBLANK(K13)),K13&gt;0),K13*2,0)*'Fonte de dados 🔒'!$C$3) +
    (IF(AND(NOT(ISBLANK(L13)),L13&gt;0),L13*2,0)*'Fonte de dados 🔒'!$C$4) +
    (IF(AND(NOT(ISBLANK(M13)),M13&gt;0),(6-M13)*2,0)*'Fonte de dados 🔒'!$C$5) +
    (IF(AND(NOT(ISBLANK(N13)),N13&gt;0),(6-N13)*2,0)*'Fonte de dados 🔒'!$C$6)
  )
  /
  (
    (IF(AND(NOT(ISBLANK(K13)),K13&gt;0),'Fonte de dados 🔒'!$C$3,0)) +
    (IF(AND(NOT(ISBLANK(L13)),L13&gt;0),'Fonte de dados 🔒'!$C$4,0)) +
    (IF(AND(NOT(ISBLANK(M13)),M13&gt;0),'Fonte de dados 🔒'!$C$5,0)) +
    (IF(AND(NOT(ISBLANK(N13)),N13&gt;0),'Fonte de dados 🔒'!$C$6,0))
  ), 0)</f>
        <v>5.5</v>
      </c>
      <c r="P13" s="42" t="str">
        <f t="shared" si="0"/>
        <v>3. Investimento Seletivo/Cauteloso</v>
      </c>
    </row>
    <row r="14" spans="2:17" ht="14.5" x14ac:dyDescent="0.35">
      <c r="B14" s="24" t="s">
        <v>15</v>
      </c>
      <c r="C14" s="36" t="s">
        <v>59</v>
      </c>
      <c r="D14" s="25" t="s">
        <v>26</v>
      </c>
      <c r="E14" s="26">
        <f>IFERROR(VLOOKUP(Tabela1[[#This Row],[PRODUTO]],[1]Planilha2!$A:$F,6,0),1)</f>
        <v>12237.333333333334</v>
      </c>
      <c r="F14" s="27">
        <f>IFERROR(VLOOKUP(Tabela1[[#This Row],[PRODUTO]],[2]Faturamento!A:E,5,0),0)</f>
        <v>3</v>
      </c>
      <c r="G14" s="28">
        <v>3</v>
      </c>
      <c r="H14" s="28">
        <f>IFERROR(VLOOKUP(Tabela1[[#This Row],[PRODUTO]],'[3]Capacidade de oferta'!A:K,11,0),0)</f>
        <v>5</v>
      </c>
      <c r="I14" s="28">
        <f>IFERROR(VLOOKUP(Tabela1[[#This Row],[PRODUTO]],'[4]Resultado por produto'!$B:$L,11,0),0)</f>
        <v>3</v>
      </c>
      <c r="J14" s="37">
        <f>IFERROR(
  (
    (IF(AND(NOT(ISBLANK(F14)),F14&gt;0),F14*2,0)*'Fonte de dados 🔒'!$F$3) +
    (IF(AND(NOT(ISBLANK(G14)),G14&gt;0),G14*2,0)*'Fonte de dados 🔒'!$F$4) +
    (IF(AND(NOT(ISBLANK(H14)),H14&gt;0),H14*2,0)*'Fonte de dados 🔒'!$F$5) +
    (IF(AND(NOT(ISBLANK(I14)),I14&gt;0),I14*2,0)*'Fonte de dados 🔒'!$F$6)
  )
  /
  (
    (IF(AND(NOT(ISBLANK(F14)),F14&gt;0),1,0)*'Fonte de dados 🔒'!$F$3) +
    (IF(AND(NOT(ISBLANK(G14)),G14&gt;0),1,0)*'Fonte de dados 🔒'!$F$4) +
    (IF(AND(NOT(ISBLANK(H14)),H14&gt;0),1,0)*'Fonte de dados 🔒'!$F$5) +
    (IF(AND(NOT(ISBLANK(I14)),I14&gt;0),1,0)*'Fonte de dados 🔒'!$F$6)
  ),0)</f>
        <v>7</v>
      </c>
      <c r="K14" s="29">
        <f>IFERROR(VLOOKUP(Tabela1[[#This Row],[PRODUTO]],'[5]dinamica analise'!$A:$C,3,0),0)</f>
        <v>0</v>
      </c>
      <c r="L14" s="28">
        <f>IFERROR(VLOOKUP(Tabela1[[#This Row],[PRODUTO]],[6]Planilha2!$A:$E,5,0),0)</f>
        <v>0</v>
      </c>
      <c r="M14" s="28">
        <f>VLOOKUP(Tabela1[[#This Row],[PRODUTO]],[7]Planilha1!$A:$J,10,0)</f>
        <v>4</v>
      </c>
      <c r="N14" s="29">
        <v>5</v>
      </c>
      <c r="O14" s="30">
        <f>IFERROR(
  (
    (IF(AND(NOT(ISBLANK(K14)),K14&gt;0),K14*2,0)*'Fonte de dados 🔒'!$C$3) +
    (IF(AND(NOT(ISBLANK(L14)),L14&gt;0),L14*2,0)*'Fonte de dados 🔒'!$C$4) +
    (IF(AND(NOT(ISBLANK(M14)),M14&gt;0),(6-M14)*2,0)*'Fonte de dados 🔒'!$C$5) +
    (IF(AND(NOT(ISBLANK(N14)),N14&gt;0),(6-N14)*2,0)*'Fonte de dados 🔒'!$C$6)
  )
  /
  (
    (IF(AND(NOT(ISBLANK(K14)),K14&gt;0),'Fonte de dados 🔒'!$C$3,0)) +
    (IF(AND(NOT(ISBLANK(L14)),L14&gt;0),'Fonte de dados 🔒'!$C$4,0)) +
    (IF(AND(NOT(ISBLANK(M14)),M14&gt;0),'Fonte de dados 🔒'!$C$5,0)) +
    (IF(AND(NOT(ISBLANK(N14)),N14&gt;0),'Fonte de dados 🔒'!$C$6,0))
  ), 0)</f>
        <v>3</v>
      </c>
      <c r="P14" s="42" t="str">
        <f t="shared" si="0"/>
        <v>3. Investimento Seletivo/Cauteloso</v>
      </c>
    </row>
    <row r="15" spans="2:17" ht="14.5" x14ac:dyDescent="0.35">
      <c r="B15" s="24" t="s">
        <v>15</v>
      </c>
      <c r="C15" s="36" t="s">
        <v>64</v>
      </c>
      <c r="D15" s="25" t="s">
        <v>27</v>
      </c>
      <c r="E15" s="26">
        <f>IFERROR(VLOOKUP(Tabela1[[#This Row],[PRODUTO]],[1]Planilha2!$A:$F,6,0),1)</f>
        <v>8869.5</v>
      </c>
      <c r="F15" s="27">
        <f>IFERROR(VLOOKUP(Tabela1[[#This Row],[PRODUTO]],[2]Faturamento!A:E,5,0),0)</f>
        <v>2</v>
      </c>
      <c r="G15" s="28">
        <v>4</v>
      </c>
      <c r="H15" s="28">
        <f>IFERROR(VLOOKUP(Tabela1[[#This Row],[PRODUTO]],'[3]Capacidade de oferta'!A:K,11,0),0)</f>
        <v>5</v>
      </c>
      <c r="I15" s="28">
        <f>IFERROR(VLOOKUP(Tabela1[[#This Row],[PRODUTO]],'[4]Resultado por produto'!$B:$L,11,0),0)</f>
        <v>4</v>
      </c>
      <c r="J15" s="37">
        <f>IFERROR(
  (
    (IF(AND(NOT(ISBLANK(F15)),F15&gt;0),F15*2,0)*'Fonte de dados 🔒'!$F$3) +
    (IF(AND(NOT(ISBLANK(G15)),G15&gt;0),G15*2,0)*'Fonte de dados 🔒'!$F$4) +
    (IF(AND(NOT(ISBLANK(H15)),H15&gt;0),H15*2,0)*'Fonte de dados 🔒'!$F$5) +
    (IF(AND(NOT(ISBLANK(I15)),I15&gt;0),I15*2,0)*'Fonte de dados 🔒'!$F$6)
  )
  /
  (
    (IF(AND(NOT(ISBLANK(F15)),F15&gt;0),1,0)*'Fonte de dados 🔒'!$F$3) +
    (IF(AND(NOT(ISBLANK(G15)),G15&gt;0),1,0)*'Fonte de dados 🔒'!$F$4) +
    (IF(AND(NOT(ISBLANK(H15)),H15&gt;0),1,0)*'Fonte de dados 🔒'!$F$5) +
    (IF(AND(NOT(ISBLANK(I15)),I15&gt;0),1,0)*'Fonte de dados 🔒'!$F$6)
  ),0)</f>
        <v>7.5</v>
      </c>
      <c r="K15" s="29">
        <f>IFERROR(VLOOKUP(Tabela1[[#This Row],[PRODUTO]],'[5]dinamica analise'!$A:$C,3,0),0)</f>
        <v>0</v>
      </c>
      <c r="L15" s="28">
        <f>IFERROR(VLOOKUP(Tabela1[[#This Row],[PRODUTO]],[6]Planilha2!$A:$E,5,0),0)</f>
        <v>1</v>
      </c>
      <c r="M15" s="28">
        <f>VLOOKUP(Tabela1[[#This Row],[PRODUTO]],[7]Planilha1!$A:$J,10,0)</f>
        <v>4</v>
      </c>
      <c r="N15" s="29">
        <v>5</v>
      </c>
      <c r="O15" s="30">
        <f>IFERROR(
  (
    (IF(AND(NOT(ISBLANK(K15)),K15&gt;0),K15*2,0)*'Fonte de dados 🔒'!$C$3) +
    (IF(AND(NOT(ISBLANK(L15)),L15&gt;0),L15*2,0)*'Fonte de dados 🔒'!$C$4) +
    (IF(AND(NOT(ISBLANK(M15)),M15&gt;0),(6-M15)*2,0)*'Fonte de dados 🔒'!$C$5) +
    (IF(AND(NOT(ISBLANK(N15)),N15&gt;0),(6-N15)*2,0)*'Fonte de dados 🔒'!$C$6)
  )
  /
  (
    (IF(AND(NOT(ISBLANK(K15)),K15&gt;0),'Fonte de dados 🔒'!$C$3,0)) +
    (IF(AND(NOT(ISBLANK(L15)),L15&gt;0),'Fonte de dados 🔒'!$C$4,0)) +
    (IF(AND(NOT(ISBLANK(M15)),M15&gt;0),'Fonte de dados 🔒'!$C$5,0)) +
    (IF(AND(NOT(ISBLANK(N15)),N15&gt;0),'Fonte de dados 🔒'!$C$6,0))
  ), 0)</f>
        <v>2.6666666666666665</v>
      </c>
      <c r="P15" s="42" t="str">
        <f t="shared" si="0"/>
        <v>3. Investimento Seletivo/Cauteloso</v>
      </c>
    </row>
    <row r="16" spans="2:17" ht="14.5" x14ac:dyDescent="0.35">
      <c r="B16" s="24" t="s">
        <v>15</v>
      </c>
      <c r="C16" s="36" t="s">
        <v>62</v>
      </c>
      <c r="D16" s="25" t="s">
        <v>28</v>
      </c>
      <c r="E16" s="26">
        <f>IFERROR(VLOOKUP(Tabela1[[#This Row],[PRODUTO]],[1]Planilha2!$A:$F,6,0),1)</f>
        <v>25786.5</v>
      </c>
      <c r="F16" s="27">
        <f>IFERROR(VLOOKUP(Tabela1[[#This Row],[PRODUTO]],[2]Faturamento!A:E,5,0),0)</f>
        <v>4</v>
      </c>
      <c r="G16" s="28">
        <v>3</v>
      </c>
      <c r="H16" s="28">
        <f>IFERROR(VLOOKUP(Tabela1[[#This Row],[PRODUTO]],'[3]Capacidade de oferta'!A:K,11,0),0)</f>
        <v>5</v>
      </c>
      <c r="I16" s="28">
        <f>IFERROR(VLOOKUP(Tabela1[[#This Row],[PRODUTO]],'[4]Resultado por produto'!$B:$L,11,0),0)</f>
        <v>5</v>
      </c>
      <c r="J16" s="37">
        <f>IFERROR(
  (
    (IF(AND(NOT(ISBLANK(F16)),F16&gt;0),F16*2,0)*'Fonte de dados 🔒'!$F$3) +
    (IF(AND(NOT(ISBLANK(G16)),G16&gt;0),G16*2,0)*'Fonte de dados 🔒'!$F$4) +
    (IF(AND(NOT(ISBLANK(H16)),H16&gt;0),H16*2,0)*'Fonte de dados 🔒'!$F$5) +
    (IF(AND(NOT(ISBLANK(I16)),I16&gt;0),I16*2,0)*'Fonte de dados 🔒'!$F$6)
  )
  /
  (
    (IF(AND(NOT(ISBLANK(F16)),F16&gt;0),1,0)*'Fonte de dados 🔒'!$F$3) +
    (IF(AND(NOT(ISBLANK(G16)),G16&gt;0),1,0)*'Fonte de dados 🔒'!$F$4) +
    (IF(AND(NOT(ISBLANK(H16)),H16&gt;0),1,0)*'Fonte de dados 🔒'!$F$5) +
    (IF(AND(NOT(ISBLANK(I16)),I16&gt;0),1,0)*'Fonte de dados 🔒'!$F$6)
  ),0)</f>
        <v>8.5</v>
      </c>
      <c r="K16" s="29">
        <f>IFERROR(VLOOKUP(Tabela1[[#This Row],[PRODUTO]],'[5]dinamica analise'!$A:$C,3,0),0)</f>
        <v>1</v>
      </c>
      <c r="L16" s="28">
        <f>IFERROR(VLOOKUP(Tabela1[[#This Row],[PRODUTO]],[6]Planilha2!$A:$E,5,0),0)</f>
        <v>1</v>
      </c>
      <c r="M16" s="28">
        <f>VLOOKUP(Tabela1[[#This Row],[PRODUTO]],[7]Planilha1!$A:$J,10,0)</f>
        <v>3</v>
      </c>
      <c r="N16" s="29">
        <v>2</v>
      </c>
      <c r="O16" s="30">
        <f>IFERROR(
  (
    (IF(AND(NOT(ISBLANK(K16)),K16&gt;0),K16*2,0)*'Fonte de dados 🔒'!$C$3) +
    (IF(AND(NOT(ISBLANK(L16)),L16&gt;0),L16*2,0)*'Fonte de dados 🔒'!$C$4) +
    (IF(AND(NOT(ISBLANK(M16)),M16&gt;0),(6-M16)*2,0)*'Fonte de dados 🔒'!$C$5) +
    (IF(AND(NOT(ISBLANK(N16)),N16&gt;0),(6-N16)*2,0)*'Fonte de dados 🔒'!$C$6)
  )
  /
  (
    (IF(AND(NOT(ISBLANK(K16)),K16&gt;0),'Fonte de dados 🔒'!$C$3,0)) +
    (IF(AND(NOT(ISBLANK(L16)),L16&gt;0),'Fonte de dados 🔒'!$C$4,0)) +
    (IF(AND(NOT(ISBLANK(M16)),M16&gt;0),'Fonte de dados 🔒'!$C$5,0)) +
    (IF(AND(NOT(ISBLANK(N16)),N16&gt;0),'Fonte de dados 🔒'!$C$6,0))
  ), 0)</f>
        <v>4.5</v>
      </c>
      <c r="P16" s="42" t="str">
        <f t="shared" si="0"/>
        <v>4. Investimento Seguro e Crescimento</v>
      </c>
    </row>
    <row r="17" spans="2:16" ht="14.5" x14ac:dyDescent="0.35">
      <c r="B17" s="24" t="s">
        <v>15</v>
      </c>
      <c r="C17" s="36" t="s">
        <v>58</v>
      </c>
      <c r="D17" s="25" t="s">
        <v>30</v>
      </c>
      <c r="E17" s="26">
        <f>IFERROR(VLOOKUP(Tabela1[[#This Row],[PRODUTO]],[1]Planilha2!$A:$F,6,0),1)</f>
        <v>15904.333333333334</v>
      </c>
      <c r="F17" s="27">
        <f>IFERROR(VLOOKUP(Tabela1[[#This Row],[PRODUTO]],[2]Faturamento!A:E,5,0),0)</f>
        <v>5</v>
      </c>
      <c r="G17" s="28">
        <v>2</v>
      </c>
      <c r="H17" s="28">
        <f>IFERROR(VLOOKUP(Tabela1[[#This Row],[PRODUTO]],'[3]Capacidade de oferta'!A:K,11,0),0)</f>
        <v>5</v>
      </c>
      <c r="I17" s="28">
        <f>IFERROR(VLOOKUP(Tabela1[[#This Row],[PRODUTO]],'[4]Resultado por produto'!$B:$L,11,0),0)</f>
        <v>5</v>
      </c>
      <c r="J17" s="37">
        <f>IFERROR(
  (
    (IF(AND(NOT(ISBLANK(F17)),F17&gt;0),F17*2,0)*'Fonte de dados 🔒'!$F$3) +
    (IF(AND(NOT(ISBLANK(G17)),G17&gt;0),G17*2,0)*'Fonte de dados 🔒'!$F$4) +
    (IF(AND(NOT(ISBLANK(H17)),H17&gt;0),H17*2,0)*'Fonte de dados 🔒'!$F$5) +
    (IF(AND(NOT(ISBLANK(I17)),I17&gt;0),I17*2,0)*'Fonte de dados 🔒'!$F$6)
  )
  /
  (
    (IF(AND(NOT(ISBLANK(F17)),F17&gt;0),1,0)*'Fonte de dados 🔒'!$F$3) +
    (IF(AND(NOT(ISBLANK(G17)),G17&gt;0),1,0)*'Fonte de dados 🔒'!$F$4) +
    (IF(AND(NOT(ISBLANK(H17)),H17&gt;0),1,0)*'Fonte de dados 🔒'!$F$5) +
    (IF(AND(NOT(ISBLANK(I17)),I17&gt;0),1,0)*'Fonte de dados 🔒'!$F$6)
  ),0)</f>
        <v>8.5</v>
      </c>
      <c r="K17" s="29">
        <f>IFERROR(VLOOKUP(Tabela1[[#This Row],[PRODUTO]],'[5]dinamica analise'!$A:$C,3,0),0)</f>
        <v>1</v>
      </c>
      <c r="L17" s="28">
        <f>IFERROR(VLOOKUP(Tabela1[[#This Row],[PRODUTO]],[6]Planilha2!$A:$E,5,0),0)</f>
        <v>1</v>
      </c>
      <c r="M17" s="28">
        <f>VLOOKUP(Tabela1[[#This Row],[PRODUTO]],[7]Planilha1!$A:$J,10,0)</f>
        <v>3</v>
      </c>
      <c r="N17" s="29">
        <v>2</v>
      </c>
      <c r="O17" s="30">
        <f>IFERROR(
  (
    (IF(AND(NOT(ISBLANK(K17)),K17&gt;0),K17*2,0)*'Fonte de dados 🔒'!$C$3) +
    (IF(AND(NOT(ISBLANK(L17)),L17&gt;0),L17*2,0)*'Fonte de dados 🔒'!$C$4) +
    (IF(AND(NOT(ISBLANK(M17)),M17&gt;0),(6-M17)*2,0)*'Fonte de dados 🔒'!$C$5) +
    (IF(AND(NOT(ISBLANK(N17)),N17&gt;0),(6-N17)*2,0)*'Fonte de dados 🔒'!$C$6)
  )
  /
  (
    (IF(AND(NOT(ISBLANK(K17)),K17&gt;0),'Fonte de dados 🔒'!$C$3,0)) +
    (IF(AND(NOT(ISBLANK(L17)),L17&gt;0),'Fonte de dados 🔒'!$C$4,0)) +
    (IF(AND(NOT(ISBLANK(M17)),M17&gt;0),'Fonte de dados 🔒'!$C$5,0)) +
    (IF(AND(NOT(ISBLANK(N17)),N17&gt;0),'Fonte de dados 🔒'!$C$6,0))
  ), 0)</f>
        <v>4.5</v>
      </c>
      <c r="P17" s="42" t="str">
        <f t="shared" si="0"/>
        <v>4. Investimento Seguro e Crescimento</v>
      </c>
    </row>
    <row r="18" spans="2:16" ht="14.5" x14ac:dyDescent="0.35">
      <c r="B18" s="24" t="s">
        <v>15</v>
      </c>
      <c r="C18" s="36" t="s">
        <v>64</v>
      </c>
      <c r="D18" s="25" t="s">
        <v>31</v>
      </c>
      <c r="E18" s="26">
        <f>IFERROR(VLOOKUP(Tabela1[[#This Row],[PRODUTO]],[1]Planilha2!$A:$F,6,0),1)</f>
        <v>1072</v>
      </c>
      <c r="F18" s="27">
        <f>IFERROR(VLOOKUP(Tabela1[[#This Row],[PRODUTO]],[2]Faturamento!A:E,5,0),0)</f>
        <v>0</v>
      </c>
      <c r="G18" s="28">
        <v>0</v>
      </c>
      <c r="H18" s="28">
        <f>IFERROR(VLOOKUP(Tabela1[[#This Row],[PRODUTO]],'[3]Capacidade de oferta'!A:K,11,0),0)</f>
        <v>2</v>
      </c>
      <c r="I18" s="28">
        <f>IFERROR(VLOOKUP(Tabela1[[#This Row],[PRODUTO]],'[4]Resultado por produto'!$B:$L,11,0),0)</f>
        <v>0</v>
      </c>
      <c r="J18" s="37">
        <f>IFERROR(
  (
    (IF(AND(NOT(ISBLANK(F18)),F18&gt;0),F18*2,0)*'Fonte de dados 🔒'!$F$3) +
    (IF(AND(NOT(ISBLANK(G18)),G18&gt;0),G18*2,0)*'Fonte de dados 🔒'!$F$4) +
    (IF(AND(NOT(ISBLANK(H18)),H18&gt;0),H18*2,0)*'Fonte de dados 🔒'!$F$5) +
    (IF(AND(NOT(ISBLANK(I18)),I18&gt;0),I18*2,0)*'Fonte de dados 🔒'!$F$6)
  )
  /
  (
    (IF(AND(NOT(ISBLANK(F18)),F18&gt;0),1,0)*'Fonte de dados 🔒'!$F$3) +
    (IF(AND(NOT(ISBLANK(G18)),G18&gt;0),1,0)*'Fonte de dados 🔒'!$F$4) +
    (IF(AND(NOT(ISBLANK(H18)),H18&gt;0),1,0)*'Fonte de dados 🔒'!$F$5) +
    (IF(AND(NOT(ISBLANK(I18)),I18&gt;0),1,0)*'Fonte de dados 🔒'!$F$6)
  ),0)</f>
        <v>4</v>
      </c>
      <c r="K18" s="29">
        <f>IFERROR(VLOOKUP(Tabela1[[#This Row],[PRODUTO]],'[5]dinamica analise'!$A:$C,3,0),0)</f>
        <v>4</v>
      </c>
      <c r="L18" s="28">
        <f>IFERROR(VLOOKUP(Tabela1[[#This Row],[PRODUTO]],[6]Planilha2!$A:$E,5,0),0)</f>
        <v>5</v>
      </c>
      <c r="M18" s="28">
        <f>VLOOKUP(Tabela1[[#This Row],[PRODUTO]],[7]Planilha1!$A:$J,10,0)</f>
        <v>4</v>
      </c>
      <c r="N18" s="29">
        <v>3</v>
      </c>
      <c r="O18" s="30">
        <f>IFERROR(
  (
    (IF(AND(NOT(ISBLANK(K18)),K18&gt;0),K18*2,0)*'Fonte de dados 🔒'!$C$3) +
    (IF(AND(NOT(ISBLANK(L18)),L18&gt;0),L18*2,0)*'Fonte de dados 🔒'!$C$4) +
    (IF(AND(NOT(ISBLANK(M18)),M18&gt;0),(6-M18)*2,0)*'Fonte de dados 🔒'!$C$5) +
    (IF(AND(NOT(ISBLANK(N18)),N18&gt;0),(6-N18)*2,0)*'Fonte de dados 🔒'!$C$6)
  )
  /
  (
    (IF(AND(NOT(ISBLANK(K18)),K18&gt;0),'Fonte de dados 🔒'!$C$3,0)) +
    (IF(AND(NOT(ISBLANK(L18)),L18&gt;0),'Fonte de dados 🔒'!$C$4,0)) +
    (IF(AND(NOT(ISBLANK(M18)),M18&gt;0),'Fonte de dados 🔒'!$C$5,0)) +
    (IF(AND(NOT(ISBLANK(N18)),N18&gt;0),'Fonte de dados 🔒'!$C$6,0))
  ), 0)</f>
        <v>7</v>
      </c>
      <c r="P18" s="42" t="str">
        <f t="shared" si="0"/>
        <v>4. Investimento Seguro e Crescimento</v>
      </c>
    </row>
    <row r="19" spans="2:16" ht="14.5" x14ac:dyDescent="0.35">
      <c r="B19" s="24" t="s">
        <v>15</v>
      </c>
      <c r="C19" s="36" t="s">
        <v>58</v>
      </c>
      <c r="D19" s="25" t="s">
        <v>32</v>
      </c>
      <c r="E19" s="26">
        <f>IFERROR(VLOOKUP(Tabela1[[#This Row],[PRODUTO]],[1]Planilha2!$A:$F,6,0),1)</f>
        <v>960</v>
      </c>
      <c r="F19" s="27">
        <f>IFERROR(VLOOKUP(Tabela1[[#This Row],[PRODUTO]],[2]Faturamento!A:E,5,0),0)</f>
        <v>1</v>
      </c>
      <c r="G19" s="28">
        <v>0</v>
      </c>
      <c r="H19" s="28">
        <f>IFERROR(VLOOKUP(Tabela1[[#This Row],[PRODUTO]],'[3]Capacidade de oferta'!A:K,11,0),0)</f>
        <v>5</v>
      </c>
      <c r="I19" s="28">
        <f>IFERROR(VLOOKUP(Tabela1[[#This Row],[PRODUTO]],'[4]Resultado por produto'!$B:$L,11,0),0)</f>
        <v>0</v>
      </c>
      <c r="J19" s="37">
        <f>IFERROR(
  (
    (IF(AND(NOT(ISBLANK(F19)),F19&gt;0),F19*2,0)*'Fonte de dados 🔒'!$F$3) +
    (IF(AND(NOT(ISBLANK(G19)),G19&gt;0),G19*2,0)*'Fonte de dados 🔒'!$F$4) +
    (IF(AND(NOT(ISBLANK(H19)),H19&gt;0),H19*2,0)*'Fonte de dados 🔒'!$F$5) +
    (IF(AND(NOT(ISBLANK(I19)),I19&gt;0),I19*2,0)*'Fonte de dados 🔒'!$F$6)
  )
  /
  (
    (IF(AND(NOT(ISBLANK(F19)),F19&gt;0),1,0)*'Fonte de dados 🔒'!$F$3) +
    (IF(AND(NOT(ISBLANK(G19)),G19&gt;0),1,0)*'Fonte de dados 🔒'!$F$4) +
    (IF(AND(NOT(ISBLANK(H19)),H19&gt;0),1,0)*'Fonte de dados 🔒'!$F$5) +
    (IF(AND(NOT(ISBLANK(I19)),I19&gt;0),1,0)*'Fonte de dados 🔒'!$F$6)
  ),0)</f>
        <v>6</v>
      </c>
      <c r="K19" s="29">
        <f>IFERROR(VLOOKUP(Tabela1[[#This Row],[PRODUTO]],'[5]dinamica analise'!$A:$C,3,0),0)</f>
        <v>1</v>
      </c>
      <c r="L19" s="28">
        <f>IFERROR(VLOOKUP(Tabela1[[#This Row],[PRODUTO]],[6]Planilha2!$A:$E,5,0),0)</f>
        <v>1</v>
      </c>
      <c r="M19" s="28">
        <f>VLOOKUP(Tabela1[[#This Row],[PRODUTO]],[7]Planilha1!$A:$J,10,0)</f>
        <v>3</v>
      </c>
      <c r="N19" s="29">
        <v>2</v>
      </c>
      <c r="O19" s="30">
        <f>IFERROR(
  (
    (IF(AND(NOT(ISBLANK(K19)),K19&gt;0),K19*2,0)*'Fonte de dados 🔒'!$C$3) +
    (IF(AND(NOT(ISBLANK(L19)),L19&gt;0),L19*2,0)*'Fonte de dados 🔒'!$C$4) +
    (IF(AND(NOT(ISBLANK(M19)),M19&gt;0),(6-M19)*2,0)*'Fonte de dados 🔒'!$C$5) +
    (IF(AND(NOT(ISBLANK(N19)),N19&gt;0),(6-N19)*2,0)*'Fonte de dados 🔒'!$C$6)
  )
  /
  (
    (IF(AND(NOT(ISBLANK(K19)),K19&gt;0),'Fonte de dados 🔒'!$C$3,0)) +
    (IF(AND(NOT(ISBLANK(L19)),L19&gt;0),'Fonte de dados 🔒'!$C$4,0)) +
    (IF(AND(NOT(ISBLANK(M19)),M19&gt;0),'Fonte de dados 🔒'!$C$5,0)) +
    (IF(AND(NOT(ISBLANK(N19)),N19&gt;0),'Fonte de dados 🔒'!$C$6,0))
  ), 0)</f>
        <v>4.5</v>
      </c>
      <c r="P19" s="42" t="str">
        <f t="shared" si="0"/>
        <v>3. Investimento Seletivo/Cauteloso</v>
      </c>
    </row>
    <row r="20" spans="2:16" ht="14.5" x14ac:dyDescent="0.35">
      <c r="B20" s="24" t="s">
        <v>15</v>
      </c>
      <c r="C20" s="36" t="s">
        <v>57</v>
      </c>
      <c r="D20" s="25" t="s">
        <v>55</v>
      </c>
      <c r="E20" s="26">
        <f>IFERROR(VLOOKUP(Tabela1[[#This Row],[PRODUTO]],[1]Planilha2!$A:$F,6,0),1)</f>
        <v>9446</v>
      </c>
      <c r="F20" s="27">
        <f>IFERROR(VLOOKUP(Tabela1[[#This Row],[PRODUTO]],[2]Faturamento!A:E,5,0),0)</f>
        <v>2</v>
      </c>
      <c r="G20" s="28">
        <v>2</v>
      </c>
      <c r="H20" s="28">
        <f>IFERROR(VLOOKUP(Tabela1[[#This Row],[PRODUTO]],'[3]Capacidade de oferta'!A:K,11,0),0)</f>
        <v>5</v>
      </c>
      <c r="I20" s="28">
        <f>IFERROR(VLOOKUP(Tabela1[[#This Row],[PRODUTO]],'[4]Resultado por produto'!$B:$L,11,0),0)</f>
        <v>0</v>
      </c>
      <c r="J20" s="37">
        <f>IFERROR(
  (
    (IF(AND(NOT(ISBLANK(F20)),F20&gt;0),F20*2,0)*'Fonte de dados 🔒'!$F$3) +
    (IF(AND(NOT(ISBLANK(G20)),G20&gt;0),G20*2,0)*'Fonte de dados 🔒'!$F$4) +
    (IF(AND(NOT(ISBLANK(H20)),H20&gt;0),H20*2,0)*'Fonte de dados 🔒'!$F$5) +
    (IF(AND(NOT(ISBLANK(I20)),I20&gt;0),I20*2,0)*'Fonte de dados 🔒'!$F$6)
  )
  /
  (
    (IF(AND(NOT(ISBLANK(F20)),F20&gt;0),1,0)*'Fonte de dados 🔒'!$F$3) +
    (IF(AND(NOT(ISBLANK(G20)),G20&gt;0),1,0)*'Fonte de dados 🔒'!$F$4) +
    (IF(AND(NOT(ISBLANK(H20)),H20&gt;0),1,0)*'Fonte de dados 🔒'!$F$5) +
    (IF(AND(NOT(ISBLANK(I20)),I20&gt;0),1,0)*'Fonte de dados 🔒'!$F$6)
  ),0)</f>
        <v>6</v>
      </c>
      <c r="K20" s="29">
        <f>IFERROR(VLOOKUP(Tabela1[[#This Row],[PRODUTO]],'[5]dinamica analise'!$A:$C,3,0),0)</f>
        <v>1</v>
      </c>
      <c r="L20" s="28">
        <f>IFERROR(VLOOKUP(Tabela1[[#This Row],[PRODUTO]],[6]Planilha2!$A:$E,5,0),0)</f>
        <v>1</v>
      </c>
      <c r="M20" s="28">
        <f>VLOOKUP(Tabela1[[#This Row],[PRODUTO]],[7]Planilha1!$A:$J,10,0)</f>
        <v>4</v>
      </c>
      <c r="N20" s="29">
        <v>5</v>
      </c>
      <c r="O20" s="30">
        <f>IFERROR(
  (
    (IF(AND(NOT(ISBLANK(K20)),K20&gt;0),K20*2,0)*'Fonte de dados 🔒'!$C$3) +
    (IF(AND(NOT(ISBLANK(L20)),L20&gt;0),L20*2,0)*'Fonte de dados 🔒'!$C$4) +
    (IF(AND(NOT(ISBLANK(M20)),M20&gt;0),(6-M20)*2,0)*'Fonte de dados 🔒'!$C$5) +
    (IF(AND(NOT(ISBLANK(N20)),N20&gt;0),(6-N20)*2,0)*'Fonte de dados 🔒'!$C$6)
  )
  /
  (
    (IF(AND(NOT(ISBLANK(K20)),K20&gt;0),'Fonte de dados 🔒'!$C$3,0)) +
    (IF(AND(NOT(ISBLANK(L20)),L20&gt;0),'Fonte de dados 🔒'!$C$4,0)) +
    (IF(AND(NOT(ISBLANK(M20)),M20&gt;0),'Fonte de dados 🔒'!$C$5,0)) +
    (IF(AND(NOT(ISBLANK(N20)),N20&gt;0),'Fonte de dados 🔒'!$C$6,0))
  ), 0)</f>
        <v>2.5</v>
      </c>
      <c r="P20" s="42" t="str">
        <f t="shared" si="0"/>
        <v>2. Expansão Limitada ou Colheita</v>
      </c>
    </row>
    <row r="21" spans="2:16" ht="14.5" x14ac:dyDescent="0.35">
      <c r="B21" s="24" t="s">
        <v>15</v>
      </c>
      <c r="C21" s="36" t="s">
        <v>59</v>
      </c>
      <c r="D21" s="25" t="s">
        <v>33</v>
      </c>
      <c r="E21" s="26">
        <f>IFERROR(VLOOKUP(Tabela1[[#This Row],[PRODUTO]],[1]Planilha2!$A:$F,6,0),1)</f>
        <v>1</v>
      </c>
      <c r="F21" s="27">
        <f>IFERROR(VLOOKUP(Tabela1[[#This Row],[PRODUTO]],[2]Faturamento!A:E,5,0),0)</f>
        <v>0</v>
      </c>
      <c r="G21" s="28">
        <v>0</v>
      </c>
      <c r="H21" s="28">
        <f>IFERROR(VLOOKUP(Tabela1[[#This Row],[PRODUTO]],'[3]Capacidade de oferta'!A:K,11,0),0)</f>
        <v>0</v>
      </c>
      <c r="I21" s="28">
        <f>IFERROR(VLOOKUP(Tabela1[[#This Row],[PRODUTO]],'[4]Resultado por produto'!$B:$L,11,0),0)</f>
        <v>0</v>
      </c>
      <c r="J21" s="37">
        <f>IFERROR(
  (
    (IF(AND(NOT(ISBLANK(F21)),F21&gt;0),F21*2,0)*'Fonte de dados 🔒'!$F$3) +
    (IF(AND(NOT(ISBLANK(G21)),G21&gt;0),G21*2,0)*'Fonte de dados 🔒'!$F$4) +
    (IF(AND(NOT(ISBLANK(H21)),H21&gt;0),H21*2,0)*'Fonte de dados 🔒'!$F$5) +
    (IF(AND(NOT(ISBLANK(I21)),I21&gt;0),I21*2,0)*'Fonte de dados 🔒'!$F$6)
  )
  /
  (
    (IF(AND(NOT(ISBLANK(F21)),F21&gt;0),1,0)*'Fonte de dados 🔒'!$F$3) +
    (IF(AND(NOT(ISBLANK(G21)),G21&gt;0),1,0)*'Fonte de dados 🔒'!$F$4) +
    (IF(AND(NOT(ISBLANK(H21)),H21&gt;0),1,0)*'Fonte de dados 🔒'!$F$5) +
    (IF(AND(NOT(ISBLANK(I21)),I21&gt;0),1,0)*'Fonte de dados 🔒'!$F$6)
  ),0)</f>
        <v>0</v>
      </c>
      <c r="K21" s="29">
        <f>IFERROR(VLOOKUP(Tabela1[[#This Row],[PRODUTO]],'[5]dinamica analise'!$A:$C,3,0),0)</f>
        <v>0</v>
      </c>
      <c r="L21" s="28">
        <f>IFERROR(VLOOKUP(Tabela1[[#This Row],[PRODUTO]],[6]Planilha2!$A:$E,5,0),0)</f>
        <v>0</v>
      </c>
      <c r="M21" s="28">
        <f>VLOOKUP(Tabela1[[#This Row],[PRODUTO]],[7]Planilha1!$A:$J,10,0)</f>
        <v>4</v>
      </c>
      <c r="N21" s="29">
        <v>3</v>
      </c>
      <c r="O21" s="30">
        <f>IFERROR(
  (
    (IF(AND(NOT(ISBLANK(K21)),K21&gt;0),K21*2,0)*'Fonte de dados 🔒'!$C$3) +
    (IF(AND(NOT(ISBLANK(L21)),L21&gt;0),L21*2,0)*'Fonte de dados 🔒'!$C$4) +
    (IF(AND(NOT(ISBLANK(M21)),M21&gt;0),(6-M21)*2,0)*'Fonte de dados 🔒'!$C$5) +
    (IF(AND(NOT(ISBLANK(N21)),N21&gt;0),(6-N21)*2,0)*'Fonte de dados 🔒'!$C$6)
  )
  /
  (
    (IF(AND(NOT(ISBLANK(K21)),K21&gt;0),'Fonte de dados 🔒'!$C$3,0)) +
    (IF(AND(NOT(ISBLANK(L21)),L21&gt;0),'Fonte de dados 🔒'!$C$4,0)) +
    (IF(AND(NOT(ISBLANK(M21)),M21&gt;0),'Fonte de dados 🔒'!$C$5,0)) +
    (IF(AND(NOT(ISBLANK(N21)),N21&gt;0),'Fonte de dados 🔒'!$C$6,0))
  ), 0)</f>
        <v>5</v>
      </c>
      <c r="P21" s="42" t="str">
        <f t="shared" si="0"/>
        <v>2. Expansão Limitada ou Colheita</v>
      </c>
    </row>
    <row r="22" spans="2:16" s="35" customFormat="1" ht="14.5" x14ac:dyDescent="0.35">
      <c r="B22" s="31" t="s">
        <v>15</v>
      </c>
      <c r="C22" s="36" t="s">
        <v>64</v>
      </c>
      <c r="D22" s="32" t="s">
        <v>34</v>
      </c>
      <c r="E22" s="26">
        <f>IFERROR(VLOOKUP(Tabela1[[#This Row],[PRODUTO]],[1]Planilha2!$A:$F,6,0),1)</f>
        <v>3106</v>
      </c>
      <c r="F22" s="27">
        <f>IFERROR(VLOOKUP(Tabela1[[#This Row],[PRODUTO]],[2]Faturamento!A:E,5,0),0)</f>
        <v>1</v>
      </c>
      <c r="G22" s="33">
        <v>0</v>
      </c>
      <c r="H22" s="28">
        <f>IFERROR(VLOOKUP(Tabela1[[#This Row],[PRODUTO]],'[3]Capacidade de oferta'!A:K,11,0),0)</f>
        <v>5</v>
      </c>
      <c r="I22" s="28">
        <f>IFERROR(VLOOKUP(Tabela1[[#This Row],[PRODUTO]],'[4]Resultado por produto'!$B:$L,11,0),0)</f>
        <v>0</v>
      </c>
      <c r="J22" s="37">
        <f>IFERROR(
  (
    (IF(AND(NOT(ISBLANK(F22)),F22&gt;0),F22*2,0)*'Fonte de dados 🔒'!$F$3) +
    (IF(AND(NOT(ISBLANK(G22)),G22&gt;0),G22*2,0)*'Fonte de dados 🔒'!$F$4) +
    (IF(AND(NOT(ISBLANK(H22)),H22&gt;0),H22*2,0)*'Fonte de dados 🔒'!$F$5) +
    (IF(AND(NOT(ISBLANK(I22)),I22&gt;0),I22*2,0)*'Fonte de dados 🔒'!$F$6)
  )
  /
  (
    (IF(AND(NOT(ISBLANK(F22)),F22&gt;0),1,0)*'Fonte de dados 🔒'!$F$3) +
    (IF(AND(NOT(ISBLANK(G22)),G22&gt;0),1,0)*'Fonte de dados 🔒'!$F$4) +
    (IF(AND(NOT(ISBLANK(H22)),H22&gt;0),1,0)*'Fonte de dados 🔒'!$F$5) +
    (IF(AND(NOT(ISBLANK(I22)),I22&gt;0),1,0)*'Fonte de dados 🔒'!$F$6)
  ),0)</f>
        <v>6</v>
      </c>
      <c r="K22" s="29">
        <f>IFERROR(VLOOKUP(Tabela1[[#This Row],[PRODUTO]],'[5]dinamica analise'!$A:$C,3,0),0)</f>
        <v>0</v>
      </c>
      <c r="L22" s="28">
        <f>IFERROR(VLOOKUP(Tabela1[[#This Row],[PRODUTO]],[6]Planilha2!$A:$E,5,0),0)</f>
        <v>0</v>
      </c>
      <c r="M22" s="28">
        <f>VLOOKUP(Tabela1[[#This Row],[PRODUTO]],[7]Planilha1!$A:$J,10,0)</f>
        <v>4</v>
      </c>
      <c r="N22" s="34">
        <v>2</v>
      </c>
      <c r="O22" s="30">
        <f>IFERROR(
  (
    (IF(AND(NOT(ISBLANK(K22)),K22&gt;0),K22*2,0)*'Fonte de dados 🔒'!$C$3) +
    (IF(AND(NOT(ISBLANK(L22)),L22&gt;0),L22*2,0)*'Fonte de dados 🔒'!$C$4) +
    (IF(AND(NOT(ISBLANK(M22)),M22&gt;0),(6-M22)*2,0)*'Fonte de dados 🔒'!$C$5) +
    (IF(AND(NOT(ISBLANK(N22)),N22&gt;0),(6-N22)*2,0)*'Fonte de dados 🔒'!$C$6)
  )
  /
  (
    (IF(AND(NOT(ISBLANK(K22)),K22&gt;0),'Fonte de dados 🔒'!$C$3,0)) +
    (IF(AND(NOT(ISBLANK(L22)),L22&gt;0),'Fonte de dados 🔒'!$C$4,0)) +
    (IF(AND(NOT(ISBLANK(M22)),M22&gt;0),'Fonte de dados 🔒'!$C$5,0)) +
    (IF(AND(NOT(ISBLANK(N22)),N22&gt;0),'Fonte de dados 🔒'!$C$6,0))
  ), 0)</f>
        <v>6</v>
      </c>
      <c r="P22" s="42" t="str">
        <f t="shared" si="0"/>
        <v>3. Investimento Seletivo/Cauteloso</v>
      </c>
    </row>
    <row r="23" spans="2:16" ht="14.5" x14ac:dyDescent="0.35">
      <c r="B23" s="24" t="s">
        <v>15</v>
      </c>
      <c r="C23" s="36" t="s">
        <v>58</v>
      </c>
      <c r="D23" s="25" t="s">
        <v>35</v>
      </c>
      <c r="E23" s="26">
        <f>IFERROR(VLOOKUP(Tabela1[[#This Row],[PRODUTO]],[1]Planilha2!$A:$F,6,0),1)</f>
        <v>5252</v>
      </c>
      <c r="F23" s="27">
        <f>IFERROR(VLOOKUP(Tabela1[[#This Row],[PRODUTO]],[2]Faturamento!A:E,5,0),0)</f>
        <v>2</v>
      </c>
      <c r="G23" s="28">
        <v>4</v>
      </c>
      <c r="H23" s="28">
        <f>IFERROR(VLOOKUP(Tabela1[[#This Row],[PRODUTO]],'[3]Capacidade de oferta'!A:K,11,0),0)</f>
        <v>5</v>
      </c>
      <c r="I23" s="28">
        <f>IFERROR(VLOOKUP(Tabela1[[#This Row],[PRODUTO]],'[4]Resultado por produto'!$B:$L,11,0),0)</f>
        <v>1</v>
      </c>
      <c r="J23" s="37">
        <f>IFERROR(
  (
    (IF(AND(NOT(ISBLANK(F23)),F23&gt;0),F23*2,0)*'Fonte de dados 🔒'!$F$3) +
    (IF(AND(NOT(ISBLANK(G23)),G23&gt;0),G23*2,0)*'Fonte de dados 🔒'!$F$4) +
    (IF(AND(NOT(ISBLANK(H23)),H23&gt;0),H23*2,0)*'Fonte de dados 🔒'!$F$5) +
    (IF(AND(NOT(ISBLANK(I23)),I23&gt;0),I23*2,0)*'Fonte de dados 🔒'!$F$6)
  )
  /
  (
    (IF(AND(NOT(ISBLANK(F23)),F23&gt;0),1,0)*'Fonte de dados 🔒'!$F$3) +
    (IF(AND(NOT(ISBLANK(G23)),G23&gt;0),1,0)*'Fonte de dados 🔒'!$F$4) +
    (IF(AND(NOT(ISBLANK(H23)),H23&gt;0),1,0)*'Fonte de dados 🔒'!$F$5) +
    (IF(AND(NOT(ISBLANK(I23)),I23&gt;0),1,0)*'Fonte de dados 🔒'!$F$6)
  ),0)</f>
        <v>6</v>
      </c>
      <c r="K23" s="29">
        <f>IFERROR(VLOOKUP(Tabela1[[#This Row],[PRODUTO]],'[5]dinamica analise'!$A:$C,3,0),0)</f>
        <v>2</v>
      </c>
      <c r="L23" s="28">
        <f>IFERROR(VLOOKUP(Tabela1[[#This Row],[PRODUTO]],[6]Planilha2!$A:$E,5,0),0)</f>
        <v>2</v>
      </c>
      <c r="M23" s="28">
        <f>VLOOKUP(Tabela1[[#This Row],[PRODUTO]],[7]Planilha1!$A:$J,10,0)</f>
        <v>3</v>
      </c>
      <c r="N23" s="29">
        <v>4</v>
      </c>
      <c r="O23" s="30">
        <f>IFERROR(
  (
    (IF(AND(NOT(ISBLANK(K23)),K23&gt;0),K23*2,0)*'Fonte de dados 🔒'!$C$3) +
    (IF(AND(NOT(ISBLANK(L23)),L23&gt;0),L23*2,0)*'Fonte de dados 🔒'!$C$4) +
    (IF(AND(NOT(ISBLANK(M23)),M23&gt;0),(6-M23)*2,0)*'Fonte de dados 🔒'!$C$5) +
    (IF(AND(NOT(ISBLANK(N23)),N23&gt;0),(6-N23)*2,0)*'Fonte de dados 🔒'!$C$6)
  )
  /
  (
    (IF(AND(NOT(ISBLANK(K23)),K23&gt;0),'Fonte de dados 🔒'!$C$3,0)) +
    (IF(AND(NOT(ISBLANK(L23)),L23&gt;0),'Fonte de dados 🔒'!$C$4,0)) +
    (IF(AND(NOT(ISBLANK(M23)),M23&gt;0),'Fonte de dados 🔒'!$C$5,0)) +
    (IF(AND(NOT(ISBLANK(N23)),N23&gt;0),'Fonte de dados 🔒'!$C$6,0))
  ), 0)</f>
        <v>4.5</v>
      </c>
      <c r="P23" s="42" t="str">
        <f t="shared" si="0"/>
        <v>3. Investimento Seletivo/Cauteloso</v>
      </c>
    </row>
    <row r="24" spans="2:16" ht="14.5" x14ac:dyDescent="0.35">
      <c r="B24" s="24" t="s">
        <v>15</v>
      </c>
      <c r="C24" s="36" t="s">
        <v>59</v>
      </c>
      <c r="D24" s="25" t="s">
        <v>36</v>
      </c>
      <c r="E24" s="26">
        <f>IFERROR(VLOOKUP(Tabela1[[#This Row],[PRODUTO]],[1]Planilha2!$A:$F,6,0),1)</f>
        <v>1</v>
      </c>
      <c r="F24" s="27">
        <f>IFERROR(VLOOKUP(Tabela1[[#This Row],[PRODUTO]],[2]Faturamento!A:E,5,0),0)</f>
        <v>0</v>
      </c>
      <c r="G24" s="28">
        <v>0</v>
      </c>
      <c r="H24" s="28">
        <f>IFERROR(VLOOKUP(Tabela1[[#This Row],[PRODUTO]],'[3]Capacidade de oferta'!A:K,11,0),0)</f>
        <v>3</v>
      </c>
      <c r="I24" s="28">
        <f>IFERROR(VLOOKUP(Tabela1[[#This Row],[PRODUTO]],'[4]Resultado por produto'!$B:$L,11,0),0)</f>
        <v>0</v>
      </c>
      <c r="J24" s="37">
        <f>IFERROR(
  (
    (IF(AND(NOT(ISBLANK(F24)),F24&gt;0),F24*2,0)*'Fonte de dados 🔒'!$F$3) +
    (IF(AND(NOT(ISBLANK(G24)),G24&gt;0),G24*2,0)*'Fonte de dados 🔒'!$F$4) +
    (IF(AND(NOT(ISBLANK(H24)),H24&gt;0),H24*2,0)*'Fonte de dados 🔒'!$F$5) +
    (IF(AND(NOT(ISBLANK(I24)),I24&gt;0),I24*2,0)*'Fonte de dados 🔒'!$F$6)
  )
  /
  (
    (IF(AND(NOT(ISBLANK(F24)),F24&gt;0),1,0)*'Fonte de dados 🔒'!$F$3) +
    (IF(AND(NOT(ISBLANK(G24)),G24&gt;0),1,0)*'Fonte de dados 🔒'!$F$4) +
    (IF(AND(NOT(ISBLANK(H24)),H24&gt;0),1,0)*'Fonte de dados 🔒'!$F$5) +
    (IF(AND(NOT(ISBLANK(I24)),I24&gt;0),1,0)*'Fonte de dados 🔒'!$F$6)
  ),0)</f>
        <v>6</v>
      </c>
      <c r="K24" s="29">
        <f>IFERROR(VLOOKUP(Tabela1[[#This Row],[PRODUTO]],'[5]dinamica analise'!$A:$C,3,0),0)</f>
        <v>0</v>
      </c>
      <c r="L24" s="28">
        <f>IFERROR(VLOOKUP(Tabela1[[#This Row],[PRODUTO]],[6]Planilha2!$A:$E,5,0),0)</f>
        <v>0</v>
      </c>
      <c r="M24" s="28">
        <f>VLOOKUP(Tabela1[[#This Row],[PRODUTO]],[7]Planilha1!$A:$J,10,0)</f>
        <v>4</v>
      </c>
      <c r="N24" s="29">
        <v>3</v>
      </c>
      <c r="O24" s="30">
        <f>IFERROR(
  (
    (IF(AND(NOT(ISBLANK(K24)),K24&gt;0),K24*2,0)*'Fonte de dados 🔒'!$C$3) +
    (IF(AND(NOT(ISBLANK(L24)),L24&gt;0),L24*2,0)*'Fonte de dados 🔒'!$C$4) +
    (IF(AND(NOT(ISBLANK(M24)),M24&gt;0),(6-M24)*2,0)*'Fonte de dados 🔒'!$C$5) +
    (IF(AND(NOT(ISBLANK(N24)),N24&gt;0),(6-N24)*2,0)*'Fonte de dados 🔒'!$C$6)
  )
  /
  (
    (IF(AND(NOT(ISBLANK(K24)),K24&gt;0),'Fonte de dados 🔒'!$C$3,0)) +
    (IF(AND(NOT(ISBLANK(L24)),L24&gt;0),'Fonte de dados 🔒'!$C$4,0)) +
    (IF(AND(NOT(ISBLANK(M24)),M24&gt;0),'Fonte de dados 🔒'!$C$5,0)) +
    (IF(AND(NOT(ISBLANK(N24)),N24&gt;0),'Fonte de dados 🔒'!$C$6,0))
  ), 0)</f>
        <v>5</v>
      </c>
      <c r="P24" s="42" t="str">
        <f t="shared" si="0"/>
        <v>3. Investimento Seletivo/Cauteloso</v>
      </c>
    </row>
    <row r="25" spans="2:16" ht="14.5" x14ac:dyDescent="0.35">
      <c r="B25" s="24" t="s">
        <v>15</v>
      </c>
      <c r="C25" s="36" t="s">
        <v>63</v>
      </c>
      <c r="D25" s="25" t="s">
        <v>37</v>
      </c>
      <c r="E25" s="26">
        <f>IFERROR(VLOOKUP(Tabela1[[#This Row],[PRODUTO]],[1]Planilha2!$A:$F,6,0),1)</f>
        <v>28607.5</v>
      </c>
      <c r="F25" s="27">
        <f>IFERROR(VLOOKUP(Tabela1[[#This Row],[PRODUTO]],[2]Faturamento!A:E,5,0),0)</f>
        <v>3</v>
      </c>
      <c r="G25" s="28">
        <v>3</v>
      </c>
      <c r="H25" s="28">
        <f>IFERROR(VLOOKUP(Tabela1[[#This Row],[PRODUTO]],'[3]Capacidade de oferta'!A:K,11,0),0)</f>
        <v>5</v>
      </c>
      <c r="I25" s="28">
        <f>IFERROR(VLOOKUP(Tabela1[[#This Row],[PRODUTO]],'[4]Resultado por produto'!$B:$L,11,0),0)</f>
        <v>5</v>
      </c>
      <c r="J25" s="37">
        <f>IFERROR(
  (
    (IF(AND(NOT(ISBLANK(F25)),F25&gt;0),F25*2,0)*'Fonte de dados 🔒'!$F$3) +
    (IF(AND(NOT(ISBLANK(G25)),G25&gt;0),G25*2,0)*'Fonte de dados 🔒'!$F$4) +
    (IF(AND(NOT(ISBLANK(H25)),H25&gt;0),H25*2,0)*'Fonte de dados 🔒'!$F$5) +
    (IF(AND(NOT(ISBLANK(I25)),I25&gt;0),I25*2,0)*'Fonte de dados 🔒'!$F$6)
  )
  /
  (
    (IF(AND(NOT(ISBLANK(F25)),F25&gt;0),1,0)*'Fonte de dados 🔒'!$F$3) +
    (IF(AND(NOT(ISBLANK(G25)),G25&gt;0),1,0)*'Fonte de dados 🔒'!$F$4) +
    (IF(AND(NOT(ISBLANK(H25)),H25&gt;0),1,0)*'Fonte de dados 🔒'!$F$5) +
    (IF(AND(NOT(ISBLANK(I25)),I25&gt;0),1,0)*'Fonte de dados 🔒'!$F$6)
  ),0)</f>
        <v>8</v>
      </c>
      <c r="K25" s="29">
        <f>IFERROR(VLOOKUP(Tabela1[[#This Row],[PRODUTO]],'[5]dinamica analise'!$A:$C,3,0),0)</f>
        <v>5</v>
      </c>
      <c r="L25" s="28">
        <f>IFERROR(VLOOKUP(Tabela1[[#This Row],[PRODUTO]],[6]Planilha2!$A:$E,5,0),0)</f>
        <v>3</v>
      </c>
      <c r="M25" s="28">
        <f>VLOOKUP(Tabela1[[#This Row],[PRODUTO]],[7]Planilha1!$A:$J,10,0)</f>
        <v>2</v>
      </c>
      <c r="N25" s="29">
        <v>5</v>
      </c>
      <c r="O25" s="30">
        <f>IFERROR(
  (
    (IF(AND(NOT(ISBLANK(K25)),K25&gt;0),K25*2,0)*'Fonte de dados 🔒'!$C$3) +
    (IF(AND(NOT(ISBLANK(L25)),L25&gt;0),L25*2,0)*'Fonte de dados 🔒'!$C$4) +
    (IF(AND(NOT(ISBLANK(M25)),M25&gt;0),(6-M25)*2,0)*'Fonte de dados 🔒'!$C$5) +
    (IF(AND(NOT(ISBLANK(N25)),N25&gt;0),(6-N25)*2,0)*'Fonte de dados 🔒'!$C$6)
  )
  /
  (
    (IF(AND(NOT(ISBLANK(K25)),K25&gt;0),'Fonte de dados 🔒'!$C$3,0)) +
    (IF(AND(NOT(ISBLANK(L25)),L25&gt;0),'Fonte de dados 🔒'!$C$4,0)) +
    (IF(AND(NOT(ISBLANK(M25)),M25&gt;0),'Fonte de dados 🔒'!$C$5,0)) +
    (IF(AND(NOT(ISBLANK(N25)),N25&gt;0),'Fonte de dados 🔒'!$C$6,0))
  ), 0)</f>
        <v>6.5</v>
      </c>
      <c r="P25" s="42" t="str">
        <f t="shared" si="0"/>
        <v>4. Investimento Seguro e Crescimento</v>
      </c>
    </row>
    <row r="26" spans="2:16" ht="14.5" x14ac:dyDescent="0.35">
      <c r="B26" s="24" t="s">
        <v>15</v>
      </c>
      <c r="C26" s="36" t="s">
        <v>59</v>
      </c>
      <c r="D26" s="25" t="s">
        <v>29</v>
      </c>
      <c r="E26" s="26">
        <f>IFERROR(VLOOKUP(Tabela1[[#This Row],[PRODUTO]],[1]Planilha2!$A:$F,6,0),1)</f>
        <v>1</v>
      </c>
      <c r="F26" s="27">
        <f>IFERROR(VLOOKUP(Tabela1[[#This Row],[PRODUTO]],[2]Faturamento!A:E,5,0),0)</f>
        <v>0</v>
      </c>
      <c r="G26" s="28">
        <v>0</v>
      </c>
      <c r="H26" s="28">
        <f>IFERROR(VLOOKUP(Tabela1[[#This Row],[PRODUTO]],'[3]Capacidade de oferta'!A:K,11,0),0)</f>
        <v>4</v>
      </c>
      <c r="I26" s="28">
        <f>IFERROR(VLOOKUP(Tabela1[[#This Row],[PRODUTO]],'[4]Resultado por produto'!$B:$L,11,0),0)</f>
        <v>3</v>
      </c>
      <c r="J26" s="37">
        <f>IFERROR(
  (
    (IF(AND(NOT(ISBLANK(F26)),F26&gt;0),F26*2,0)*'Fonte de dados 🔒'!$F$3) +
    (IF(AND(NOT(ISBLANK(G26)),G26&gt;0),G26*2,0)*'Fonte de dados 🔒'!$F$4) +
    (IF(AND(NOT(ISBLANK(H26)),H26&gt;0),H26*2,0)*'Fonte de dados 🔒'!$F$5) +
    (IF(AND(NOT(ISBLANK(I26)),I26&gt;0),I26*2,0)*'Fonte de dados 🔒'!$F$6)
  )
  /
  (
    (IF(AND(NOT(ISBLANK(F26)),F26&gt;0),1,0)*'Fonte de dados 🔒'!$F$3) +
    (IF(AND(NOT(ISBLANK(G26)),G26&gt;0),1,0)*'Fonte de dados 🔒'!$F$4) +
    (IF(AND(NOT(ISBLANK(H26)),H26&gt;0),1,0)*'Fonte de dados 🔒'!$F$5) +
    (IF(AND(NOT(ISBLANK(I26)),I26&gt;0),1,0)*'Fonte de dados 🔒'!$F$6)
  ),0)</f>
        <v>7</v>
      </c>
      <c r="K26" s="29">
        <f>IFERROR(VLOOKUP(Tabela1[[#This Row],[PRODUTO]],'[5]dinamica analise'!$A:$C,3,0),0)</f>
        <v>0</v>
      </c>
      <c r="L26" s="28">
        <f>IFERROR(VLOOKUP(Tabela1[[#This Row],[PRODUTO]],[6]Planilha2!$A:$E,5,0),0)</f>
        <v>0</v>
      </c>
      <c r="M26" s="28">
        <f>VLOOKUP(Tabela1[[#This Row],[PRODUTO]],[7]Planilha1!$A:$J,10,0)</f>
        <v>4</v>
      </c>
      <c r="N26" s="29">
        <v>4</v>
      </c>
      <c r="O26" s="30">
        <f>IFERROR(
  (
    (IF(AND(NOT(ISBLANK(K26)),K26&gt;0),K26*2,0)*'Fonte de dados 🔒'!$C$3) +
    (IF(AND(NOT(ISBLANK(L26)),L26&gt;0),L26*2,0)*'Fonte de dados 🔒'!$C$4) +
    (IF(AND(NOT(ISBLANK(M26)),M26&gt;0),(6-M26)*2,0)*'Fonte de dados 🔒'!$C$5) +
    (IF(AND(NOT(ISBLANK(N26)),N26&gt;0),(6-N26)*2,0)*'Fonte de dados 🔒'!$C$6)
  )
  /
  (
    (IF(AND(NOT(ISBLANK(K26)),K26&gt;0),'Fonte de dados 🔒'!$C$3,0)) +
    (IF(AND(NOT(ISBLANK(L26)),L26&gt;0),'Fonte de dados 🔒'!$C$4,0)) +
    (IF(AND(NOT(ISBLANK(M26)),M26&gt;0),'Fonte de dados 🔒'!$C$5,0)) +
    (IF(AND(NOT(ISBLANK(N26)),N26&gt;0),'Fonte de dados 🔒'!$C$6,0))
  ), 0)</f>
        <v>4</v>
      </c>
      <c r="P26" s="42" t="str">
        <f t="shared" si="0"/>
        <v>4. Investimento Seguro e Crescimento</v>
      </c>
    </row>
    <row r="27" spans="2:16" ht="15" customHeight="1" x14ac:dyDescent="0.35"/>
    <row r="28" spans="2:16" ht="15" customHeight="1" x14ac:dyDescent="0.35"/>
    <row r="29" spans="2:16" ht="15" hidden="1" customHeight="1" x14ac:dyDescent="0.35"/>
    <row r="30" spans="2:16" ht="15" hidden="1" customHeight="1" x14ac:dyDescent="0.35">
      <c r="K30" s="38"/>
    </row>
    <row r="31" spans="2:16" ht="15" hidden="1" customHeight="1" x14ac:dyDescent="0.35"/>
    <row r="32" spans="2:16" ht="15" hidden="1" customHeight="1" x14ac:dyDescent="0.35"/>
    <row r="33" spans="5:10" ht="15" hidden="1" customHeight="1" x14ac:dyDescent="0.35"/>
    <row r="34" spans="5:10" ht="15" hidden="1" customHeight="1" x14ac:dyDescent="0.35"/>
    <row r="35" spans="5:10" ht="15" hidden="1" customHeight="1" x14ac:dyDescent="0.35"/>
    <row r="36" spans="5:10" ht="15" hidden="1" customHeight="1" x14ac:dyDescent="0.35"/>
    <row r="37" spans="5:10" ht="15" hidden="1" customHeight="1" x14ac:dyDescent="0.35"/>
    <row r="38" spans="5:10" ht="15" hidden="1" customHeight="1" x14ac:dyDescent="0.35"/>
    <row r="39" spans="5:10" ht="15" hidden="1" customHeight="1" x14ac:dyDescent="0.35"/>
    <row r="40" spans="5:10" ht="15" hidden="1" customHeight="1" x14ac:dyDescent="0.35">
      <c r="E40" s="38"/>
      <c r="J40" s="43"/>
    </row>
    <row r="41" spans="5:10" ht="15" hidden="1" customHeight="1" x14ac:dyDescent="0.35">
      <c r="J41" s="44"/>
    </row>
    <row r="42" spans="5:10" ht="15" hidden="1" customHeight="1" x14ac:dyDescent="0.35"/>
    <row r="43" spans="5:10" ht="15" hidden="1" customHeight="1" x14ac:dyDescent="0.35"/>
    <row r="44" spans="5:10" ht="15" hidden="1" customHeight="1" x14ac:dyDescent="0.35"/>
    <row r="45" spans="5:10" ht="15" hidden="1" customHeight="1" x14ac:dyDescent="0.35"/>
    <row r="46" spans="5:10" ht="15" hidden="1" customHeight="1" x14ac:dyDescent="0.35"/>
    <row r="47" spans="5:10" ht="15" hidden="1" customHeight="1" x14ac:dyDescent="0.35"/>
    <row r="48" spans="5:10" ht="15" hidden="1" customHeight="1" x14ac:dyDescent="0.35"/>
    <row r="49" ht="15" hidden="1" customHeight="1" x14ac:dyDescent="0.35"/>
    <row r="50" ht="15" hidden="1" customHeight="1" x14ac:dyDescent="0.35"/>
    <row r="51" ht="15" hidden="1" customHeight="1" x14ac:dyDescent="0.35"/>
    <row r="52" ht="15" hidden="1" customHeight="1" x14ac:dyDescent="0.35"/>
    <row r="53" ht="15" hidden="1" customHeight="1" x14ac:dyDescent="0.35"/>
    <row r="54" ht="15" hidden="1" customHeight="1" x14ac:dyDescent="0.35"/>
    <row r="55" ht="15" hidden="1" customHeight="1" x14ac:dyDescent="0.35"/>
    <row r="56" ht="15" hidden="1" customHeight="1" x14ac:dyDescent="0.35"/>
    <row r="57" ht="15" hidden="1" customHeight="1" x14ac:dyDescent="0.35"/>
    <row r="58" ht="15" hidden="1" customHeight="1" x14ac:dyDescent="0.35"/>
    <row r="59" ht="15" hidden="1" customHeight="1" x14ac:dyDescent="0.35"/>
    <row r="60" ht="15" hidden="1" customHeight="1" x14ac:dyDescent="0.35"/>
    <row r="61" ht="15" hidden="1" customHeight="1" x14ac:dyDescent="0.35"/>
    <row r="62" ht="15" hidden="1" customHeight="1" x14ac:dyDescent="0.35"/>
    <row r="63" ht="15" hidden="1" customHeight="1" x14ac:dyDescent="0.35"/>
    <row r="64" ht="15" hidden="1" customHeight="1" x14ac:dyDescent="0.35"/>
    <row r="65" ht="15" hidden="1" customHeight="1" x14ac:dyDescent="0.35"/>
    <row r="66" ht="15" hidden="1" customHeight="1" x14ac:dyDescent="0.35"/>
    <row r="67" ht="15" hidden="1" customHeight="1" x14ac:dyDescent="0.35"/>
    <row r="68" ht="15" hidden="1" customHeight="1" x14ac:dyDescent="0.35"/>
    <row r="69" ht="15" hidden="1" customHeight="1" x14ac:dyDescent="0.35"/>
    <row r="70" ht="15" hidden="1" customHeight="1" x14ac:dyDescent="0.35"/>
    <row r="71" ht="15" hidden="1" customHeight="1" x14ac:dyDescent="0.35"/>
    <row r="72" ht="15" hidden="1" customHeight="1" x14ac:dyDescent="0.35"/>
    <row r="73" ht="15" hidden="1" customHeight="1" x14ac:dyDescent="0.35"/>
    <row r="74" ht="15" hidden="1" customHeight="1" x14ac:dyDescent="0.35"/>
    <row r="75" ht="15" hidden="1" customHeight="1" x14ac:dyDescent="0.35"/>
    <row r="76" ht="15" hidden="1" customHeight="1" x14ac:dyDescent="0.35"/>
    <row r="77" ht="15" hidden="1" customHeight="1" x14ac:dyDescent="0.35"/>
    <row r="78" ht="15" hidden="1" customHeight="1" x14ac:dyDescent="0.35"/>
    <row r="79" ht="15" hidden="1" customHeight="1" x14ac:dyDescent="0.35"/>
    <row r="80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  <row r="111" ht="15" hidden="1" customHeight="1" x14ac:dyDescent="0.35"/>
    <row r="112" ht="15" hidden="1" customHeight="1" x14ac:dyDescent="0.35"/>
    <row r="113" ht="15" hidden="1" customHeight="1" x14ac:dyDescent="0.35"/>
    <row r="114" ht="15" hidden="1" customHeight="1" x14ac:dyDescent="0.35"/>
    <row r="115" ht="15" hidden="1" customHeight="1" x14ac:dyDescent="0.35"/>
    <row r="116" ht="15" hidden="1" customHeight="1" x14ac:dyDescent="0.35"/>
    <row r="117" ht="15" hidden="1" customHeight="1" x14ac:dyDescent="0.35"/>
    <row r="118" ht="15" hidden="1" customHeight="1" x14ac:dyDescent="0.35"/>
    <row r="119" ht="15" hidden="1" customHeight="1" x14ac:dyDescent="0.35"/>
    <row r="120" ht="15" hidden="1" customHeight="1" x14ac:dyDescent="0.35"/>
    <row r="121" ht="15" hidden="1" customHeight="1" x14ac:dyDescent="0.35"/>
    <row r="122" ht="15" hidden="1" customHeight="1" x14ac:dyDescent="0.35"/>
    <row r="123" ht="15" hidden="1" customHeight="1" x14ac:dyDescent="0.35"/>
    <row r="124" ht="15" hidden="1" customHeight="1" x14ac:dyDescent="0.35"/>
    <row r="125" ht="15" hidden="1" customHeight="1" x14ac:dyDescent="0.35"/>
    <row r="126" ht="15" hidden="1" customHeight="1" x14ac:dyDescent="0.35"/>
    <row r="127" ht="15" hidden="1" customHeight="1" x14ac:dyDescent="0.35"/>
    <row r="128" ht="15" hidden="1" customHeight="1" x14ac:dyDescent="0.35"/>
    <row r="129" ht="15" hidden="1" customHeight="1" x14ac:dyDescent="0.35"/>
    <row r="130" ht="15" hidden="1" customHeight="1" x14ac:dyDescent="0.35"/>
    <row r="131" ht="15" hidden="1" customHeight="1" x14ac:dyDescent="0.35"/>
    <row r="132" ht="15" hidden="1" customHeight="1" x14ac:dyDescent="0.35"/>
    <row r="133" ht="15" hidden="1" customHeight="1" x14ac:dyDescent="0.35"/>
    <row r="134" ht="15" hidden="1" customHeight="1" x14ac:dyDescent="0.35"/>
    <row r="135" ht="15" hidden="1" customHeight="1" x14ac:dyDescent="0.35"/>
    <row r="136" ht="15" hidden="1" customHeight="1" x14ac:dyDescent="0.35"/>
    <row r="137" ht="15" hidden="1" customHeight="1" x14ac:dyDescent="0.35"/>
    <row r="138" ht="15" hidden="1" customHeight="1" x14ac:dyDescent="0.35"/>
    <row r="139" ht="15" hidden="1" customHeight="1" x14ac:dyDescent="0.35"/>
    <row r="140" ht="15" hidden="1" customHeight="1" x14ac:dyDescent="0.35"/>
    <row r="141" ht="15" hidden="1" customHeight="1" x14ac:dyDescent="0.35"/>
    <row r="142" ht="15" hidden="1" customHeight="1" x14ac:dyDescent="0.35"/>
    <row r="143" ht="15" hidden="1" customHeight="1" x14ac:dyDescent="0.35"/>
    <row r="144" ht="15" hidden="1" customHeight="1" x14ac:dyDescent="0.35"/>
    <row r="145" ht="15" hidden="1" customHeight="1" x14ac:dyDescent="0.35"/>
    <row r="146" ht="15" hidden="1" customHeight="1" x14ac:dyDescent="0.35"/>
    <row r="147" ht="15" hidden="1" customHeight="1" x14ac:dyDescent="0.35"/>
    <row r="148" ht="15" hidden="1" customHeight="1" x14ac:dyDescent="0.35"/>
    <row r="149" ht="15" hidden="1" customHeight="1" x14ac:dyDescent="0.35"/>
    <row r="150" ht="15" hidden="1" customHeight="1" x14ac:dyDescent="0.35"/>
    <row r="151" ht="15" hidden="1" customHeight="1" x14ac:dyDescent="0.35"/>
    <row r="152" ht="15" hidden="1" customHeight="1" x14ac:dyDescent="0.35"/>
    <row r="153" ht="15" hidden="1" customHeight="1" x14ac:dyDescent="0.35"/>
    <row r="154" ht="15" hidden="1" customHeight="1" x14ac:dyDescent="0.35"/>
    <row r="155" ht="15" hidden="1" customHeight="1" x14ac:dyDescent="0.35"/>
    <row r="156" ht="15" hidden="1" customHeight="1" x14ac:dyDescent="0.35"/>
    <row r="157" ht="15" hidden="1" customHeight="1" x14ac:dyDescent="0.35"/>
    <row r="158" ht="15" hidden="1" customHeight="1" x14ac:dyDescent="0.35"/>
    <row r="159" ht="15" hidden="1" customHeight="1" x14ac:dyDescent="0.35"/>
    <row r="160" ht="15" hidden="1" customHeight="1" x14ac:dyDescent="0.35"/>
    <row r="161" ht="15" hidden="1" customHeight="1" x14ac:dyDescent="0.35"/>
    <row r="162" ht="15" hidden="1" customHeight="1" x14ac:dyDescent="0.35"/>
    <row r="163" ht="15" hidden="1" customHeight="1" x14ac:dyDescent="0.35"/>
    <row r="164" ht="15" hidden="1" customHeight="1" x14ac:dyDescent="0.35"/>
    <row r="165" ht="15" hidden="1" customHeight="1" x14ac:dyDescent="0.35"/>
    <row r="166" ht="15" hidden="1" customHeight="1" x14ac:dyDescent="0.35"/>
    <row r="167" ht="15" hidden="1" customHeight="1" x14ac:dyDescent="0.35"/>
    <row r="168" ht="15" hidden="1" customHeight="1" x14ac:dyDescent="0.35"/>
    <row r="169" ht="15" hidden="1" customHeight="1" x14ac:dyDescent="0.35"/>
    <row r="170" ht="15" hidden="1" customHeight="1" x14ac:dyDescent="0.35"/>
    <row r="171" ht="15" hidden="1" customHeight="1" x14ac:dyDescent="0.35"/>
    <row r="172" ht="15" hidden="1" customHeight="1" x14ac:dyDescent="0.35"/>
    <row r="173" ht="15" hidden="1" customHeight="1" x14ac:dyDescent="0.35"/>
    <row r="174" ht="15" hidden="1" customHeight="1" x14ac:dyDescent="0.35"/>
    <row r="175" ht="15" hidden="1" customHeight="1" x14ac:dyDescent="0.35"/>
    <row r="176" ht="15" hidden="1" customHeight="1" x14ac:dyDescent="0.35"/>
    <row r="177" ht="15" hidden="1" customHeight="1" x14ac:dyDescent="0.35"/>
    <row r="178" ht="15" hidden="1" customHeight="1" x14ac:dyDescent="0.35"/>
    <row r="179" ht="15" hidden="1" customHeight="1" x14ac:dyDescent="0.35"/>
    <row r="180" ht="15" hidden="1" customHeight="1" x14ac:dyDescent="0.35"/>
    <row r="181" ht="15" hidden="1" customHeight="1" x14ac:dyDescent="0.35"/>
    <row r="182" ht="15" hidden="1" customHeight="1" x14ac:dyDescent="0.35"/>
    <row r="183" ht="15" hidden="1" customHeight="1" x14ac:dyDescent="0.35"/>
    <row r="184" ht="15" hidden="1" customHeight="1" x14ac:dyDescent="0.35"/>
    <row r="185" ht="15" hidden="1" customHeight="1" x14ac:dyDescent="0.35"/>
    <row r="186" ht="15" hidden="1" customHeight="1" x14ac:dyDescent="0.35"/>
    <row r="187" ht="15" hidden="1" customHeight="1" x14ac:dyDescent="0.35"/>
    <row r="188" ht="15" hidden="1" customHeight="1" x14ac:dyDescent="0.35"/>
    <row r="189" ht="15" hidden="1" customHeight="1" x14ac:dyDescent="0.35"/>
    <row r="190" ht="15" hidden="1" customHeight="1" x14ac:dyDescent="0.35"/>
    <row r="191" ht="15" hidden="1" customHeight="1" x14ac:dyDescent="0.35"/>
    <row r="192" ht="15" hidden="1" customHeight="1" x14ac:dyDescent="0.35"/>
    <row r="193" ht="15" hidden="1" customHeight="1" x14ac:dyDescent="0.35"/>
    <row r="194" ht="15" hidden="1" customHeight="1" x14ac:dyDescent="0.35"/>
    <row r="195" ht="15" hidden="1" customHeight="1" x14ac:dyDescent="0.35"/>
    <row r="196" ht="15" hidden="1" customHeight="1" x14ac:dyDescent="0.35"/>
    <row r="197" ht="15" hidden="1" customHeight="1" x14ac:dyDescent="0.35"/>
    <row r="198" ht="15" hidden="1" customHeight="1" x14ac:dyDescent="0.35"/>
    <row r="199" ht="15" hidden="1" customHeight="1" x14ac:dyDescent="0.35"/>
    <row r="200" ht="15" hidden="1" customHeight="1" x14ac:dyDescent="0.35"/>
    <row r="201" ht="15" hidden="1" customHeight="1" x14ac:dyDescent="0.35"/>
    <row r="202" ht="15" hidden="1" customHeight="1" x14ac:dyDescent="0.35"/>
    <row r="203" ht="15" hidden="1" customHeight="1" x14ac:dyDescent="0.35"/>
    <row r="204" ht="15" hidden="1" customHeight="1" x14ac:dyDescent="0.35"/>
    <row r="205" ht="15" hidden="1" customHeight="1" x14ac:dyDescent="0.35"/>
    <row r="206" ht="15" hidden="1" customHeight="1" x14ac:dyDescent="0.35"/>
    <row r="207" ht="15" hidden="1" customHeight="1" x14ac:dyDescent="0.35"/>
    <row r="208" ht="15" hidden="1" customHeight="1" x14ac:dyDescent="0.35"/>
    <row r="209" ht="15" hidden="1" customHeight="1" x14ac:dyDescent="0.35"/>
    <row r="210" ht="15" hidden="1" customHeight="1" x14ac:dyDescent="0.35"/>
    <row r="211" ht="15" hidden="1" customHeight="1" x14ac:dyDescent="0.35"/>
    <row r="212" ht="15" hidden="1" customHeight="1" x14ac:dyDescent="0.35"/>
    <row r="213" ht="15" hidden="1" customHeight="1" x14ac:dyDescent="0.35"/>
    <row r="214" ht="15" hidden="1" customHeight="1" x14ac:dyDescent="0.35"/>
    <row r="215" ht="15" hidden="1" customHeight="1" x14ac:dyDescent="0.35"/>
    <row r="216" ht="15" hidden="1" customHeight="1" x14ac:dyDescent="0.35"/>
    <row r="217" ht="15" hidden="1" customHeight="1" x14ac:dyDescent="0.35"/>
    <row r="218" ht="15" hidden="1" customHeight="1" x14ac:dyDescent="0.35"/>
    <row r="219" ht="15" hidden="1" customHeight="1" x14ac:dyDescent="0.35"/>
    <row r="220" ht="15" hidden="1" customHeight="1" x14ac:dyDescent="0.35"/>
    <row r="221" ht="15" hidden="1" customHeight="1" x14ac:dyDescent="0.35"/>
    <row r="222" ht="15" hidden="1" customHeight="1" x14ac:dyDescent="0.35"/>
    <row r="223" ht="15" hidden="1" customHeight="1" x14ac:dyDescent="0.35"/>
    <row r="224" ht="15" hidden="1" customHeight="1" x14ac:dyDescent="0.35"/>
    <row r="225" ht="15" hidden="1" customHeight="1" x14ac:dyDescent="0.35"/>
    <row r="226" ht="15" hidden="1" customHeight="1" x14ac:dyDescent="0.35"/>
    <row r="227" ht="15" hidden="1" customHeight="1" x14ac:dyDescent="0.35"/>
    <row r="228" ht="15" hidden="1" customHeight="1" x14ac:dyDescent="0.35"/>
    <row r="229" ht="15" hidden="1" customHeight="1" x14ac:dyDescent="0.35"/>
    <row r="230" ht="15" hidden="1" customHeight="1" x14ac:dyDescent="0.35"/>
    <row r="231" ht="15" hidden="1" customHeight="1" x14ac:dyDescent="0.35"/>
    <row r="232" ht="15" hidden="1" customHeight="1" x14ac:dyDescent="0.35"/>
    <row r="233" ht="15" hidden="1" customHeight="1" x14ac:dyDescent="0.35"/>
    <row r="234" ht="15" hidden="1" customHeight="1" x14ac:dyDescent="0.35"/>
    <row r="235" ht="15" hidden="1" customHeight="1" x14ac:dyDescent="0.35"/>
    <row r="236" ht="15" hidden="1" customHeight="1" x14ac:dyDescent="0.35"/>
    <row r="237" ht="15" hidden="1" customHeight="1" x14ac:dyDescent="0.35"/>
    <row r="238" ht="15" hidden="1" customHeight="1" x14ac:dyDescent="0.35"/>
    <row r="239" ht="15" hidden="1" customHeight="1" x14ac:dyDescent="0.35"/>
    <row r="240" ht="15" hidden="1" customHeight="1" x14ac:dyDescent="0.35"/>
    <row r="241" ht="15" hidden="1" customHeight="1" x14ac:dyDescent="0.35"/>
    <row r="242" ht="15" hidden="1" customHeight="1" x14ac:dyDescent="0.35"/>
    <row r="243" ht="15" hidden="1" customHeight="1" x14ac:dyDescent="0.35"/>
    <row r="244" ht="15" hidden="1" customHeight="1" x14ac:dyDescent="0.35"/>
    <row r="245" ht="15" hidden="1" customHeight="1" x14ac:dyDescent="0.35"/>
    <row r="246" ht="15" hidden="1" customHeight="1" x14ac:dyDescent="0.35"/>
    <row r="247" ht="15" hidden="1" customHeight="1" x14ac:dyDescent="0.35"/>
    <row r="248" ht="15" hidden="1" customHeight="1" x14ac:dyDescent="0.35"/>
    <row r="249" ht="15" hidden="1" customHeight="1" x14ac:dyDescent="0.35"/>
    <row r="250" ht="15" hidden="1" customHeight="1" x14ac:dyDescent="0.35"/>
    <row r="251" ht="15" hidden="1" customHeight="1" x14ac:dyDescent="0.35"/>
    <row r="252" ht="15" hidden="1" customHeight="1" x14ac:dyDescent="0.35"/>
    <row r="253" ht="15" hidden="1" customHeight="1" x14ac:dyDescent="0.35"/>
    <row r="254" ht="15" hidden="1" customHeight="1" x14ac:dyDescent="0.35"/>
    <row r="255" ht="15" hidden="1" customHeight="1" x14ac:dyDescent="0.35"/>
    <row r="256" ht="15" hidden="1" customHeight="1" x14ac:dyDescent="0.35"/>
    <row r="257" ht="15" hidden="1" customHeight="1" x14ac:dyDescent="0.35"/>
    <row r="258" ht="15" hidden="1" customHeight="1" x14ac:dyDescent="0.35"/>
    <row r="259" ht="15" hidden="1" customHeight="1" x14ac:dyDescent="0.35"/>
    <row r="260" ht="15" hidden="1" customHeight="1" x14ac:dyDescent="0.35"/>
    <row r="261" ht="15" hidden="1" customHeight="1" x14ac:dyDescent="0.35"/>
    <row r="262" ht="15" hidden="1" customHeight="1" x14ac:dyDescent="0.35"/>
    <row r="263" ht="15" hidden="1" customHeight="1" x14ac:dyDescent="0.35"/>
    <row r="264" ht="15" hidden="1" customHeight="1" x14ac:dyDescent="0.35"/>
    <row r="265" ht="15" hidden="1" customHeight="1" x14ac:dyDescent="0.35"/>
    <row r="266" ht="15" hidden="1" customHeight="1" x14ac:dyDescent="0.35"/>
    <row r="267" ht="15" hidden="1" customHeight="1" x14ac:dyDescent="0.35"/>
    <row r="268" ht="15" hidden="1" customHeight="1" x14ac:dyDescent="0.35"/>
    <row r="269" ht="15" hidden="1" customHeight="1" x14ac:dyDescent="0.35"/>
    <row r="270" ht="15" hidden="1" customHeight="1" x14ac:dyDescent="0.35"/>
    <row r="271" ht="15" hidden="1" customHeight="1" x14ac:dyDescent="0.35"/>
    <row r="272" ht="15" hidden="1" customHeight="1" x14ac:dyDescent="0.35"/>
    <row r="273" ht="15" hidden="1" customHeight="1" x14ac:dyDescent="0.35"/>
    <row r="274" ht="15" hidden="1" customHeight="1" x14ac:dyDescent="0.35"/>
    <row r="275" ht="15" hidden="1" customHeight="1" x14ac:dyDescent="0.35"/>
    <row r="276" ht="15" hidden="1" customHeight="1" x14ac:dyDescent="0.35"/>
    <row r="277" ht="15" hidden="1" customHeight="1" x14ac:dyDescent="0.35"/>
    <row r="278" ht="15" hidden="1" customHeight="1" x14ac:dyDescent="0.35"/>
    <row r="279" ht="15" hidden="1" customHeight="1" x14ac:dyDescent="0.35"/>
    <row r="280" ht="15" hidden="1" customHeight="1" x14ac:dyDescent="0.35"/>
    <row r="281" ht="15" hidden="1" customHeight="1" x14ac:dyDescent="0.35"/>
    <row r="282" ht="15" hidden="1" customHeight="1" x14ac:dyDescent="0.35"/>
    <row r="283" ht="15" hidden="1" customHeight="1" x14ac:dyDescent="0.35"/>
    <row r="284" ht="15" hidden="1" customHeight="1" x14ac:dyDescent="0.35"/>
    <row r="285" ht="15" hidden="1" customHeight="1" x14ac:dyDescent="0.35"/>
    <row r="286" ht="15" hidden="1" customHeight="1" x14ac:dyDescent="0.35"/>
    <row r="287" ht="15" hidden="1" customHeight="1" x14ac:dyDescent="0.35"/>
    <row r="288" ht="15" hidden="1" customHeight="1" x14ac:dyDescent="0.35"/>
    <row r="289" ht="15" hidden="1" customHeight="1" x14ac:dyDescent="0.35"/>
    <row r="290" ht="15" hidden="1" customHeight="1" x14ac:dyDescent="0.35"/>
    <row r="291" ht="15" hidden="1" customHeight="1" x14ac:dyDescent="0.35"/>
    <row r="292" ht="15" hidden="1" customHeight="1" x14ac:dyDescent="0.35"/>
    <row r="293" ht="15" hidden="1" customHeight="1" x14ac:dyDescent="0.35"/>
    <row r="294" ht="15" hidden="1" customHeight="1" x14ac:dyDescent="0.35"/>
    <row r="295" ht="15" hidden="1" customHeight="1" x14ac:dyDescent="0.35"/>
    <row r="296" ht="15" hidden="1" customHeight="1" x14ac:dyDescent="0.35"/>
    <row r="297" ht="15" hidden="1" customHeight="1" x14ac:dyDescent="0.35"/>
    <row r="298" ht="15" hidden="1" customHeight="1" x14ac:dyDescent="0.35"/>
    <row r="299" ht="15" hidden="1" customHeight="1" x14ac:dyDescent="0.35"/>
    <row r="300" ht="15" hidden="1" customHeight="1" x14ac:dyDescent="0.35"/>
    <row r="301" ht="15" hidden="1" customHeight="1" x14ac:dyDescent="0.35"/>
    <row r="302" ht="15" hidden="1" customHeight="1" x14ac:dyDescent="0.35"/>
    <row r="303" ht="15" hidden="1" customHeight="1" x14ac:dyDescent="0.35"/>
    <row r="304" ht="15" hidden="1" customHeight="1" x14ac:dyDescent="0.35"/>
    <row r="305" ht="15" hidden="1" customHeight="1" x14ac:dyDescent="0.35"/>
    <row r="306" ht="15" hidden="1" customHeight="1" x14ac:dyDescent="0.35"/>
    <row r="307" ht="15" hidden="1" customHeight="1" x14ac:dyDescent="0.35"/>
    <row r="308" ht="15" hidden="1" customHeight="1" x14ac:dyDescent="0.35"/>
    <row r="309" ht="15" hidden="1" customHeight="1" x14ac:dyDescent="0.35"/>
    <row r="310" ht="15" hidden="1" customHeight="1" x14ac:dyDescent="0.35"/>
    <row r="311" ht="15" hidden="1" customHeight="1" x14ac:dyDescent="0.35"/>
    <row r="312" ht="15" hidden="1" customHeight="1" x14ac:dyDescent="0.35"/>
    <row r="313" ht="15" hidden="1" customHeight="1" x14ac:dyDescent="0.35"/>
    <row r="314" ht="15" hidden="1" customHeight="1" x14ac:dyDescent="0.35"/>
    <row r="315" ht="15" hidden="1" customHeight="1" x14ac:dyDescent="0.35"/>
    <row r="316" ht="15" hidden="1" customHeight="1" x14ac:dyDescent="0.35"/>
    <row r="317" ht="15" hidden="1" customHeight="1" x14ac:dyDescent="0.35"/>
    <row r="318" ht="15" hidden="1" customHeight="1" x14ac:dyDescent="0.35"/>
    <row r="319" ht="15" hidden="1" customHeight="1" x14ac:dyDescent="0.35"/>
    <row r="320" ht="15" hidden="1" customHeight="1" x14ac:dyDescent="0.35"/>
    <row r="321" ht="15" hidden="1" customHeight="1" x14ac:dyDescent="0.35"/>
    <row r="322" ht="15" hidden="1" customHeight="1" x14ac:dyDescent="0.35"/>
    <row r="323" ht="15" hidden="1" customHeight="1" x14ac:dyDescent="0.35"/>
    <row r="324" ht="15" hidden="1" customHeight="1" x14ac:dyDescent="0.35"/>
    <row r="325" ht="15" hidden="1" customHeight="1" x14ac:dyDescent="0.35"/>
    <row r="326" ht="15" hidden="1" customHeight="1" x14ac:dyDescent="0.35"/>
    <row r="327" ht="15" hidden="1" customHeight="1" x14ac:dyDescent="0.35"/>
    <row r="328" ht="15" hidden="1" customHeight="1" x14ac:dyDescent="0.35"/>
    <row r="329" ht="15" hidden="1" customHeight="1" x14ac:dyDescent="0.35"/>
    <row r="330" ht="15" hidden="1" customHeight="1" x14ac:dyDescent="0.35"/>
    <row r="331" ht="15" hidden="1" customHeight="1" x14ac:dyDescent="0.35"/>
    <row r="332" ht="15" hidden="1" customHeight="1" x14ac:dyDescent="0.35"/>
    <row r="333" ht="15" hidden="1" customHeight="1" x14ac:dyDescent="0.35"/>
    <row r="334" ht="15" hidden="1" customHeight="1" x14ac:dyDescent="0.35"/>
    <row r="335" ht="15" hidden="1" customHeight="1" x14ac:dyDescent="0.35"/>
    <row r="336" ht="15" hidden="1" customHeight="1" x14ac:dyDescent="0.35"/>
    <row r="337" ht="15" hidden="1" customHeight="1" x14ac:dyDescent="0.35"/>
    <row r="338" ht="15" hidden="1" customHeight="1" x14ac:dyDescent="0.35"/>
    <row r="339" ht="15" hidden="1" customHeight="1" x14ac:dyDescent="0.35"/>
    <row r="340" ht="15" hidden="1" customHeight="1" x14ac:dyDescent="0.35"/>
    <row r="341" ht="15" hidden="1" customHeight="1" x14ac:dyDescent="0.35"/>
    <row r="342" ht="15" hidden="1" customHeight="1" x14ac:dyDescent="0.35"/>
    <row r="343" ht="15" hidden="1" customHeight="1" x14ac:dyDescent="0.35"/>
    <row r="344" ht="15" hidden="1" customHeight="1" x14ac:dyDescent="0.35"/>
    <row r="345" ht="15" hidden="1" customHeight="1" x14ac:dyDescent="0.35"/>
    <row r="346" ht="15" hidden="1" customHeight="1" x14ac:dyDescent="0.35"/>
    <row r="347" ht="15" hidden="1" customHeight="1" x14ac:dyDescent="0.35"/>
    <row r="348" ht="15" hidden="1" customHeight="1" x14ac:dyDescent="0.35"/>
    <row r="349" ht="15" hidden="1" customHeight="1" x14ac:dyDescent="0.35"/>
    <row r="350" ht="15" hidden="1" customHeight="1" x14ac:dyDescent="0.35"/>
    <row r="351" ht="15" hidden="1" customHeight="1" x14ac:dyDescent="0.35"/>
    <row r="352" ht="15" hidden="1" customHeight="1" x14ac:dyDescent="0.35"/>
    <row r="353" ht="15" hidden="1" customHeight="1" x14ac:dyDescent="0.35"/>
    <row r="354" ht="15" hidden="1" customHeight="1" x14ac:dyDescent="0.35"/>
    <row r="355" ht="15" hidden="1" customHeight="1" x14ac:dyDescent="0.35"/>
    <row r="356" ht="15" hidden="1" customHeight="1" x14ac:dyDescent="0.35"/>
    <row r="357" ht="15" hidden="1" customHeight="1" x14ac:dyDescent="0.35"/>
    <row r="358" ht="15" hidden="1" customHeight="1" x14ac:dyDescent="0.35"/>
    <row r="359" ht="15" hidden="1" customHeight="1" x14ac:dyDescent="0.35"/>
    <row r="360" ht="15" hidden="1" customHeight="1" x14ac:dyDescent="0.35"/>
    <row r="361" ht="15" hidden="1" customHeight="1" x14ac:dyDescent="0.35"/>
    <row r="362" ht="15" hidden="1" customHeight="1" x14ac:dyDescent="0.35"/>
    <row r="363" ht="15" hidden="1" customHeight="1" x14ac:dyDescent="0.35"/>
    <row r="364" ht="15" hidden="1" customHeight="1" x14ac:dyDescent="0.35"/>
    <row r="365" ht="15" hidden="1" customHeight="1" x14ac:dyDescent="0.35"/>
    <row r="366" ht="15" hidden="1" customHeight="1" x14ac:dyDescent="0.35"/>
    <row r="367" ht="15" hidden="1" customHeight="1" x14ac:dyDescent="0.35"/>
    <row r="368" ht="15" hidden="1" customHeight="1" x14ac:dyDescent="0.35"/>
    <row r="369" ht="15" hidden="1" customHeight="1" x14ac:dyDescent="0.35"/>
    <row r="370" ht="15" hidden="1" customHeight="1" x14ac:dyDescent="0.35"/>
    <row r="371" ht="15" hidden="1" customHeight="1" x14ac:dyDescent="0.35"/>
    <row r="372" ht="15" hidden="1" customHeight="1" x14ac:dyDescent="0.35"/>
    <row r="373" ht="15" hidden="1" customHeight="1" x14ac:dyDescent="0.35"/>
    <row r="374" ht="15" hidden="1" customHeight="1" x14ac:dyDescent="0.35"/>
    <row r="375" ht="15" hidden="1" customHeight="1" x14ac:dyDescent="0.35"/>
    <row r="376" ht="15" hidden="1" customHeight="1" x14ac:dyDescent="0.35"/>
    <row r="377" ht="15" hidden="1" customHeight="1" x14ac:dyDescent="0.35"/>
    <row r="378" ht="15" hidden="1" customHeight="1" x14ac:dyDescent="0.35"/>
    <row r="379" ht="15" hidden="1" customHeight="1" x14ac:dyDescent="0.35"/>
    <row r="380" ht="15" hidden="1" customHeight="1" x14ac:dyDescent="0.35"/>
    <row r="381" ht="15" hidden="1" customHeight="1" x14ac:dyDescent="0.35"/>
    <row r="382" ht="15" hidden="1" customHeight="1" x14ac:dyDescent="0.35"/>
    <row r="383" ht="15" hidden="1" customHeight="1" x14ac:dyDescent="0.35"/>
    <row r="384" ht="15" hidden="1" customHeight="1" x14ac:dyDescent="0.35"/>
    <row r="385" ht="15" hidden="1" customHeight="1" x14ac:dyDescent="0.35"/>
    <row r="386" ht="15" hidden="1" customHeight="1" x14ac:dyDescent="0.35"/>
    <row r="387" ht="15" hidden="1" customHeight="1" x14ac:dyDescent="0.35"/>
    <row r="388" ht="15" hidden="1" customHeight="1" x14ac:dyDescent="0.35"/>
    <row r="389" ht="15" hidden="1" customHeight="1" x14ac:dyDescent="0.35"/>
    <row r="390" ht="15" hidden="1" customHeight="1" x14ac:dyDescent="0.35"/>
    <row r="391" ht="15" hidden="1" customHeight="1" x14ac:dyDescent="0.35"/>
    <row r="392" ht="15" hidden="1" customHeight="1" x14ac:dyDescent="0.35"/>
    <row r="393" ht="15" hidden="1" customHeight="1" x14ac:dyDescent="0.35"/>
    <row r="394" ht="15" hidden="1" customHeight="1" x14ac:dyDescent="0.35"/>
    <row r="395" ht="15" hidden="1" customHeight="1" x14ac:dyDescent="0.35"/>
    <row r="396" ht="15" hidden="1" customHeight="1" x14ac:dyDescent="0.35"/>
    <row r="397" ht="15" hidden="1" customHeight="1" x14ac:dyDescent="0.35"/>
    <row r="398" ht="15" hidden="1" customHeight="1" x14ac:dyDescent="0.35"/>
    <row r="399" ht="15" hidden="1" customHeight="1" x14ac:dyDescent="0.35"/>
    <row r="400" ht="15" hidden="1" customHeight="1" x14ac:dyDescent="0.35"/>
    <row r="401" ht="15" hidden="1" customHeight="1" x14ac:dyDescent="0.35"/>
    <row r="402" ht="15" hidden="1" customHeight="1" x14ac:dyDescent="0.35"/>
    <row r="403" ht="15" hidden="1" customHeight="1" x14ac:dyDescent="0.35"/>
    <row r="404" ht="15" hidden="1" customHeight="1" x14ac:dyDescent="0.35"/>
    <row r="405" ht="15" hidden="1" customHeight="1" x14ac:dyDescent="0.35"/>
    <row r="406" ht="15" hidden="1" customHeight="1" x14ac:dyDescent="0.35"/>
    <row r="407" ht="15" hidden="1" customHeight="1" x14ac:dyDescent="0.35"/>
    <row r="408" ht="15" hidden="1" customHeight="1" x14ac:dyDescent="0.35"/>
    <row r="409" ht="15" hidden="1" customHeight="1" x14ac:dyDescent="0.35"/>
    <row r="410" ht="15" hidden="1" customHeight="1" x14ac:dyDescent="0.35"/>
    <row r="411" ht="15" hidden="1" customHeight="1" x14ac:dyDescent="0.35"/>
    <row r="412" ht="15" hidden="1" customHeight="1" x14ac:dyDescent="0.35"/>
    <row r="413" ht="15" hidden="1" customHeight="1" x14ac:dyDescent="0.35"/>
    <row r="414" ht="15" hidden="1" customHeight="1" x14ac:dyDescent="0.35"/>
    <row r="415" ht="15" hidden="1" customHeight="1" x14ac:dyDescent="0.35"/>
    <row r="416" ht="15" hidden="1" customHeight="1" x14ac:dyDescent="0.35"/>
    <row r="417" ht="15" hidden="1" customHeight="1" x14ac:dyDescent="0.35"/>
    <row r="418" ht="15" hidden="1" customHeight="1" x14ac:dyDescent="0.35"/>
    <row r="419" ht="15" hidden="1" customHeight="1" x14ac:dyDescent="0.35"/>
    <row r="420" ht="15" hidden="1" customHeight="1" x14ac:dyDescent="0.35"/>
    <row r="421" ht="15" hidden="1" customHeight="1" x14ac:dyDescent="0.35"/>
    <row r="422" ht="15" hidden="1" customHeight="1" x14ac:dyDescent="0.35"/>
    <row r="423" ht="15" hidden="1" customHeight="1" x14ac:dyDescent="0.35"/>
    <row r="424" ht="15" hidden="1" customHeight="1" x14ac:dyDescent="0.35"/>
    <row r="425" ht="15" hidden="1" customHeight="1" x14ac:dyDescent="0.35"/>
    <row r="426" ht="15" hidden="1" customHeight="1" x14ac:dyDescent="0.35"/>
    <row r="427" ht="15" hidden="1" customHeight="1" x14ac:dyDescent="0.35"/>
    <row r="428" ht="15" hidden="1" customHeight="1" x14ac:dyDescent="0.35"/>
    <row r="429" ht="15" hidden="1" customHeight="1" x14ac:dyDescent="0.35"/>
    <row r="430" ht="15" hidden="1" customHeight="1" x14ac:dyDescent="0.35"/>
    <row r="431" ht="15" hidden="1" customHeight="1" x14ac:dyDescent="0.35"/>
    <row r="432" ht="15" hidden="1" customHeight="1" x14ac:dyDescent="0.35"/>
    <row r="433" ht="15" hidden="1" customHeight="1" x14ac:dyDescent="0.35"/>
    <row r="434" ht="15" hidden="1" customHeight="1" x14ac:dyDescent="0.35"/>
    <row r="435" ht="15" hidden="1" customHeight="1" x14ac:dyDescent="0.35"/>
    <row r="436" ht="15" hidden="1" customHeight="1" x14ac:dyDescent="0.35"/>
    <row r="437" ht="15" hidden="1" customHeight="1" x14ac:dyDescent="0.35"/>
    <row r="438" ht="15" hidden="1" customHeight="1" x14ac:dyDescent="0.35"/>
    <row r="439" ht="15" hidden="1" customHeight="1" x14ac:dyDescent="0.35"/>
    <row r="440" ht="15" hidden="1" customHeight="1" x14ac:dyDescent="0.35"/>
    <row r="441" ht="15" hidden="1" customHeight="1" x14ac:dyDescent="0.35"/>
    <row r="442" ht="15" hidden="1" customHeight="1" x14ac:dyDescent="0.35"/>
    <row r="443" ht="15" hidden="1" customHeight="1" x14ac:dyDescent="0.35"/>
    <row r="444" ht="15" hidden="1" customHeight="1" x14ac:dyDescent="0.35"/>
    <row r="445" ht="15" hidden="1" customHeight="1" x14ac:dyDescent="0.35"/>
    <row r="446" ht="15" hidden="1" customHeight="1" x14ac:dyDescent="0.35"/>
    <row r="447" ht="15" hidden="1" customHeight="1" x14ac:dyDescent="0.35"/>
    <row r="448" ht="15" hidden="1" customHeight="1" x14ac:dyDescent="0.35"/>
    <row r="449" ht="15" hidden="1" customHeight="1" x14ac:dyDescent="0.35"/>
    <row r="450" ht="15" hidden="1" customHeight="1" x14ac:dyDescent="0.35"/>
    <row r="451" ht="15" hidden="1" customHeight="1" x14ac:dyDescent="0.35"/>
    <row r="452" ht="15" hidden="1" customHeight="1" x14ac:dyDescent="0.35"/>
    <row r="453" ht="15" hidden="1" customHeight="1" x14ac:dyDescent="0.35"/>
    <row r="454" ht="15" hidden="1" customHeight="1" x14ac:dyDescent="0.35"/>
    <row r="455" ht="15" hidden="1" customHeight="1" x14ac:dyDescent="0.35"/>
    <row r="456" ht="15" hidden="1" customHeight="1" x14ac:dyDescent="0.35"/>
    <row r="457" ht="15" hidden="1" customHeight="1" x14ac:dyDescent="0.35"/>
    <row r="458" ht="15" hidden="1" customHeight="1" x14ac:dyDescent="0.35"/>
    <row r="459" ht="15" hidden="1" customHeight="1" x14ac:dyDescent="0.35"/>
    <row r="460" ht="15" hidden="1" customHeight="1" x14ac:dyDescent="0.35"/>
    <row r="461" ht="15" hidden="1" customHeight="1" x14ac:dyDescent="0.35"/>
    <row r="462" ht="15" hidden="1" customHeight="1" x14ac:dyDescent="0.35"/>
    <row r="463" ht="15" hidden="1" customHeight="1" x14ac:dyDescent="0.35"/>
    <row r="464" ht="15" hidden="1" customHeight="1" x14ac:dyDescent="0.35"/>
    <row r="465" ht="15" hidden="1" customHeight="1" x14ac:dyDescent="0.35"/>
    <row r="466" ht="15" hidden="1" customHeight="1" x14ac:dyDescent="0.35"/>
    <row r="467" ht="15" hidden="1" customHeight="1" x14ac:dyDescent="0.35"/>
    <row r="468" ht="15" hidden="1" customHeight="1" x14ac:dyDescent="0.35"/>
    <row r="469" ht="15" hidden="1" customHeight="1" x14ac:dyDescent="0.35"/>
    <row r="470" ht="15" hidden="1" customHeight="1" x14ac:dyDescent="0.35"/>
    <row r="471" ht="15" hidden="1" customHeight="1" x14ac:dyDescent="0.35"/>
    <row r="472" ht="15" hidden="1" customHeight="1" x14ac:dyDescent="0.35"/>
    <row r="473" ht="15" hidden="1" customHeight="1" x14ac:dyDescent="0.35"/>
    <row r="474" ht="15" hidden="1" customHeight="1" x14ac:dyDescent="0.35"/>
    <row r="475" ht="15" hidden="1" customHeight="1" x14ac:dyDescent="0.35"/>
    <row r="476" ht="15" hidden="1" customHeight="1" x14ac:dyDescent="0.35"/>
    <row r="477" ht="15" hidden="1" customHeight="1" x14ac:dyDescent="0.35"/>
    <row r="478" ht="15" hidden="1" customHeight="1" x14ac:dyDescent="0.35"/>
    <row r="479" ht="15" hidden="1" customHeight="1" x14ac:dyDescent="0.35"/>
    <row r="480" ht="15" hidden="1" customHeight="1" x14ac:dyDescent="0.35"/>
    <row r="481" ht="15" hidden="1" customHeight="1" x14ac:dyDescent="0.35"/>
    <row r="482" ht="15" hidden="1" customHeight="1" x14ac:dyDescent="0.35"/>
    <row r="483" ht="15" hidden="1" customHeight="1" x14ac:dyDescent="0.35"/>
    <row r="484" ht="15" hidden="1" customHeight="1" x14ac:dyDescent="0.35"/>
    <row r="485" ht="15" hidden="1" customHeight="1" x14ac:dyDescent="0.35"/>
    <row r="486" ht="15" hidden="1" customHeight="1" x14ac:dyDescent="0.35"/>
    <row r="487" ht="15" hidden="1" customHeight="1" x14ac:dyDescent="0.35"/>
    <row r="488" ht="15" hidden="1" customHeight="1" x14ac:dyDescent="0.35"/>
    <row r="489" ht="15" hidden="1" customHeight="1" x14ac:dyDescent="0.35"/>
    <row r="490" ht="15" hidden="1" customHeight="1" x14ac:dyDescent="0.35"/>
    <row r="491" ht="15" hidden="1" customHeight="1" x14ac:dyDescent="0.35"/>
    <row r="492" ht="15" hidden="1" customHeight="1" x14ac:dyDescent="0.35"/>
    <row r="493" ht="15" hidden="1" customHeight="1" x14ac:dyDescent="0.35"/>
    <row r="494" ht="15" hidden="1" customHeight="1" x14ac:dyDescent="0.35"/>
    <row r="495" ht="15" hidden="1" customHeight="1" x14ac:dyDescent="0.35"/>
    <row r="496" ht="15" hidden="1" customHeight="1" x14ac:dyDescent="0.35"/>
    <row r="497" ht="15" hidden="1" customHeight="1" x14ac:dyDescent="0.35"/>
    <row r="498" ht="15" hidden="1" customHeight="1" x14ac:dyDescent="0.35"/>
    <row r="499" ht="15" hidden="1" customHeight="1" x14ac:dyDescent="0.35"/>
    <row r="500" ht="15" hidden="1" customHeight="1" x14ac:dyDescent="0.35"/>
    <row r="501" ht="15" hidden="1" customHeight="1" x14ac:dyDescent="0.35"/>
    <row r="502" ht="15" hidden="1" customHeight="1" x14ac:dyDescent="0.35"/>
    <row r="503" ht="15" hidden="1" customHeight="1" x14ac:dyDescent="0.35"/>
    <row r="504" ht="15" hidden="1" customHeight="1" x14ac:dyDescent="0.35"/>
    <row r="505" ht="15" hidden="1" customHeight="1" x14ac:dyDescent="0.35"/>
    <row r="506" ht="15" hidden="1" customHeight="1" x14ac:dyDescent="0.35"/>
    <row r="507" ht="15" hidden="1" customHeight="1" x14ac:dyDescent="0.35"/>
    <row r="508" ht="15" hidden="1" customHeight="1" x14ac:dyDescent="0.35"/>
    <row r="509" ht="15" hidden="1" customHeight="1" x14ac:dyDescent="0.35"/>
    <row r="510" ht="15" hidden="1" customHeight="1" x14ac:dyDescent="0.35"/>
    <row r="511" ht="15" hidden="1" customHeight="1" x14ac:dyDescent="0.35"/>
    <row r="512" ht="15" hidden="1" customHeight="1" x14ac:dyDescent="0.35"/>
    <row r="513" ht="15" hidden="1" customHeight="1" x14ac:dyDescent="0.35"/>
    <row r="514" ht="15" hidden="1" customHeight="1" x14ac:dyDescent="0.35"/>
    <row r="515" ht="15" hidden="1" customHeight="1" x14ac:dyDescent="0.35"/>
    <row r="516" ht="15" hidden="1" customHeight="1" x14ac:dyDescent="0.35"/>
    <row r="517" ht="15" hidden="1" customHeight="1" x14ac:dyDescent="0.35"/>
    <row r="518" ht="15" hidden="1" customHeight="1" x14ac:dyDescent="0.35"/>
    <row r="519" ht="15" hidden="1" customHeight="1" x14ac:dyDescent="0.35"/>
    <row r="520" ht="15" hidden="1" customHeight="1" x14ac:dyDescent="0.35"/>
    <row r="521" ht="15" hidden="1" customHeight="1" x14ac:dyDescent="0.35"/>
    <row r="522" ht="15" hidden="1" customHeight="1" x14ac:dyDescent="0.35"/>
    <row r="523" ht="15" hidden="1" customHeight="1" x14ac:dyDescent="0.35"/>
    <row r="524" ht="15" hidden="1" customHeight="1" x14ac:dyDescent="0.35"/>
    <row r="525" ht="15" hidden="1" customHeight="1" x14ac:dyDescent="0.35"/>
    <row r="526" ht="15" hidden="1" customHeight="1" x14ac:dyDescent="0.35"/>
    <row r="527" ht="15" hidden="1" customHeight="1" x14ac:dyDescent="0.35"/>
    <row r="528" ht="15" hidden="1" customHeight="1" x14ac:dyDescent="0.35"/>
    <row r="529" ht="15" hidden="1" customHeight="1" x14ac:dyDescent="0.35"/>
    <row r="530" ht="15" hidden="1" customHeight="1" x14ac:dyDescent="0.35"/>
    <row r="531" ht="15" hidden="1" customHeight="1" x14ac:dyDescent="0.35"/>
    <row r="532" ht="15" hidden="1" customHeight="1" x14ac:dyDescent="0.35"/>
    <row r="533" ht="15" hidden="1" customHeight="1" x14ac:dyDescent="0.35"/>
    <row r="534" ht="15" hidden="1" customHeight="1" x14ac:dyDescent="0.35"/>
    <row r="535" ht="15" hidden="1" customHeight="1" x14ac:dyDescent="0.35"/>
    <row r="536" ht="15" hidden="1" customHeight="1" x14ac:dyDescent="0.35"/>
    <row r="537" ht="15" hidden="1" customHeight="1" x14ac:dyDescent="0.35"/>
    <row r="538" ht="15" hidden="1" customHeight="1" x14ac:dyDescent="0.35"/>
    <row r="539" ht="15" hidden="1" customHeight="1" x14ac:dyDescent="0.35"/>
    <row r="540" ht="15" hidden="1" customHeight="1" x14ac:dyDescent="0.35"/>
    <row r="541" ht="15" hidden="1" customHeight="1" x14ac:dyDescent="0.35"/>
    <row r="542" ht="15" hidden="1" customHeight="1" x14ac:dyDescent="0.35"/>
    <row r="543" ht="15" hidden="1" customHeight="1" x14ac:dyDescent="0.35"/>
    <row r="544" ht="15" hidden="1" customHeight="1" x14ac:dyDescent="0.35"/>
    <row r="545" ht="15" hidden="1" customHeight="1" x14ac:dyDescent="0.35"/>
    <row r="546" ht="15" hidden="1" customHeight="1" x14ac:dyDescent="0.35"/>
    <row r="547" ht="15" hidden="1" customHeight="1" x14ac:dyDescent="0.35"/>
    <row r="548" ht="15" hidden="1" customHeight="1" x14ac:dyDescent="0.35"/>
    <row r="549" ht="15" hidden="1" customHeight="1" x14ac:dyDescent="0.35"/>
    <row r="550" ht="15" hidden="1" customHeight="1" x14ac:dyDescent="0.35"/>
    <row r="551" ht="15" hidden="1" customHeight="1" x14ac:dyDescent="0.35"/>
    <row r="552" ht="15" hidden="1" customHeight="1" x14ac:dyDescent="0.35"/>
    <row r="553" ht="15" hidden="1" customHeight="1" x14ac:dyDescent="0.35"/>
    <row r="554" ht="15" hidden="1" customHeight="1" x14ac:dyDescent="0.35"/>
    <row r="555" ht="15" hidden="1" customHeight="1" x14ac:dyDescent="0.35"/>
    <row r="556" ht="15" hidden="1" customHeight="1" x14ac:dyDescent="0.35"/>
    <row r="557" ht="15" hidden="1" customHeight="1" x14ac:dyDescent="0.35"/>
    <row r="558" ht="15" hidden="1" customHeight="1" x14ac:dyDescent="0.35"/>
    <row r="559" ht="15" hidden="1" customHeight="1" x14ac:dyDescent="0.35"/>
    <row r="560" ht="15" hidden="1" customHeight="1" x14ac:dyDescent="0.35"/>
    <row r="561" ht="15" hidden="1" customHeight="1" x14ac:dyDescent="0.35"/>
    <row r="562" ht="15" hidden="1" customHeight="1" x14ac:dyDescent="0.35"/>
    <row r="563" ht="15" hidden="1" customHeight="1" x14ac:dyDescent="0.35"/>
    <row r="564" ht="15" hidden="1" customHeight="1" x14ac:dyDescent="0.35"/>
    <row r="565" ht="15" hidden="1" customHeight="1" x14ac:dyDescent="0.35"/>
    <row r="566" ht="15" hidden="1" customHeight="1" x14ac:dyDescent="0.35"/>
    <row r="567" ht="15" hidden="1" customHeight="1" x14ac:dyDescent="0.35"/>
    <row r="568" ht="15" hidden="1" customHeight="1" x14ac:dyDescent="0.35"/>
    <row r="569" ht="15" hidden="1" customHeight="1" x14ac:dyDescent="0.35"/>
    <row r="570" ht="15" hidden="1" customHeight="1" x14ac:dyDescent="0.35"/>
    <row r="571" ht="15" hidden="1" customHeight="1" x14ac:dyDescent="0.35"/>
    <row r="572" ht="15" hidden="1" customHeight="1" x14ac:dyDescent="0.35"/>
    <row r="573" ht="15" hidden="1" customHeight="1" x14ac:dyDescent="0.35"/>
    <row r="574" ht="15" hidden="1" customHeight="1" x14ac:dyDescent="0.35"/>
    <row r="575" ht="15" hidden="1" customHeight="1" x14ac:dyDescent="0.35"/>
    <row r="576" ht="15" hidden="1" customHeight="1" x14ac:dyDescent="0.35"/>
    <row r="577" ht="15" hidden="1" customHeight="1" x14ac:dyDescent="0.35"/>
    <row r="578" ht="15" hidden="1" customHeight="1" x14ac:dyDescent="0.35"/>
    <row r="579" ht="15" hidden="1" customHeight="1" x14ac:dyDescent="0.35"/>
    <row r="580" ht="15" hidden="1" customHeight="1" x14ac:dyDescent="0.35"/>
    <row r="581" ht="15" hidden="1" customHeight="1" x14ac:dyDescent="0.35"/>
    <row r="582" ht="15" hidden="1" customHeight="1" x14ac:dyDescent="0.35"/>
    <row r="583" ht="15" hidden="1" customHeight="1" x14ac:dyDescent="0.35"/>
    <row r="584" ht="15" hidden="1" customHeight="1" x14ac:dyDescent="0.35"/>
    <row r="585" ht="15" hidden="1" customHeight="1" x14ac:dyDescent="0.35"/>
    <row r="586" ht="15" hidden="1" customHeight="1" x14ac:dyDescent="0.35"/>
    <row r="587" ht="15" hidden="1" customHeight="1" x14ac:dyDescent="0.35"/>
    <row r="588" ht="15" hidden="1" customHeight="1" x14ac:dyDescent="0.35"/>
    <row r="589" ht="15" hidden="1" customHeight="1" x14ac:dyDescent="0.35"/>
    <row r="590" ht="15" hidden="1" customHeight="1" x14ac:dyDescent="0.35"/>
    <row r="591" ht="15" hidden="1" customHeight="1" x14ac:dyDescent="0.35"/>
    <row r="592" ht="15" hidden="1" customHeight="1" x14ac:dyDescent="0.35"/>
    <row r="593" ht="15" hidden="1" customHeight="1" x14ac:dyDescent="0.35"/>
    <row r="594" ht="15" hidden="1" customHeight="1" x14ac:dyDescent="0.35"/>
    <row r="595" ht="15" hidden="1" customHeight="1" x14ac:dyDescent="0.35"/>
    <row r="596" ht="15" hidden="1" customHeight="1" x14ac:dyDescent="0.35"/>
    <row r="597" ht="15" hidden="1" customHeight="1" x14ac:dyDescent="0.35"/>
    <row r="598" ht="15" hidden="1" customHeight="1" x14ac:dyDescent="0.35"/>
    <row r="599" ht="15" hidden="1" customHeight="1" x14ac:dyDescent="0.35"/>
    <row r="600" ht="15" hidden="1" customHeight="1" x14ac:dyDescent="0.35"/>
  </sheetData>
  <mergeCells count="3">
    <mergeCell ref="K2:O2"/>
    <mergeCell ref="F2:J2"/>
    <mergeCell ref="B2:E2"/>
  </mergeCells>
  <dataValidations count="1">
    <dataValidation type="whole" allowBlank="1" showInputMessage="1" showErrorMessage="1" sqref="F4:I26 K4:N26" xr:uid="{4EF8A64E-73BB-4091-AC46-09AC13F802F5}">
      <formula1>0</formula1>
      <formula2>5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4:H16 H599:H1048572 H17:H26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D201-91EB-4B4C-96E2-3413C942732A}">
  <dimension ref="B2:G31"/>
  <sheetViews>
    <sheetView showGridLines="0" workbookViewId="0">
      <selection activeCell="J5" sqref="J5"/>
    </sheetView>
  </sheetViews>
  <sheetFormatPr defaultColWidth="8.7265625" defaultRowHeight="14.5" x14ac:dyDescent="0.35"/>
  <cols>
    <col min="1" max="1" width="8.7265625" style="5"/>
    <col min="2" max="2" width="32.453125" style="5" customWidth="1"/>
    <col min="3" max="4" width="8.7265625" style="5"/>
    <col min="5" max="5" width="35.1796875" style="5" customWidth="1"/>
    <col min="6" max="14" width="8.7265625" style="5"/>
    <col min="15" max="15" width="47.1796875" style="5" customWidth="1"/>
    <col min="16" max="16" width="8.453125" style="5" customWidth="1"/>
    <col min="17" max="17" width="3.81640625" style="5" customWidth="1"/>
    <col min="18" max="18" width="36.1796875" style="5" customWidth="1"/>
    <col min="19" max="16384" width="8.7265625" style="5"/>
  </cols>
  <sheetData>
    <row r="2" spans="2:7" ht="26.5" customHeight="1" x14ac:dyDescent="0.35">
      <c r="B2" s="11" t="s">
        <v>47</v>
      </c>
      <c r="C2" s="11" t="s">
        <v>48</v>
      </c>
      <c r="E2" s="11" t="s">
        <v>49</v>
      </c>
      <c r="F2" s="11" t="s">
        <v>48</v>
      </c>
    </row>
    <row r="3" spans="2:7" ht="16.5" customHeight="1" x14ac:dyDescent="0.35">
      <c r="B3" s="2" t="s">
        <v>67</v>
      </c>
      <c r="C3" s="3">
        <v>0.25</v>
      </c>
      <c r="E3" s="2" t="s">
        <v>50</v>
      </c>
      <c r="F3" s="3">
        <v>0.25</v>
      </c>
    </row>
    <row r="4" spans="2:7" ht="16.5" customHeight="1" x14ac:dyDescent="0.35">
      <c r="B4" s="2" t="s">
        <v>66</v>
      </c>
      <c r="C4" s="3">
        <v>0.25</v>
      </c>
      <c r="E4" s="2" t="s">
        <v>69</v>
      </c>
      <c r="F4" s="3">
        <v>0.25</v>
      </c>
    </row>
    <row r="5" spans="2:7" ht="16.5" customHeight="1" x14ac:dyDescent="0.35">
      <c r="B5" s="2" t="s">
        <v>51</v>
      </c>
      <c r="C5" s="3">
        <v>0.25</v>
      </c>
      <c r="E5" s="2" t="s">
        <v>71</v>
      </c>
      <c r="F5" s="3">
        <v>0.25</v>
      </c>
    </row>
    <row r="6" spans="2:7" ht="16.5" customHeight="1" x14ac:dyDescent="0.35">
      <c r="B6" s="2" t="s">
        <v>68</v>
      </c>
      <c r="C6" s="3">
        <v>0.25</v>
      </c>
      <c r="E6" s="2" t="s">
        <v>70</v>
      </c>
      <c r="F6" s="3">
        <v>0.25</v>
      </c>
    </row>
    <row r="7" spans="2:7" ht="16.5" customHeight="1" x14ac:dyDescent="0.35">
      <c r="C7" s="4">
        <f>SUM(C3:C6)</f>
        <v>1</v>
      </c>
      <c r="F7" s="4">
        <f>SUM(F3:F6)</f>
        <v>1</v>
      </c>
    </row>
    <row r="8" spans="2:7" ht="16.5" customHeight="1" x14ac:dyDescent="0.35">
      <c r="B8" s="1"/>
      <c r="C8" s="1"/>
      <c r="E8" s="1"/>
      <c r="F8" s="1"/>
      <c r="G8" s="1"/>
    </row>
    <row r="9" spans="2:7" ht="16.5" customHeight="1" x14ac:dyDescent="0.35"/>
    <row r="10" spans="2:7" ht="16.5" customHeight="1" x14ac:dyDescent="0.35"/>
    <row r="11" spans="2:7" ht="16.5" customHeight="1" x14ac:dyDescent="0.35"/>
    <row r="12" spans="2:7" ht="16.5" customHeight="1" x14ac:dyDescent="0.35"/>
    <row r="13" spans="2:7" ht="16.5" customHeight="1" x14ac:dyDescent="0.35"/>
    <row r="14" spans="2:7" ht="16.5" customHeight="1" x14ac:dyDescent="0.35"/>
    <row r="25" ht="20.5" customHeight="1" x14ac:dyDescent="0.35"/>
    <row r="27" ht="37" customHeight="1" x14ac:dyDescent="0.35"/>
    <row r="28" ht="37" customHeight="1" x14ac:dyDescent="0.35"/>
    <row r="29" ht="37" customHeight="1" x14ac:dyDescent="0.35"/>
    <row r="30" ht="37" customHeight="1" x14ac:dyDescent="0.35"/>
    <row r="31" ht="37" customHeight="1" x14ac:dyDescent="0.35"/>
  </sheetData>
  <conditionalFormatting sqref="C7">
    <cfRule type="cellIs" dxfId="1" priority="2" operator="notEqual">
      <formula>1</formula>
    </cfRule>
  </conditionalFormatting>
  <conditionalFormatting sqref="F7">
    <cfRule type="cellIs" dxfId="0" priority="1" operator="not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387b071d-ff39-45d3-b2a0-9db957189739">
      <Terms xmlns="http://schemas.microsoft.com/office/infopath/2007/PartnerControls"/>
    </lcf76f155ced4ddcb4097134ff3c332f>
    <TaxCatchAll xmlns="178ff0b6-d149-4818-a9f4-c70c392c18a4" xsi:nil="true"/>
    <_ip_UnifiedCompliancePolicyProperties xmlns="http://schemas.microsoft.com/sharepoint/v3" xsi:nil="true"/>
    <SharedWithUsers xmlns="178ff0b6-d149-4818-a9f4-c70c392c18a4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F681AE4D23A94A97A262E0E52071C3" ma:contentTypeVersion="20" ma:contentTypeDescription="Crie um novo documento." ma:contentTypeScope="" ma:versionID="1e06b9e13fd6770fa1e46d7824b0f400">
  <xsd:schema xmlns:xsd="http://www.w3.org/2001/XMLSchema" xmlns:xs="http://www.w3.org/2001/XMLSchema" xmlns:p="http://schemas.microsoft.com/office/2006/metadata/properties" xmlns:ns1="http://schemas.microsoft.com/sharepoint/v3" xmlns:ns2="387b071d-ff39-45d3-b2a0-9db957189739" xmlns:ns3="178ff0b6-d149-4818-a9f4-c70c392c18a4" targetNamespace="http://schemas.microsoft.com/office/2006/metadata/properties" ma:root="true" ma:fieldsID="bfe47f2ce45bf543f4a1251fe87a8615" ns1:_="" ns2:_="" ns3:_="">
    <xsd:import namespace="http://schemas.microsoft.com/sharepoint/v3"/>
    <xsd:import namespace="387b071d-ff39-45d3-b2a0-9db957189739"/>
    <xsd:import namespace="178ff0b6-d149-4818-a9f4-c70c392c18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071d-ff39-45d3-b2a0-9db957189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fcd3477f-ba74-45c6-a18d-e1c54cccb0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0b6-d149-4818-a9f4-c70c392c18a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883c946-e52f-432e-9dd6-046608d5584d}" ma:internalName="TaxCatchAll" ma:showField="CatchAllData" ma:web="178ff0b6-d149-4818-a9f4-c70c392c1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z F 6 K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M x e i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X o p a K I p H u A 4 A A A A R A A A A E w A c A E Z v c m 1 1 b G F z L 1 N l Y 3 R p b 2 4 x L m 0 g o h g A K K A U A A A A A A A A A A A A A A A A A A A A A A A A A A A A K 0 5 N L s n M z 1 M I h t C G 1 g B Q S w E C L Q A U A A I A C A D M X o p a r G k P h a U A A A D 2 A A A A E g A A A A A A A A A A A A A A A A A A A A A A Q 2 9 u Z m l n L 1 B h Y 2 t h Z 2 U u e G 1 s U E s B A i 0 A F A A C A A g A z F 6 K W g / K 6 a u k A A A A 6 Q A A A B M A A A A A A A A A A A A A A A A A 8 Q A A A F t D b 2 5 0 Z W 5 0 X 1 R 5 c G V z X S 5 4 b W x Q S w E C L Q A U A A I A C A D M X o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f E k h F 6 E A h M t M g 1 V C T s F m k A A A A A A g A A A A A A A 2 Y A A M A A A A A Q A A A A 7 1 j 1 B u R P r E Y / 6 k U A E 0 f 0 X Q A A A A A E g A A A o A A A A B A A A A A b M / h r / G o b K F b G 7 r r w U d 8 X U A A A A H m Q 4 D L I 0 W b u Y v C 5 m Y E / I w J P n P s U W x b c 5 Y c r B 2 a 3 v Y Y v g S p H l V y N W / T b q P T 6 a 3 3 K K Q S m 4 y 5 r 3 E z Y j k / 8 t j 2 0 c U d Y 3 V / A D U R w 5 / g k Z 5 g R Q V + z F A A A A F n O r x P h r L M d N q R C K z X Q 6 Q 3 3 v f u T < / D a t a M a s h u p > 
</file>

<file path=customXml/itemProps1.xml><?xml version="1.0" encoding="utf-8"?>
<ds:datastoreItem xmlns:ds="http://schemas.openxmlformats.org/officeDocument/2006/customXml" ds:itemID="{29172936-7525-4442-AE32-0DB61DF3EC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44F937-6C85-48F2-ADD4-E8D2CB954A9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7b071d-ff39-45d3-b2a0-9db957189739"/>
    <ds:schemaRef ds:uri="178ff0b6-d149-4818-a9f4-c70c392c18a4"/>
  </ds:schemaRefs>
</ds:datastoreItem>
</file>

<file path=customXml/itemProps3.xml><?xml version="1.0" encoding="utf-8"?>
<ds:datastoreItem xmlns:ds="http://schemas.openxmlformats.org/officeDocument/2006/customXml" ds:itemID="{27B986F9-418F-45C1-8637-81592202B1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7b071d-ff39-45d3-b2a0-9db957189739"/>
    <ds:schemaRef ds:uri="178ff0b6-d149-4818-a9f4-c70c392c18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07C5E5C-C8B9-41AB-94B6-2AE5C97699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Matriz</vt:lpstr>
      <vt:lpstr>Análise</vt:lpstr>
      <vt:lpstr>Fonte de dados 🔒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Gleyson Pereira Borges</dc:creator>
  <cp:keywords/>
  <dc:description/>
  <cp:lastModifiedBy>Cahyo Daniel da Costa Barbosa</cp:lastModifiedBy>
  <cp:revision/>
  <dcterms:created xsi:type="dcterms:W3CDTF">2023-08-24T12:54:47Z</dcterms:created>
  <dcterms:modified xsi:type="dcterms:W3CDTF">2025-05-21T14:46:58Z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0x01010097F681AE4D23A94A97A262E0E52071C3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_activity">
    <vt:lpwstr>{"FileActivityType":"9","FileActivityTimeStamp":"2025-03-28T22:40:35.340Z","FileActivityUsersOnPage":[{"DisplayName":"Cahyo Daniel da Costa Barbosa","Id":"cahyo.barbosa@sistemafiea.com.br"},{"DisplayName":"Ana Paula De Andrade Fonseca","Id":"ana.fonseca@sistemafiea.com.br"}],"FileActivityNavigationId":null}</vt:lpwstr>
  </property>
  <property fmtid="{D5CDD505-2E9C-101B-9397-08002B2CF9AE}" pid="7" name="TriggerFlowInfo">
    <vt:lpwstr/>
  </property>
</Properties>
</file>