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gaquaro/dev/THEME_Tool/"/>
    </mc:Choice>
  </mc:AlternateContent>
  <xr:revisionPtr revIDLastSave="0" documentId="13_ncr:1_{E0E0F8BD-89B6-C641-B4EA-3E8B4CD96BCE}" xr6:coauthVersionLast="47" xr6:coauthVersionMax="47" xr10:uidLastSave="{00000000-0000-0000-0000-000000000000}"/>
  <bookViews>
    <workbookView xWindow="-800" yWindow="-21600" windowWidth="38400" windowHeight="21600" activeTab="8" xr2:uid="{00000000-000D-0000-FFFF-FFFF00000000}"/>
  </bookViews>
  <sheets>
    <sheet name="Introduction" sheetId="7" r:id="rId1"/>
    <sheet name="Error Probability Ev." sheetId="1" r:id="rId2"/>
    <sheet name="Direct Barriers Ev." sheetId="4" r:id="rId3"/>
    <sheet name="Safeguard Barriers Ev." sheetId="5" r:id="rId4"/>
    <sheet name="Cultural Values Ev." sheetId="6" r:id="rId5"/>
    <sheet name="Results" sheetId="8" r:id="rId6"/>
    <sheet name="Interventions " sheetId="32" r:id="rId7"/>
    <sheet name="Interview grid_Manager" sheetId="26" r:id="rId8"/>
    <sheet name="Annex_interventions" sheetId="31" r:id="rId9"/>
    <sheet name="Annex_Scores" sheetId="2" r:id="rId10"/>
    <sheet name="Interview grid_RSPP" sheetId="27" r:id="rId11"/>
    <sheet name="Interview grid_RLS" sheetId="28" r:id="rId12"/>
    <sheet name="Interview grid_Supervisor" sheetId="29" r:id="rId13"/>
    <sheet name="Interview_Worker Grid" sheetId="30" r:id="rId14"/>
  </sheets>
  <externalReferences>
    <externalReference r:id="rId15"/>
    <externalReference r:id="rId16"/>
    <externalReference r:id="rId17"/>
    <externalReference r:id="rId18"/>
    <externalReference r:id="rId19"/>
  </externalReferences>
  <definedNames>
    <definedName name="_Hlk38967982" localSheetId="3">'Safeguard Barriers Ev.'!$A$69</definedName>
    <definedName name="_Hlk45207192" localSheetId="8">[1]Annex_interventi!$A$2</definedName>
    <definedName name="Tipo_di_Compito_Generico" localSheetId="9">Annex_Scores!$A$2:$A$10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4" l="1" a="1"/>
  <c r="C9" i="4" s="1"/>
  <c r="C8" i="4" a="1"/>
  <c r="C8" i="4" s="1"/>
  <c r="C7" i="4" a="1"/>
  <c r="C7" i="4" s="1"/>
  <c r="C6" i="4" a="1"/>
  <c r="C6" i="4" s="1"/>
  <c r="C5" i="4" a="1"/>
  <c r="C5" i="4" s="1"/>
  <c r="C45" i="4"/>
  <c r="C44" i="4"/>
  <c r="C43" i="4"/>
  <c r="C42" i="4"/>
  <c r="C41" i="4"/>
  <c r="C36" i="4"/>
  <c r="C35" i="4"/>
  <c r="C34" i="4"/>
  <c r="C33" i="4"/>
  <c r="C32" i="4"/>
  <c r="C27" i="4"/>
  <c r="C26" i="4"/>
  <c r="C25" i="4"/>
  <c r="C24" i="4"/>
  <c r="C23" i="4"/>
  <c r="C18" i="4"/>
  <c r="C17" i="4"/>
  <c r="C16" i="4"/>
  <c r="C15" i="4"/>
  <c r="C14" i="4"/>
  <c r="C8" i="5"/>
  <c r="C7" i="5"/>
  <c r="C6" i="5"/>
  <c r="C5" i="5"/>
  <c r="D62" i="32"/>
  <c r="C62" i="32"/>
  <c r="E65" i="32" s="1"/>
  <c r="E60" i="32"/>
  <c r="C58" i="32"/>
  <c r="E61" i="32" s="1"/>
  <c r="D57" i="32"/>
  <c r="E56" i="32"/>
  <c r="D56" i="32"/>
  <c r="D55" i="32"/>
  <c r="C54" i="32"/>
  <c r="E57" i="32" s="1"/>
  <c r="C50" i="32"/>
  <c r="D53" i="32" s="1"/>
  <c r="C46" i="32"/>
  <c r="E49" i="32" s="1"/>
  <c r="C42" i="32"/>
  <c r="G43" i="32" s="1"/>
  <c r="C41" i="32"/>
  <c r="G41" i="32" s="1"/>
  <c r="C40" i="32"/>
  <c r="F40" i="32" s="1"/>
  <c r="C39" i="32"/>
  <c r="G39" i="32" s="1"/>
  <c r="C38" i="32"/>
  <c r="G38" i="32" s="1"/>
  <c r="F37" i="32"/>
  <c r="E37" i="32"/>
  <c r="E36" i="32"/>
  <c r="D36" i="32"/>
  <c r="C36" i="32"/>
  <c r="G37" i="32" s="1"/>
  <c r="C34" i="32"/>
  <c r="F35" i="32" s="1"/>
  <c r="C28" i="32"/>
  <c r="G30" i="32" s="1"/>
  <c r="E27" i="32"/>
  <c r="D27" i="32"/>
  <c r="C26" i="32"/>
  <c r="G27" i="32" s="1"/>
  <c r="F22" i="32"/>
  <c r="D21" i="32"/>
  <c r="F20" i="32"/>
  <c r="E20" i="32"/>
  <c r="D20" i="32"/>
  <c r="F18" i="32"/>
  <c r="C18" i="32"/>
  <c r="G22" i="32" s="1"/>
  <c r="C11" i="32"/>
  <c r="F17" i="32" s="1"/>
  <c r="D10" i="32"/>
  <c r="D9" i="32"/>
  <c r="D8" i="32"/>
  <c r="D7" i="32"/>
  <c r="C5" i="32"/>
  <c r="G10" i="32" s="1"/>
  <c r="B10" i="4" l="1"/>
  <c r="D42" i="32"/>
  <c r="D28" i="32"/>
  <c r="D38" i="32"/>
  <c r="D43" i="32"/>
  <c r="E21" i="32"/>
  <c r="D29" i="32"/>
  <c r="E38" i="32"/>
  <c r="E43" i="32"/>
  <c r="D30" i="32"/>
  <c r="D58" i="32"/>
  <c r="E42" i="32"/>
  <c r="D18" i="32"/>
  <c r="D22" i="32"/>
  <c r="D39" i="32"/>
  <c r="D46" i="32"/>
  <c r="E58" i="32"/>
  <c r="F21" i="32"/>
  <c r="E18" i="32"/>
  <c r="E22" i="32"/>
  <c r="D48" i="32"/>
  <c r="D60" i="32"/>
  <c r="D19" i="32"/>
  <c r="D41" i="32"/>
  <c r="D5" i="32"/>
  <c r="E19" i="32"/>
  <c r="D26" i="32"/>
  <c r="F36" i="32"/>
  <c r="E41" i="32"/>
  <c r="D54" i="32"/>
  <c r="D6" i="32"/>
  <c r="F19" i="32"/>
  <c r="E26" i="32"/>
  <c r="D37" i="32"/>
  <c r="F41" i="32"/>
  <c r="E54" i="32"/>
  <c r="D64" i="32"/>
  <c r="G34" i="32"/>
  <c r="G35" i="32"/>
  <c r="G40" i="32"/>
  <c r="E5" i="32"/>
  <c r="E6" i="32"/>
  <c r="E7" i="32"/>
  <c r="E8" i="32"/>
  <c r="E9" i="32"/>
  <c r="E10" i="32"/>
  <c r="D11" i="32"/>
  <c r="D12" i="32"/>
  <c r="D13" i="32"/>
  <c r="D14" i="32"/>
  <c r="D15" i="32"/>
  <c r="D16" i="32"/>
  <c r="D17" i="32"/>
  <c r="G18" i="32"/>
  <c r="G19" i="32"/>
  <c r="G20" i="32"/>
  <c r="G21" i="32"/>
  <c r="F26" i="32"/>
  <c r="F27" i="32"/>
  <c r="E28" i="32"/>
  <c r="E29" i="32"/>
  <c r="E30" i="32"/>
  <c r="D34" i="32"/>
  <c r="D35" i="32"/>
  <c r="G36" i="32"/>
  <c r="F38" i="32"/>
  <c r="E39" i="32"/>
  <c r="D40" i="32"/>
  <c r="F42" i="32"/>
  <c r="F43" i="32"/>
  <c r="E46" i="32"/>
  <c r="E48" i="32"/>
  <c r="D50" i="32"/>
  <c r="D52" i="32"/>
  <c r="E55" i="32"/>
  <c r="D59" i="32"/>
  <c r="D61" i="32"/>
  <c r="E62" i="32"/>
  <c r="E64" i="32"/>
  <c r="E51" i="32"/>
  <c r="E53" i="32"/>
  <c r="F5" i="32"/>
  <c r="F6" i="32"/>
  <c r="F7" i="32"/>
  <c r="F8" i="32"/>
  <c r="F9" i="32"/>
  <c r="F10" i="32"/>
  <c r="E11" i="32"/>
  <c r="E12" i="32"/>
  <c r="E13" i="32"/>
  <c r="E14" i="32"/>
  <c r="E15" i="32"/>
  <c r="E16" i="32"/>
  <c r="E17" i="32"/>
  <c r="G26" i="32"/>
  <c r="F28" i="32"/>
  <c r="F29" i="32"/>
  <c r="F30" i="32"/>
  <c r="E34" i="32"/>
  <c r="E35" i="32"/>
  <c r="F39" i="32"/>
  <c r="E40" i="32"/>
  <c r="G42" i="32"/>
  <c r="D47" i="32"/>
  <c r="D49" i="32"/>
  <c r="E50" i="32"/>
  <c r="E52" i="32"/>
  <c r="E59" i="32"/>
  <c r="D63" i="32"/>
  <c r="D65" i="32"/>
  <c r="G11" i="32"/>
  <c r="G12" i="32"/>
  <c r="G13" i="32"/>
  <c r="G14" i="32"/>
  <c r="G15" i="32"/>
  <c r="G16" i="32"/>
  <c r="G17" i="32"/>
  <c r="G5" i="32"/>
  <c r="G6" i="32"/>
  <c r="G7" i="32"/>
  <c r="G8" i="32"/>
  <c r="G9" i="32"/>
  <c r="F11" i="32"/>
  <c r="F12" i="32"/>
  <c r="F13" i="32"/>
  <c r="F14" i="32"/>
  <c r="F15" i="32"/>
  <c r="F16" i="32"/>
  <c r="G28" i="32"/>
  <c r="G29" i="32"/>
  <c r="F34" i="32"/>
  <c r="E47" i="32"/>
  <c r="D51" i="32"/>
  <c r="E63" i="32"/>
  <c r="C12" i="5" l="1"/>
  <c r="C11" i="5"/>
  <c r="C10" i="5"/>
  <c r="C9" i="5"/>
  <c r="C80" i="5"/>
  <c r="C79" i="5"/>
  <c r="C78" i="5"/>
  <c r="C77" i="5"/>
  <c r="C76" i="5"/>
  <c r="C75" i="5"/>
  <c r="C74" i="5"/>
  <c r="C73" i="5"/>
  <c r="C72" i="5"/>
  <c r="C71" i="5"/>
  <c r="C66" i="5"/>
  <c r="C65" i="5"/>
  <c r="C64" i="5"/>
  <c r="C63" i="5"/>
  <c r="C62" i="5"/>
  <c r="C61" i="5"/>
  <c r="C60" i="5"/>
  <c r="C59" i="5"/>
  <c r="C54" i="5"/>
  <c r="C53" i="5"/>
  <c r="C52" i="5"/>
  <c r="C51" i="5"/>
  <c r="C50" i="5"/>
  <c r="C49" i="5"/>
  <c r="C48" i="5"/>
  <c r="C47" i="5"/>
  <c r="C42" i="5"/>
  <c r="C41" i="5"/>
  <c r="C40" i="5"/>
  <c r="C39" i="5"/>
  <c r="C38" i="5"/>
  <c r="C37" i="5"/>
  <c r="C36" i="5"/>
  <c r="C35" i="5"/>
  <c r="C30" i="5"/>
  <c r="C29" i="5"/>
  <c r="C28" i="5"/>
  <c r="C27" i="5"/>
  <c r="C26" i="5"/>
  <c r="C21" i="5"/>
  <c r="C20" i="5"/>
  <c r="C19" i="5"/>
  <c r="C18" i="5"/>
  <c r="C17" i="5"/>
  <c r="C55" i="4"/>
  <c r="C54" i="4"/>
  <c r="C53" i="4"/>
  <c r="C52" i="4"/>
  <c r="C51" i="4"/>
  <c r="C50" i="4"/>
  <c r="B31" i="5" l="1"/>
  <c r="C7" i="1"/>
  <c r="B59" i="4" l="1"/>
  <c r="B46" i="4"/>
  <c r="B19" i="4"/>
  <c r="B60" i="4" s="1"/>
  <c r="B56" i="4"/>
  <c r="B64" i="4" s="1"/>
  <c r="B37" i="4"/>
  <c r="B62" i="4" s="1"/>
  <c r="B13" i="5"/>
  <c r="B28" i="4"/>
  <c r="B61" i="4" s="1"/>
  <c r="B63" i="4" l="1"/>
  <c r="B84" i="5"/>
  <c r="B91" i="2"/>
  <c r="B90" i="2"/>
  <c r="B89" i="2"/>
  <c r="B88" i="2"/>
  <c r="B86" i="2"/>
  <c r="B87" i="2"/>
  <c r="F9" i="8"/>
  <c r="F8" i="8"/>
  <c r="F7" i="8"/>
  <c r="B33" i="6"/>
  <c r="B27" i="6"/>
  <c r="B21" i="6"/>
  <c r="B15" i="6"/>
  <c r="B9" i="6"/>
  <c r="L7" i="8" l="1"/>
  <c r="J45" i="8" s="1"/>
  <c r="B80" i="2"/>
  <c r="L5" i="8"/>
  <c r="J43" i="8" s="1"/>
  <c r="B78" i="2"/>
  <c r="L6" i="8"/>
  <c r="J44" i="8" s="1"/>
  <c r="B79" i="2"/>
  <c r="L8" i="8"/>
  <c r="J46" i="8" s="1"/>
  <c r="B81" i="2"/>
  <c r="C81" i="2" s="1"/>
  <c r="L4" i="8"/>
  <c r="J42" i="8" s="1"/>
  <c r="B77" i="2"/>
  <c r="H81" i="2" l="1"/>
  <c r="E81" i="2"/>
  <c r="H80" i="2"/>
  <c r="C80" i="2"/>
  <c r="D80" i="2"/>
  <c r="E80" i="2"/>
  <c r="G80" i="2"/>
  <c r="C79" i="2"/>
  <c r="E79" i="2"/>
  <c r="H79" i="2"/>
  <c r="E78" i="2"/>
  <c r="D78" i="2"/>
  <c r="H78" i="2"/>
  <c r="H77" i="2"/>
  <c r="G77" i="2"/>
  <c r="G82" i="2" s="1"/>
  <c r="F77" i="2"/>
  <c r="F82" i="2" s="1"/>
  <c r="D77" i="2"/>
  <c r="E77" i="2"/>
  <c r="C77" i="2"/>
  <c r="B22" i="5"/>
  <c r="B85" i="5" l="1"/>
  <c r="D82" i="2"/>
  <c r="C89" i="2" s="1"/>
  <c r="B93" i="2"/>
  <c r="C82" i="2"/>
  <c r="C87" i="2" s="1"/>
  <c r="H82" i="2"/>
  <c r="E82" i="2"/>
  <c r="C91" i="2" s="1"/>
  <c r="B67" i="5"/>
  <c r="B81" i="5"/>
  <c r="I5" i="8"/>
  <c r="F6" i="8"/>
  <c r="F4" i="8"/>
  <c r="B55" i="5"/>
  <c r="F5" i="8"/>
  <c r="B43" i="5"/>
  <c r="B86" i="5" l="1"/>
  <c r="B87" i="5"/>
  <c r="B89" i="5"/>
  <c r="B88" i="5"/>
  <c r="B90" i="5"/>
  <c r="B96" i="2"/>
  <c r="B95" i="2"/>
  <c r="B94" i="2"/>
  <c r="C94" i="2" s="1"/>
  <c r="B97" i="2"/>
  <c r="C97" i="2" s="1"/>
  <c r="B101" i="2"/>
  <c r="I10" i="8"/>
  <c r="B98" i="2"/>
  <c r="C98" i="2" s="1"/>
  <c r="B92" i="2"/>
  <c r="I4" i="8"/>
  <c r="I9" i="8"/>
  <c r="I8" i="8"/>
  <c r="I7" i="8"/>
  <c r="I6" i="8"/>
  <c r="J39" i="8"/>
  <c r="C19" i="1"/>
  <c r="C11" i="8" s="1"/>
  <c r="C18" i="1"/>
  <c r="C10" i="8" s="1"/>
  <c r="C17" i="1"/>
  <c r="C9" i="8" s="1"/>
  <c r="C16" i="1"/>
  <c r="C15" i="1"/>
  <c r="C14" i="1"/>
  <c r="C6" i="8" s="1"/>
  <c r="C13" i="1"/>
  <c r="C5" i="8" s="1"/>
  <c r="C12" i="1"/>
  <c r="C101" i="2" l="1"/>
  <c r="C8" i="8"/>
  <c r="C40" i="8" s="1"/>
  <c r="J48" i="8" s="1"/>
  <c r="B102" i="2"/>
  <c r="C102" i="2" s="1"/>
  <c r="C7" i="8"/>
  <c r="C42" i="8" s="1"/>
  <c r="J49" i="8" s="1"/>
  <c r="B24" i="1"/>
  <c r="C4" i="8"/>
  <c r="C38" i="8" s="1"/>
  <c r="J47" i="8" s="1"/>
  <c r="A24" i="1"/>
  <c r="J40" i="8"/>
  <c r="J41" i="8" s="1"/>
  <c r="C24" i="1" l="1"/>
  <c r="J38" i="8" s="1"/>
  <c r="J5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<sst xmlns="http://schemas.openxmlformats.org/spreadsheetml/2006/main" count="1486" uniqueCount="628">
  <si>
    <t>Performance Shaping Factors (PSF)</t>
  </si>
  <si>
    <t>Tempo disponibile</t>
  </si>
  <si>
    <t>Pericolosità del Compito</t>
  </si>
  <si>
    <t>Complessità del Compito</t>
  </si>
  <si>
    <t>Esperienza/ Formazione</t>
  </si>
  <si>
    <t>Procedure</t>
  </si>
  <si>
    <t>Interazione Umano-Macchina</t>
  </si>
  <si>
    <t>Contesto Ambientale</t>
  </si>
  <si>
    <t>Affaticamento</t>
  </si>
  <si>
    <t>No</t>
  </si>
  <si>
    <t>RISULTATI COMPLESSIVI</t>
  </si>
  <si>
    <t>PSF</t>
  </si>
  <si>
    <t>Range</t>
  </si>
  <si>
    <t>0-1</t>
  </si>
  <si>
    <t>PNE</t>
  </si>
  <si>
    <t>Procedure chiare e dettagliate che vengono seguite</t>
  </si>
  <si>
    <t>-</t>
  </si>
  <si>
    <t>Dati oggettivi da raccogliere:</t>
  </si>
  <si>
    <t>Cosa osservare/chiedere:</t>
  </si>
  <si>
    <t>A chi rivolgersi:</t>
  </si>
  <si>
    <t>Se è presente un sistema di performance management verificare la presenza di documentazione/risultati relativi alla performance di sicurezza dei lavoratori</t>
  </si>
  <si>
    <t>Dirigente, RSPP, preposto</t>
  </si>
  <si>
    <t>Osservare il livello complessivo di attenzione dedicato alla sicurezza durante lo svolgimento dei compiti, ponendo attenzione ad eventuali variazioni/cambiamenti nel comportamento degli operatori (es. non indossano i DPI per la fretta)                                                                             Focalizzare le interviste sulle performance in termini di sicurezza dei gruppi di lavoro, chiedendo di fornire esempi emblematici a supporto delle risposte fornite</t>
  </si>
  <si>
    <t>Visionare azioni disciplinari/richiami a seguito di violazioni inerenti l’HSE</t>
  </si>
  <si>
    <t>Osservare il livello complessivo di attenzione dedicata alla cura del contesto in termini di sicurezza (es. verifica dello stato della strumentazione prima di procedere al lavoro; verifica delle condizioni ambientali e monitoraggio)                                                                              Focalizzare le interviste sull’attenzione dedicata dai lavoratori alla cura del contesto di lavoro in termini di sicurezza, chiedendo di fornire esempi emblematici a supporto delle risposte fornite</t>
  </si>
  <si>
    <t>Verificare la presenza di documentazione relativa alla partecipazione dei lavoratori rispetto alle tematiche di sicurezza (es. report che attestino la presenza di operatori ad eventi/riunioni inerenti la tematica)</t>
  </si>
  <si>
    <t>Dirigente, RSPP, RLS</t>
  </si>
  <si>
    <t>Se è presente un sistema di performance management verificare la presenza di documentazione/risultati relativi alla performance di sicurezza  dei team di lavoro</t>
  </si>
  <si>
    <t>Focalizzare le interviste sul livello complessivo di interesse manifestato da parte dei lavoratori rispetto alle tematiche di sicurezza
 Chiedere se i lavoratori hanno la possibilità di esprimere le proprie opinioni rispetto alla tematica (es. proposte di miglioramento della sicurezza; dubbi/perplessità sulle procedure) o se sono previsti momenti di consultazione collettiva a cui possano partecipare apportando un contributo significativo</t>
  </si>
  <si>
    <t>Osservare il livello di adempimento rispetto alle norme di sicurezza associate al compito da svolgere anche in funzione delle priorità di sicurezza nel contesto specifico 
Osservare cambiamenti comportamentali rispetto all’adesione alle norme dovuti a fattori esterni (es. pressione temporale)             Focalizzare le interviste sui livelli di adesione alle norme/procedure di sicurezza da parte dei gruppi di lavoro, chiedendo di fornire esempi emblematici a supporto delle risposte fornite
Verificare eventuali differenze di comportamento tra operatori ENI e lavoratori di aziende contrattiste</t>
  </si>
  <si>
    <t>Verificare la presenza di contesti/canali/procedure che favoriscano la comunicazione in ottica di HSE</t>
  </si>
  <si>
    <t>Osservare il livello di cooperazione dei lavoratori nello svolgimento dei compiti in termini di frequenza e qualità di interazione in relazione ai compiti svolti                                                                                                  Focalizzare le interviste sui livelli di cooperazione dei gruppi di lavoro nello svolgimento dei compiti, chiedendo di fornire esempi emblematici a supporto delle informazioni fornite
Verificare le eventuali motivazioni alla base di una scarsa cooperazione tra gli operatori, distinguendo tra fattori esterni (es. impedimenti dovuti alla pressione temporale) e fattori interni (es. percezione dell’inutilità del lavoro di squadra)</t>
  </si>
  <si>
    <t>Osservare la quantità e la qualità delle comunicazioni HSE condivise all’interno del team, ponendo particolare attenzione alle comunicazioni inerenti: la presenza di eventuali rischi/pericoli; il mancato rispetto di una procedura/norma; il mancato impiego dei DPI
Valutare se, in caso di comunicazioni inerenti rischi/pericoli o, in genere, criticità viene posta attenzione sulle conseguenze non solo per la sicurezza ma per tutto l’HSE.                                                                  Focalizzare le interviste sulla quantità e sulla qualità delle comunicazioni inerenti la sicurezza all’interno dei gruppi di lavoro nello svolgimento dei compiti, chiedendo di fornire esempi emblematici a supporto delle informazioni fornite
Verificare le eventuali motivazioni alla base di una scarsa comunicazione tra gli operatori, distinguendo tra fattori esterni (es. impedimenti dovuti alla pressione temporale) e fattori interni (es. percezione dell’inutilità della comunicazione)</t>
  </si>
  <si>
    <t>Valutare la presenza di programmi di formazione centrati sulle NTS (es. Safety Leadership, ENI in Safety…)
Valutare la presenza di documenti di reportistica in merito alle NTS dei lavoratori
Valutare incidenti e near miss per evidenziare mancanze di queste competenze</t>
  </si>
  <si>
    <t>Dirigente; RSPP; preposto</t>
  </si>
  <si>
    <t>Valutare la presenza di programmi di formazione centrati sulle competenze tecniche
Valutare la presenza di documenti di reportistica in merito alle competenze tecniche
Valutare incidenti e near miss per evidenziare mancanze di queste competenze</t>
  </si>
  <si>
    <t>Dirigente; RSPP; preposto, lavoratori</t>
  </si>
  <si>
    <t>Indagare i principali fattori che spingono i lavoratori a lavorare in sicurezza ed eventuali fattori di ostacolo
Verificare le principali motivazioni che spingono i lavoratori a non seguire le norme/procedure, distinguendo tra fattori esterni (es. procedure complicate) o interni (es. il lavoratore ritiene le procedure inutili)</t>
  </si>
  <si>
    <t>Valutare la presenza di documentazione relativa alle segnalazioni effettuate dai lavoratori in merito a near miss e/o problemi negli strumenti  di lavoro.</t>
  </si>
  <si>
    <t>Dirigente; RSPP; RLS</t>
  </si>
  <si>
    <t>Valutare la presenza di piani formativi strutturati per l’incremento di competenze di sicurezza nei lavoratori
Valutare ammontare di ore dedicate alla formazione di sicurezza, livelli di partecipazione e tematiche trattate
Valutare la presenza di documentazione e/o reportistica rispetto alla valutazione delle performance dei lavoratori 
Considerare se all’interno di corsi cha hanno obiettivi differenti dalla sicurezza, si vadano comunque, in maniera funzionale, a trattare argomenti relativi o connessi alla sicurezza o all’HSE in generale
Verificare la formazione dei contrattisti</t>
  </si>
  <si>
    <t>Focalizzare le interviste sul sistema di gestione delle performance, verificando struttura e implementazione dei piani formativi relativi alla sicurezza (ammontare di ore dedicate; livelli di partecipazione; tematiche affrontate) e verificando la presenza di sistemi di valutazione della performance dei lavoratori</t>
  </si>
  <si>
    <t>Team</t>
  </si>
  <si>
    <t>PSF:</t>
  </si>
  <si>
    <t xml:space="preserve">Osservare le modalità con cui vengono prese decisioni dai gruppi di lavoro (livello di partecipazione individuale; capacità propositive)
Osservare cambiamenti di comportamento dovuti a fatica fisica e/o mentale (quando possibile)
Osservare comportamenti a rischio in ottica di consapevolezza situazionale                                                                                                             
Chiedere rischio percepito per evidenziare consapevolezza situazionale </t>
  </si>
  <si>
    <t>Osservare i comportamenti dei lavoratori in merito alle modalità di esecuzione dei compiti (rispetto delle procedure di esecuzione dei task, conoscenza di funzionalità degli strumenti di lavoro e relativa proprietà nell’impiego; rispetto delle norme di sicurezza)                                             Chiedere il rischio percepito per comprendere le e norme di sicurezza associate a compiti complessi e/o ad alto rischio</t>
  </si>
  <si>
    <t>Osservare i comportamenti di reciproco aiuto tra colleghi in ottica di  sicurezza (es.: guardano i colleghi mentre lavorano? Li imitano se operano bene? Li fermano se eseguono un’azione in modo errato? Li approcciano in modo amichevole per far loro capire dove sbagliano e valutano insieme la soluzione al problema?)                                         indagare i comportamenti proattivi con i colleghi (es. fanno in modo che siano rispettate le procedure sul luogo di lavoro).</t>
  </si>
  <si>
    <t>Dirigenti, RSPP, lavoratori</t>
  </si>
  <si>
    <t>Osservare il comportamento dei capi squadra/supervisori sul luogo di lavoro, ponendo particolare attenzione alla frequenza con la quale: incoraggiano i lavoratori a lavorare in sicurezza (uso dei DPI; rispetto delle procedure e delle norme; frequenze delle comunicazioni relative all’HSE  con i lavoratori)                                      Focalizzare le interviste sul ruolo svolto dai leader in termini di HSE (es. favoriscono lo svolgimento di compiti in maniera sicura; intervengono immediatamente a fronte di violazioni; sono esempi  di comportamento; si preoccupano anche di temi ambientali come l’housekeeping; si preoccupano anche di temi riguardanti la salute come l’accessibilità /esodo verso/da ogni posto di lavoro in caso di  pronto  intervento  o  emergenza  medica )</t>
  </si>
  <si>
    <t>Valutare la presenza di documentazione relativa ad indagini di clima di sicurezza effettuate a livello organizzativo (es.: presenza di conflittualità all’interno di un team, dovuta a, di diverso trattamento economico; tendenza, da parte di gruppi di lavoratori accomunati da esperienza e affinità, ad emarginare altri lavoratori tra i quali potrebbero esserci dei supervisori o capi squadra)
Valutare la presenza di iniziative promosse dall’organizzazione centrate sulla promozione della cultura di HSE
Valutare se il management, negli incontri istituzionali, affronta tematiche di sicurezza.
Valutare se le lesson learned su incidenti e infortuni, comprese quelle provenienti dalla Sede Centrale, siano opportunamente discusse e i potenziali impatti sul luogo di lavoro valutati insieme alla linea operativa.</t>
  </si>
  <si>
    <t xml:space="preserve">Osservare i DPI, la loro qualità e l’aggiornamento degli stessi         Focalizzare le interviste sulla percezione condivisa a livello organizzativo rispetto al clima ed alla cultura di sicurezza, approfondendo la conoscenza in merito alle iniziative promosse da parte dell’organizzazione rispetto alla dimensione     </t>
  </si>
  <si>
    <t>RSPP; RLS; preposto; lavoratori</t>
  </si>
  <si>
    <t xml:space="preserve">Cross-training </t>
  </si>
  <si>
    <t>Performance management</t>
  </si>
  <si>
    <t>THEME Tool is a safety-related human factors assessment tool.lt allows you to acquire information on multiple aspects of safety behavior and to answer the following questions: What is the probability of human error? What is the reliability of the operator's performance? What individual, team and organizational barriers are there in place? How adequate are they? Which management systems are most appropriate based on the cultural values ​​of the organization?</t>
  </si>
  <si>
    <t>THEME Tool</t>
  </si>
  <si>
    <t>Objectives</t>
  </si>
  <si>
    <t>Structure</t>
  </si>
  <si>
    <t>The tool is made up of various sections: 1) evaluation of the probability of human error in a task; 2) evaluation of direct (proximal) human barriers; 3) evaluation of human (distal) safeguard barriers; 4) evaluation of organizational cultural values. In the "Results" section it is possible to view the results of the previous evaluations. The "Recommendations" section provides information on strategies for changing behaviors and work contexts in order to increase safety. The criteria for the attribution of scores are specified in the Annex. The assessor can select the answers in the areas indicated in YELLOW.</t>
  </si>
  <si>
    <t xml:space="preserve">
</t>
  </si>
  <si>
    <t>EVALUATION OF PROBABILITY OF HUMAN ERROR</t>
  </si>
  <si>
    <t>Describe the safety-relevant task observed at the site</t>
  </si>
  <si>
    <t>What is the task? Select the type of task from the dropdown in the yellow area</t>
  </si>
  <si>
    <t>Probability</t>
  </si>
  <si>
    <t>Description Type of Generic Task</t>
  </si>
  <si>
    <r>
      <t xml:space="preserve">A: </t>
    </r>
    <r>
      <rPr>
        <sz val="12"/>
        <color theme="1"/>
        <rFont val="Calibri"/>
        <family val="2"/>
        <scheme val="minor"/>
      </rPr>
      <t xml:space="preserve">Completely unknown task, performed at a fast pace. </t>
    </r>
  </si>
  <si>
    <r>
      <t>B</t>
    </r>
    <r>
      <rPr>
        <sz val="12"/>
        <color theme="1"/>
        <rFont val="Calibri"/>
        <family val="2"/>
        <scheme val="minor"/>
      </rPr>
      <t>: Task to restore the state of a system or bring the system to a new state, in a single attempt, without supervision.</t>
    </r>
  </si>
  <si>
    <r>
      <t>C:</t>
    </r>
    <r>
      <rPr>
        <sz val="12"/>
        <rFont val="Calibri"/>
        <family val="2"/>
        <scheme val="minor"/>
      </rPr>
      <t xml:space="preserve"> Complicated task requiring a high level of understanding and skill.</t>
    </r>
  </si>
  <si>
    <r>
      <t>D:</t>
    </r>
    <r>
      <rPr>
        <sz val="12"/>
        <color theme="1"/>
        <rFont val="Calibri"/>
        <family val="2"/>
        <scheme val="minor"/>
      </rPr>
      <t xml:space="preserve"> Routine task requiring a relatively low level of skill.</t>
    </r>
  </si>
  <si>
    <r>
      <rPr>
        <b/>
        <sz val="12"/>
        <color theme="1"/>
        <rFont val="Calibri"/>
        <family val="2"/>
        <scheme val="minor"/>
      </rPr>
      <t>E</t>
    </r>
    <r>
      <rPr>
        <sz val="12"/>
        <color theme="1"/>
        <rFont val="Calibri"/>
        <family val="2"/>
        <scheme val="minor"/>
      </rPr>
      <t xml:space="preserve">: Task to restore the state of a system or bring the system to a new state, following a procedure and performing checks. </t>
    </r>
  </si>
  <si>
    <r>
      <rPr>
        <b/>
        <sz val="12"/>
        <color theme="1"/>
        <rFont val="Calibri"/>
        <family val="2"/>
        <scheme val="minor"/>
      </rPr>
      <t>F:</t>
    </r>
    <r>
      <rPr>
        <sz val="12"/>
        <color theme="1"/>
        <rFont val="Calibri"/>
        <family val="2"/>
        <scheme val="minor"/>
      </rPr>
      <t xml:space="preserve"> Task in which a command is responded to in the presence of an automatic assistance or supervision system.</t>
    </r>
  </si>
  <si>
    <t xml:space="preserve"> ____ If a task cannot be classified according to the above types, </t>
  </si>
  <si>
    <t>select H1 or H2</t>
  </si>
  <si>
    <r>
      <t xml:space="preserve">H1: </t>
    </r>
    <r>
      <rPr>
        <sz val="12"/>
        <color theme="1"/>
        <rFont val="Calibri"/>
        <family val="2"/>
        <scheme val="minor"/>
      </rPr>
      <t>Diagnostic task (task that mainly requires the understanding of the existing conditions, planning, prioritising activities and determining the appropriate lines of action).</t>
    </r>
  </si>
  <si>
    <r>
      <t xml:space="preserve">H2: </t>
    </r>
    <r>
      <rPr>
        <sz val="12"/>
        <color theme="1"/>
        <rFont val="Calibri"/>
        <family val="2"/>
        <scheme val="minor"/>
      </rPr>
      <t>Operational task (e.g. the use of equipment, the performance of set-ups, the start-up of pumps, the performance of calibrations or tests).</t>
    </r>
  </si>
  <si>
    <t>PSFs</t>
  </si>
  <si>
    <t>Multiplier</t>
  </si>
  <si>
    <t>Level</t>
  </si>
  <si>
    <t>Insufficient time</t>
  </si>
  <si>
    <t>Minimum time required</t>
  </si>
  <si>
    <t>Limited time</t>
  </si>
  <si>
    <t>Time as expected</t>
  </si>
  <si>
    <t>Extra time</t>
  </si>
  <si>
    <t>Information not available</t>
  </si>
  <si>
    <t>Threat Stress (Perceived Risk)</t>
  </si>
  <si>
    <t>Very dangerous task</t>
  </si>
  <si>
    <t>Moderately dangerous task</t>
  </si>
  <si>
    <t>Non-dangerous task</t>
  </si>
  <si>
    <t>Very complex task</t>
  </si>
  <si>
    <t>Moderately complex task</t>
  </si>
  <si>
    <t>Non-complex task</t>
  </si>
  <si>
    <t>Simplified task</t>
  </si>
  <si>
    <t>Knowledge or skills contrary to correct behaviour</t>
  </si>
  <si>
    <t>Little specific experience or training</t>
  </si>
  <si>
    <t>No specific experience or training</t>
  </si>
  <si>
    <t>Experience and training as expected</t>
  </si>
  <si>
    <t>Extensive experience and training</t>
  </si>
  <si>
    <t xml:space="preserve">Complexity of the Task </t>
  </si>
  <si>
    <t xml:space="preserve">Experience/Training </t>
  </si>
  <si>
    <t>Procedures</t>
  </si>
  <si>
    <t>Procedures not available or not used</t>
  </si>
  <si>
    <t>Highly inadequate procedures</t>
  </si>
  <si>
    <t>Inadequate procedures:</t>
  </si>
  <si>
    <t>Adequate procedures followed</t>
  </si>
  <si>
    <t>Human-Machine Interaction</t>
  </si>
  <si>
    <t>Totally inadequate</t>
  </si>
  <si>
    <t>Inadequate</t>
  </si>
  <si>
    <t>Just adequate</t>
  </si>
  <si>
    <t>Adequate</t>
  </si>
  <si>
    <t>Specifically designed to facilitate performance</t>
  </si>
  <si>
    <t>Evironmental Context</t>
  </si>
  <si>
    <t>Environmental conditions that do not allow the performance of the task</t>
  </si>
  <si>
    <t>Adverse Conditions</t>
  </si>
  <si>
    <t>Normal environmental context</t>
  </si>
  <si>
    <t>Fatigue</t>
  </si>
  <si>
    <t>Major fatigue</t>
  </si>
  <si>
    <t>Moderate fatigue</t>
  </si>
  <si>
    <t>Normal fatigue</t>
  </si>
  <si>
    <t>Barrier Score</t>
  </si>
  <si>
    <t>Score</t>
  </si>
  <si>
    <t>Yes</t>
  </si>
  <si>
    <t>More Yes than No</t>
  </si>
  <si>
    <t>More No than Yes</t>
  </si>
  <si>
    <t>Not measurable</t>
  </si>
  <si>
    <t>indicator excluded from the final calculation</t>
  </si>
  <si>
    <t>Cultural Value Assessment</t>
  </si>
  <si>
    <t>Cultural Value</t>
  </si>
  <si>
    <t>Individualism</t>
  </si>
  <si>
    <t>Distance from Power</t>
  </si>
  <si>
    <t>Uncertainty Avoidance</t>
  </si>
  <si>
    <t>Masculinity</t>
  </si>
  <si>
    <t>Short-term Orientation</t>
  </si>
  <si>
    <t>average conversion Index</t>
  </si>
  <si>
    <t>Barrier conversion index- Cultural Values</t>
  </si>
  <si>
    <t>Available time</t>
  </si>
  <si>
    <t xml:space="preserve">A: Completely unknown task, performed at a fast pace. </t>
  </si>
  <si>
    <t>Rate each Performance Shaping Factor (PSF) from the drop down in the yellow area</t>
  </si>
  <si>
    <t>Complexity of the Task</t>
  </si>
  <si>
    <t>Experience / Training</t>
  </si>
  <si>
    <t>Environmental context</t>
  </si>
  <si>
    <t>Perceived Risk/Threat Stress</t>
  </si>
  <si>
    <t>Notes to the evaluator</t>
  </si>
  <si>
    <t>Level of Evaluation</t>
  </si>
  <si>
    <t>The Probability of Human Error in the specified task is ...</t>
  </si>
  <si>
    <t>Compound PSF Index</t>
  </si>
  <si>
    <t>Probability of Error</t>
  </si>
  <si>
    <t>Adjusted Probability of Error (0 to 100%)</t>
  </si>
  <si>
    <t>EVALUATION OF DIRECT BARRIERS</t>
  </si>
  <si>
    <t>Based on the observations of the work environment conducted at the site, select the answer that best reflects the observed behaviors:</t>
  </si>
  <si>
    <t>Selections:</t>
  </si>
  <si>
    <t>In the workplace, the worker:</t>
  </si>
  <si>
    <t>pay attention to safety even when there is a lot of work to be done?</t>
  </si>
  <si>
    <t>understand information received from colleagues and superiors?</t>
  </si>
  <si>
    <t>Total</t>
  </si>
  <si>
    <t>for the pleasure of working safely?</t>
  </si>
  <si>
    <t>help each other by sharing the responsibilities associated with safety?</t>
  </si>
  <si>
    <t>ASSESSMENT AND DEVELOPMENT OF SAFETY SKILLS</t>
  </si>
  <si>
    <t>In general, within the organization:</t>
  </si>
  <si>
    <t>Is there a further education / training program with respect to legal obligations?</t>
  </si>
  <si>
    <t>Is there a training or refresher training process in the event of a change of duties or roles, or in the event of the introduction of new machines, equipment or PPE?</t>
  </si>
  <si>
    <t>Does the planning of training activities also provide for the verification of skills by all target workers?</t>
  </si>
  <si>
    <t>Do the training and / or training initiatives include learning verification actions?</t>
  </si>
  <si>
    <t>Is it verified that people have acquired the necessary experience for the performance of the job duties for which they are intended?</t>
  </si>
  <si>
    <t>In the last 12 months, have at least 70% of workers been involved in training or refresher courses on OSH?</t>
  </si>
  <si>
    <t>Have internal systems for verifying safety-related skills been implemented, regardless of the training actions?</t>
  </si>
  <si>
    <t>Are the correctness of the behaviors learned following the safety training activities systematically carried out?</t>
  </si>
  <si>
    <t>underline the importance of wearing PPE?</t>
  </si>
  <si>
    <t>EVALUATION OF SAFEGUARD BARRIERS</t>
  </si>
  <si>
    <t>Active participation in safety</t>
  </si>
  <si>
    <t>Teamwork</t>
  </si>
  <si>
    <t>support other colleagues in carrying out their work in general?</t>
  </si>
  <si>
    <t>support colleagues even in situations of high time pressure?</t>
  </si>
  <si>
    <t>Safety communication</t>
  </si>
  <si>
    <t xml:space="preserve">Within the working groups, the workers, with respect to safety issues / problems: </t>
  </si>
  <si>
    <t>Total Score</t>
  </si>
  <si>
    <t>Evaluator's notes</t>
  </si>
  <si>
    <t>Safe performance of tasks</t>
  </si>
  <si>
    <t>Compliance with safety rules/procedures</t>
  </si>
  <si>
    <t>Safe performance in the context</t>
  </si>
  <si>
    <t>performs tasks in a safe manner?</t>
  </si>
  <si>
    <t>follow the safety procedures even in situations of high time pressure?</t>
  </si>
  <si>
    <t>take care of the quality of performance in terms of safety?</t>
  </si>
  <si>
    <t>follow the safety procedures even when the tasks are not easy?</t>
  </si>
  <si>
    <t>In the workplace, does the worker:</t>
  </si>
  <si>
    <t>comply with safety standards even when they are not easy to apply?</t>
  </si>
  <si>
    <t>apply the correct safety procedures to perform the tasks in a safe manner?</t>
  </si>
  <si>
    <t>use all Personal Protective Equipment required by law?</t>
  </si>
  <si>
    <t>ensure full compliance with safety rules/standards in the performance of tasks?</t>
  </si>
  <si>
    <t>actively work to enforce the safety rules for external companies?</t>
  </si>
  <si>
    <t>work to ensure that the work environment is safe?</t>
  </si>
  <si>
    <t>also act for the safety of colleagues?</t>
  </si>
  <si>
    <t>monitor the work environment in terms of safety?</t>
  </si>
  <si>
    <t>take care of the context from a safety perspective even when there is time pressure?</t>
  </si>
  <si>
    <t>help colleagues make the work environment safer?</t>
  </si>
  <si>
    <t>undertake to report near misses?</t>
  </si>
  <si>
    <t>report the risks and hazards when necessary?</t>
  </si>
  <si>
    <t>spontaneously offer suggestions for improving safety?</t>
  </si>
  <si>
    <t>where necessary, call for improvements in workplace safety?</t>
  </si>
  <si>
    <t>when the opportunity arises, report damage to structures and equipment?</t>
  </si>
  <si>
    <t>Within the working groups, do workers, with respect to safety:</t>
  </si>
  <si>
    <t>help to resolve conflicts in the working group?</t>
  </si>
  <si>
    <t>help others in the performance of tasks?</t>
  </si>
  <si>
    <t>also support colleagues they do not normally work with?</t>
  </si>
  <si>
    <t>give information/feedback about their work?</t>
  </si>
  <si>
    <t>ask for information/feedback on their work?</t>
  </si>
  <si>
    <t>clearly and effectively express their opinions and emotions?</t>
  </si>
  <si>
    <t>have easy access to safety information?</t>
  </si>
  <si>
    <t>count on the availability of supervisors in sharing information?</t>
  </si>
  <si>
    <t>feel they are listened to by the supervisors with respect to suggestions for improvement?</t>
  </si>
  <si>
    <r>
      <t>Is the worker, with respect to safety issues, capable of</t>
    </r>
    <r>
      <rPr>
        <b/>
        <sz val="11"/>
        <rFont val="Calibri"/>
        <family val="2"/>
        <scheme val="minor"/>
      </rPr>
      <t>:</t>
    </r>
  </si>
  <si>
    <t>Does the worker:</t>
  </si>
  <si>
    <t>facilitate decision-making in the group?</t>
  </si>
  <si>
    <t>prioritise when decisions need to be made?</t>
  </si>
  <si>
    <t>use the resources available (for example, help from colleagues, superiors...) to protect themselves from situations of potential stress?</t>
  </si>
  <si>
    <t>recognise the states and causes of physical fatigue?</t>
  </si>
  <si>
    <t>adopt strategies to deal with mental fatigue?</t>
  </si>
  <si>
    <t>have an adequate view of the various risks present in the work environment?</t>
  </si>
  <si>
    <t>effectively transmit information to colleagues and superiors?</t>
  </si>
  <si>
    <t>does the worker comply with safety rules and procedures:</t>
  </si>
  <si>
    <t>possess the technical knowledge necessary to work in a safe manner?</t>
  </si>
  <si>
    <t>have the ability to perform tasks in a safe manner?</t>
  </si>
  <si>
    <t>have the ability to implement the emergency procedures?</t>
  </si>
  <si>
    <t>have the ability to perform the tasks in a safe manner even in the face of unforeseen events?</t>
  </si>
  <si>
    <t>have the ability to perform tasks in a safe manner even in time-pressure situations?</t>
  </si>
  <si>
    <t>to obtain approval from others?</t>
  </si>
  <si>
    <t>to avoid being criticised?</t>
  </si>
  <si>
    <t>out of fear of losing his/her job?</t>
  </si>
  <si>
    <t>because they represent important values for him/her?</t>
  </si>
  <si>
    <t xml:space="preserve">NON-TECHNICAL SKILLS </t>
  </si>
  <si>
    <t xml:space="preserve">TECHNICAL SKILLS </t>
  </si>
  <si>
    <t>SAFETY MOTIVATION</t>
  </si>
  <si>
    <t>ORGANIZATIONAL SAFETY CITIZENSHIP</t>
  </si>
  <si>
    <t>SAFETY LEADERSHIP</t>
  </si>
  <si>
    <t>SAFETY CLIMATE AND CULTURE</t>
  </si>
  <si>
    <t>Non-technical skills</t>
  </si>
  <si>
    <t>Technical skills</t>
  </si>
  <si>
    <t>Safety Motivation</t>
  </si>
  <si>
    <t>Organizational Safety citizenship</t>
  </si>
  <si>
    <t>Assessment and development of safety skills</t>
  </si>
  <si>
    <t>Safety climate and culture</t>
  </si>
  <si>
    <t>Safety leadership</t>
  </si>
  <si>
    <t>establish clear responsibilities for HSE?</t>
  </si>
  <si>
    <t>set clear HSE objectives?</t>
  </si>
  <si>
    <t>encourage workers to suggest HSE improvements?</t>
  </si>
  <si>
    <t xml:space="preserve">intervene immediately in the event of a breach of HSE rules/procedures? </t>
  </si>
  <si>
    <t>ensure that all HSE standards are complied with, not only the most important ones?</t>
  </si>
  <si>
    <t xml:space="preserve">act as examples of compliance with HSE standards? </t>
  </si>
  <si>
    <t>require attention to health and safety at all times (including at the end of the work shift)?</t>
  </si>
  <si>
    <r>
      <t>Do the supervisors</t>
    </r>
    <r>
      <rPr>
        <i/>
        <sz val="11"/>
        <rFont val="Calibri"/>
        <family val="2"/>
        <scheme val="minor"/>
      </rPr>
      <t>:</t>
    </r>
  </si>
  <si>
    <t>In general, in the organization is it perceives that:</t>
  </si>
  <si>
    <t>the management puts strong emphasis on work-related HSE topics?</t>
  </si>
  <si>
    <t xml:space="preserve"> the management intervenes before incidents occur?</t>
  </si>
  <si>
    <t>the management considers HSE as important as production?</t>
  </si>
  <si>
    <t>the management intervenes when workers do not comply with the HSE rules?</t>
  </si>
  <si>
    <t>workers and management work together to ensure the best possible HSE conditions?</t>
  </si>
  <si>
    <t>HSE standards and procedures are useful?</t>
  </si>
  <si>
    <t>HSE standards and procedures are easy to apply?</t>
  </si>
  <si>
    <t>the work environment is appropriate to the HSE standards?</t>
  </si>
  <si>
    <t>the work tools are adequate for the HSE standards?</t>
  </si>
  <si>
    <t>PPE are appropriate to the safety standards?</t>
  </si>
  <si>
    <t>Within the working groups, do workers:</t>
  </si>
  <si>
    <t>volunteer for tasks associated with safety processes?</t>
  </si>
  <si>
    <t>help colleagues by teaching them the safety procedures?</t>
  </si>
  <si>
    <t>encourage each other to become more involved in safety issues?</t>
  </si>
  <si>
    <t>intervene actively in order to prevent potential breaches of safety rules and procedures?</t>
  </si>
  <si>
    <t>communicate to colleagues that they follow safety rules and procedures?</t>
  </si>
  <si>
    <t>communicate to newcomers that safety breaches are not tolerated?</t>
  </si>
  <si>
    <t>keep abreast of changes in safety rules and procedures?</t>
  </si>
  <si>
    <t>EVALUATION OF CULTURAL VALUES</t>
  </si>
  <si>
    <t>Based on the observations of the work environment conducted at the site, enter the value 1 if the statement reflects the work environment and enter the value 0 if it does not.</t>
  </si>
  <si>
    <t>Checklist to evaluate the cultural value "Individualism".</t>
  </si>
  <si>
    <t xml:space="preserve">Checklist to evaluate the cultural value "Distance from power". </t>
  </si>
  <si>
    <t>Checklist to evaluate the cultural value "Masculinity". Enter 1 if the statement is correct.</t>
  </si>
  <si>
    <t>Checklist to evaluate the cultural value "Short-term orientation". Enter 1 if the statement is correct.</t>
  </si>
  <si>
    <t xml:space="preserve">Checklist to evaluate the cultural value "Uncertainty Avoidance".
</t>
  </si>
  <si>
    <t>Individuals prefer to work individually rather than in groups.</t>
  </si>
  <si>
    <t>Individuals assign great importance to the health and safety of the individual rather than that of the group.</t>
  </si>
  <si>
    <t>Individuals tend to place greater value on individual rather than group recognition.</t>
  </si>
  <si>
    <t xml:space="preserve">People in higher positions make most decisions without asking the opinion of people in lower positions. </t>
  </si>
  <si>
    <t>People in lower positions accept the decisions made by people in higher positions.</t>
  </si>
  <si>
    <t>People in higher positions take for granted attitudes of remission and obedience towards them.</t>
  </si>
  <si>
    <t>Workers request that the instructions be explained in detail.</t>
  </si>
  <si>
    <t>Workers assign particular importance to work planning and reducing contingencies</t>
  </si>
  <si>
    <t>The most standardised work procedures are those most appreciated by workers.</t>
  </si>
  <si>
    <t>Positions of power are mainly held by men.</t>
  </si>
  <si>
    <t>Power and competition are more important than collaboration and cooperation.</t>
  </si>
  <si>
    <t>Problems are solved with negotiation and compromise.</t>
  </si>
  <si>
    <t>For workers, it is important that the results are immediate.</t>
  </si>
  <si>
    <t>More importance is given to projects that bring an immediate profit.</t>
  </si>
  <si>
    <t>The decisions taken are linked to tradition and what was done in the past</t>
  </si>
  <si>
    <t>Short-term orientation</t>
  </si>
  <si>
    <t>Cultural Values</t>
  </si>
  <si>
    <t>Safeguard barriers</t>
  </si>
  <si>
    <t>Safety motivation</t>
  </si>
  <si>
    <t>Skills assessment and development</t>
  </si>
  <si>
    <t>technical skills</t>
  </si>
  <si>
    <t>Organizational safety citizenship</t>
  </si>
  <si>
    <t>Safe performance relating to the context</t>
  </si>
  <si>
    <t>Direct barriers</t>
  </si>
  <si>
    <t>Dimension</t>
  </si>
  <si>
    <r>
      <t xml:space="preserve">There </t>
    </r>
    <r>
      <rPr>
        <b/>
        <sz val="20"/>
        <color theme="1"/>
        <rFont val="Calibri"/>
        <family val="2"/>
        <scheme val="minor"/>
      </rPr>
      <t>probability of error in the task</t>
    </r>
    <r>
      <rPr>
        <sz val="20"/>
        <color theme="1"/>
        <rFont val="Calibri"/>
        <family val="2"/>
        <scheme val="minor"/>
      </rPr>
      <t xml:space="preserve"> And ….</t>
    </r>
  </si>
  <si>
    <r>
      <t xml:space="preserve">The value of </t>
    </r>
    <r>
      <rPr>
        <b/>
        <sz val="20"/>
        <color theme="1"/>
        <rFont val="Calibri"/>
        <family val="2"/>
        <scheme val="minor"/>
      </rPr>
      <t>direct barriers</t>
    </r>
    <r>
      <rPr>
        <sz val="20"/>
        <color theme="1"/>
        <rFont val="Calibri"/>
        <family val="2"/>
        <scheme val="minor"/>
      </rPr>
      <t xml:space="preserve"> And ….</t>
    </r>
  </si>
  <si>
    <r>
      <t>The value of</t>
    </r>
    <r>
      <rPr>
        <b/>
        <sz val="20"/>
        <color theme="1"/>
        <rFont val="Calibri"/>
        <family val="2"/>
        <scheme val="minor"/>
      </rPr>
      <t xml:space="preserve"> safeguard barriers</t>
    </r>
    <r>
      <rPr>
        <sz val="20"/>
        <color theme="1"/>
        <rFont val="Calibri"/>
        <family val="2"/>
        <scheme val="minor"/>
      </rPr>
      <t xml:space="preserve"> And…</t>
    </r>
  </si>
  <si>
    <r>
      <t xml:space="preserve">The general index of </t>
    </r>
    <r>
      <rPr>
        <b/>
        <sz val="20"/>
        <color theme="1"/>
        <rFont val="Calibri"/>
        <family val="2"/>
        <scheme val="minor"/>
      </rPr>
      <t>adequacy of barriers</t>
    </r>
    <r>
      <rPr>
        <sz val="20"/>
        <color theme="1"/>
        <rFont val="Calibri"/>
        <family val="2"/>
        <scheme val="minor"/>
      </rPr>
      <t xml:space="preserve"> And…</t>
    </r>
  </si>
  <si>
    <r>
      <t xml:space="preserve">The value of the </t>
    </r>
    <r>
      <rPr>
        <b/>
        <sz val="20"/>
        <color rgb="FF000000"/>
        <rFont val="Calibri"/>
        <family val="2"/>
        <scheme val="minor"/>
      </rPr>
      <t>Individualism</t>
    </r>
    <r>
      <rPr>
        <sz val="20"/>
        <color rgb="FF000000"/>
        <rFont val="Calibri"/>
        <family val="2"/>
        <scheme val="minor"/>
      </rPr>
      <t xml:space="preserve"> And…</t>
    </r>
  </si>
  <si>
    <r>
      <t>The value of the</t>
    </r>
    <r>
      <rPr>
        <b/>
        <sz val="20"/>
        <color rgb="FF000000"/>
        <rFont val="Calibri"/>
        <family val="2"/>
        <scheme val="minor"/>
      </rPr>
      <t xml:space="preserve"> distance from power</t>
    </r>
    <r>
      <rPr>
        <sz val="20"/>
        <color rgb="FF000000"/>
        <rFont val="Calibri"/>
        <family val="2"/>
        <scheme val="minor"/>
      </rPr>
      <t xml:space="preserve"> And…</t>
    </r>
  </si>
  <si>
    <r>
      <t xml:space="preserve">The value of the </t>
    </r>
    <r>
      <rPr>
        <b/>
        <sz val="20"/>
        <color rgb="FF000000"/>
        <rFont val="Calibri"/>
        <family val="2"/>
        <scheme val="minor"/>
      </rPr>
      <t>Uncertainty Avoidance</t>
    </r>
    <r>
      <rPr>
        <sz val="20"/>
        <color rgb="FF000000"/>
        <rFont val="Calibri"/>
        <family val="2"/>
        <scheme val="minor"/>
      </rPr>
      <t xml:space="preserve"> And…</t>
    </r>
  </si>
  <si>
    <r>
      <t xml:space="preserve">The value of the </t>
    </r>
    <r>
      <rPr>
        <b/>
        <sz val="20"/>
        <color rgb="FF000000"/>
        <rFont val="Calibri"/>
        <family val="2"/>
        <scheme val="minor"/>
      </rPr>
      <t>Masculinity</t>
    </r>
    <r>
      <rPr>
        <sz val="20"/>
        <color rgb="FF000000"/>
        <rFont val="Calibri"/>
        <family val="2"/>
        <scheme val="minor"/>
      </rPr>
      <t xml:space="preserve"> And…</t>
    </r>
  </si>
  <si>
    <r>
      <t xml:space="preserve">The value of the </t>
    </r>
    <r>
      <rPr>
        <b/>
        <sz val="20"/>
        <color rgb="FF000000"/>
        <rFont val="Calibri"/>
        <family val="2"/>
        <scheme val="minor"/>
      </rPr>
      <t>Short-term orientation</t>
    </r>
    <r>
      <rPr>
        <sz val="20"/>
        <color rgb="FF000000"/>
        <rFont val="Calibri"/>
        <family val="2"/>
        <scheme val="minor"/>
      </rPr>
      <t xml:space="preserve"> And…</t>
    </r>
  </si>
  <si>
    <r>
      <t xml:space="preserve">The value of </t>
    </r>
    <r>
      <rPr>
        <b/>
        <sz val="20"/>
        <color rgb="FF000000"/>
        <rFont val="Calibri"/>
        <family val="2"/>
        <scheme val="minor"/>
      </rPr>
      <t xml:space="preserve">PSF related to the characteristics of the task </t>
    </r>
    <r>
      <rPr>
        <sz val="20"/>
        <color rgb="FF000000"/>
        <rFont val="Calibri"/>
        <family val="2"/>
        <scheme val="minor"/>
      </rPr>
      <t>And…</t>
    </r>
  </si>
  <si>
    <r>
      <t xml:space="preserve">The value of </t>
    </r>
    <r>
      <rPr>
        <b/>
        <sz val="20"/>
        <color rgb="FF000000"/>
        <rFont val="Calibri"/>
        <family val="2"/>
        <scheme val="minor"/>
      </rPr>
      <t>PSF linked to the Socio-technical system</t>
    </r>
    <r>
      <rPr>
        <sz val="20"/>
        <color rgb="FF000000"/>
        <rFont val="Calibri"/>
        <family val="2"/>
        <scheme val="minor"/>
      </rPr>
      <t xml:space="preserve"> And…</t>
    </r>
  </si>
  <si>
    <r>
      <t xml:space="preserve">The value of </t>
    </r>
    <r>
      <rPr>
        <b/>
        <sz val="20"/>
        <color rgb="FF000000"/>
        <rFont val="Calibri"/>
        <family val="2"/>
        <scheme val="minor"/>
      </rPr>
      <t>PSF linked to worker performance</t>
    </r>
    <r>
      <rPr>
        <sz val="20"/>
        <color rgb="FF000000"/>
        <rFont val="Calibri"/>
        <family val="2"/>
        <scheme val="minor"/>
      </rPr>
      <t xml:space="preserve"> And…</t>
    </r>
  </si>
  <si>
    <t>The probability of error adjusted for barriers and cultural values ​​is….</t>
  </si>
  <si>
    <t>Final Score</t>
  </si>
  <si>
    <t xml:space="preserve"> PSFs grouped</t>
  </si>
  <si>
    <r>
      <t xml:space="preserve">PSFs related to </t>
    </r>
    <r>
      <rPr>
        <b/>
        <sz val="16"/>
        <color theme="1"/>
        <rFont val="Calibri"/>
        <family val="2"/>
        <scheme val="minor"/>
      </rPr>
      <t>characteristics of the task</t>
    </r>
    <r>
      <rPr>
        <sz val="16"/>
        <color theme="1"/>
        <rFont val="Calibri"/>
        <family val="2"/>
        <scheme val="minor"/>
      </rPr>
      <t xml:space="preserve"> (Time, Danger, Complexity, Environmental Context) </t>
    </r>
  </si>
  <si>
    <r>
      <t xml:space="preserve">PSFs related to </t>
    </r>
    <r>
      <rPr>
        <b/>
        <sz val="16"/>
        <color theme="1"/>
        <rFont val="Calibri"/>
        <family val="2"/>
        <scheme val="minor"/>
      </rPr>
      <t>socio-technical system</t>
    </r>
    <r>
      <rPr>
        <sz val="16"/>
        <color theme="1"/>
        <rFont val="Calibri"/>
        <family val="2"/>
        <scheme val="minor"/>
      </rPr>
      <t xml:space="preserve"> (Procedures, HMI) </t>
    </r>
  </si>
  <si>
    <r>
      <t xml:space="preserve">PSFs referred to </t>
    </r>
    <r>
      <rPr>
        <b/>
        <sz val="16"/>
        <color rgb="FF000000"/>
        <rFont val="Calibri"/>
        <family val="2"/>
        <scheme val="minor"/>
      </rPr>
      <t xml:space="preserve">worker performance </t>
    </r>
    <r>
      <rPr>
        <sz val="16"/>
        <color rgb="FF000000"/>
        <rFont val="Calibri"/>
        <family val="2"/>
        <scheme val="minor"/>
      </rPr>
      <t>(Experience and Fatigue)</t>
    </r>
  </si>
  <si>
    <t>PSF Compound Cluster</t>
  </si>
  <si>
    <t xml:space="preserve">Non-technical skills </t>
  </si>
  <si>
    <t xml:space="preserve">Technical competencies </t>
  </si>
  <si>
    <t>Barrier size</t>
  </si>
  <si>
    <t>Barrier score</t>
  </si>
  <si>
    <t>Score recalculated according to cultural indices</t>
  </si>
  <si>
    <t>Conversion coefficient of the barriers</t>
  </si>
  <si>
    <t>BD adjusted for cultural values</t>
  </si>
  <si>
    <t>BAS adjusted for cultural values</t>
  </si>
  <si>
    <t>INTERVIEW GRID - SITE MANAGER</t>
  </si>
  <si>
    <t xml:space="preserve">The following document is prepared for the purpose of conducting semi-structured interviews with the managers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</si>
  <si>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t>Barriers:</t>
  </si>
  <si>
    <t>Cultural values:</t>
  </si>
  <si>
    <r>
      <t>or</t>
    </r>
    <r>
      <rPr>
        <sz val="7"/>
        <color theme="1"/>
        <rFont val="Times New Roman"/>
        <family val="1"/>
      </rPr>
      <t xml:space="preserve"> </t>
    </r>
    <r>
      <rPr>
        <sz val="11"/>
        <color theme="1"/>
        <rFont val="Calibri"/>
        <family val="2"/>
        <scheme val="minor"/>
      </rPr>
      <t>Available time</t>
    </r>
  </si>
  <si>
    <r>
      <t>or</t>
    </r>
    <r>
      <rPr>
        <sz val="11"/>
        <color theme="1"/>
        <rFont val="Calibri"/>
        <family val="2"/>
        <scheme val="minor"/>
      </rPr>
      <t>Safe performance with respect to homework</t>
    </r>
  </si>
  <si>
    <r>
      <t>or</t>
    </r>
    <r>
      <rPr>
        <sz val="7"/>
        <color theme="1"/>
        <rFont val="Times New Roman"/>
        <family val="1"/>
      </rPr>
      <t xml:space="preserve"> </t>
    </r>
    <r>
      <rPr>
        <sz val="11"/>
        <color theme="1"/>
        <rFont val="Calibri"/>
        <family val="2"/>
        <scheme val="minor"/>
      </rPr>
      <t>Individualism</t>
    </r>
  </si>
  <si>
    <r>
      <t>or</t>
    </r>
    <r>
      <rPr>
        <sz val="7"/>
        <color theme="1"/>
        <rFont val="Times New Roman"/>
        <family val="1"/>
      </rPr>
      <t xml:space="preserve"> </t>
    </r>
    <r>
      <rPr>
        <sz val="11"/>
        <color theme="1"/>
        <rFont val="Calibri"/>
        <family val="2"/>
        <scheme val="minor"/>
      </rPr>
      <t>Dangerousness of the task</t>
    </r>
  </si>
  <si>
    <r>
      <t>or</t>
    </r>
    <r>
      <rPr>
        <sz val="11"/>
        <color theme="1"/>
        <rFont val="Calibri"/>
        <family val="2"/>
        <scheme val="minor"/>
      </rPr>
      <t>Adherence to safety standards / procedures</t>
    </r>
  </si>
  <si>
    <r>
      <t>or</t>
    </r>
    <r>
      <rPr>
        <sz val="7"/>
        <color theme="1"/>
        <rFont val="Times New Roman"/>
        <family val="1"/>
      </rPr>
      <t xml:space="preserve"> </t>
    </r>
    <r>
      <rPr>
        <sz val="11"/>
        <color theme="1"/>
        <rFont val="Calibri"/>
        <family val="2"/>
        <scheme val="minor"/>
      </rPr>
      <t>Distance from power</t>
    </r>
  </si>
  <si>
    <r>
      <t>or</t>
    </r>
    <r>
      <rPr>
        <sz val="7"/>
        <color theme="1"/>
        <rFont val="Times New Roman"/>
        <family val="1"/>
      </rPr>
      <t xml:space="preserve"> </t>
    </r>
    <r>
      <rPr>
        <sz val="11"/>
        <color theme="1"/>
        <rFont val="Calibri"/>
        <family val="2"/>
        <scheme val="minor"/>
      </rPr>
      <t>Complexity of the task</t>
    </r>
  </si>
  <si>
    <r>
      <t>or</t>
    </r>
    <r>
      <rPr>
        <sz val="11"/>
        <color theme="1"/>
        <rFont val="Calibri"/>
        <family val="2"/>
        <scheme val="minor"/>
      </rPr>
      <t>Context-oriented secure performance</t>
    </r>
  </si>
  <si>
    <r>
      <t>or</t>
    </r>
    <r>
      <rPr>
        <sz val="7"/>
        <color theme="1"/>
        <rFont val="Times New Roman"/>
        <family val="1"/>
      </rPr>
      <t xml:space="preserve"> </t>
    </r>
    <r>
      <rPr>
        <sz val="11"/>
        <color theme="1"/>
        <rFont val="Calibri"/>
        <family val="2"/>
        <scheme val="minor"/>
      </rPr>
      <t>Rejection of uncertainty</t>
    </r>
  </si>
  <si>
    <r>
      <t>or</t>
    </r>
    <r>
      <rPr>
        <sz val="7"/>
        <color theme="1"/>
        <rFont val="Times New Roman"/>
        <family val="1"/>
      </rPr>
      <t xml:space="preserve"> </t>
    </r>
    <r>
      <rPr>
        <sz val="11"/>
        <color theme="1"/>
        <rFont val="Calibri"/>
        <family val="2"/>
        <scheme val="minor"/>
      </rPr>
      <t xml:space="preserve">Procedures </t>
    </r>
  </si>
  <si>
    <r>
      <t>or</t>
    </r>
    <r>
      <rPr>
        <sz val="11"/>
        <color theme="1"/>
        <rFont val="Calibri"/>
        <family val="2"/>
        <scheme val="minor"/>
      </rPr>
      <t>Active participation in safety</t>
    </r>
  </si>
  <si>
    <r>
      <t>or</t>
    </r>
    <r>
      <rPr>
        <sz val="7"/>
        <color theme="1"/>
        <rFont val="Times New Roman"/>
        <family val="1"/>
      </rPr>
      <t xml:space="preserve"> </t>
    </r>
    <r>
      <rPr>
        <sz val="11"/>
        <color theme="1"/>
        <rFont val="Calibri"/>
        <family val="2"/>
        <scheme val="minor"/>
      </rPr>
      <t>Masculinity</t>
    </r>
  </si>
  <si>
    <r>
      <t>or</t>
    </r>
    <r>
      <rPr>
        <sz val="7"/>
        <color theme="1"/>
        <rFont val="Times New Roman"/>
        <family val="1"/>
      </rPr>
      <t xml:space="preserve"> </t>
    </r>
    <r>
      <rPr>
        <sz val="11"/>
        <color theme="1"/>
        <rFont val="Calibri"/>
        <family val="2"/>
        <scheme val="minor"/>
      </rPr>
      <t>Environmental context</t>
    </r>
  </si>
  <si>
    <r>
      <t>or</t>
    </r>
    <r>
      <rPr>
        <sz val="11"/>
        <color theme="1"/>
        <rFont val="Calibri"/>
        <family val="2"/>
        <scheme val="minor"/>
      </rPr>
      <t>Teamwork</t>
    </r>
  </si>
  <si>
    <r>
      <t>or</t>
    </r>
    <r>
      <rPr>
        <sz val="7"/>
        <color theme="1"/>
        <rFont val="Times New Roman"/>
        <family val="1"/>
      </rPr>
      <t xml:space="preserve"> </t>
    </r>
    <r>
      <rPr>
        <sz val="11"/>
        <color theme="1"/>
        <rFont val="Calibri"/>
        <family val="2"/>
        <scheme val="minor"/>
      </rPr>
      <t>Short Term Orientation</t>
    </r>
  </si>
  <si>
    <r>
      <t>or</t>
    </r>
    <r>
      <rPr>
        <sz val="7"/>
        <color theme="1"/>
        <rFont val="Times New Roman"/>
        <family val="1"/>
      </rPr>
      <t xml:space="preserve"> </t>
    </r>
    <r>
      <rPr>
        <sz val="11"/>
        <color theme="1"/>
        <rFont val="Calibri"/>
        <family val="2"/>
        <scheme val="minor"/>
      </rPr>
      <t>Fatigue</t>
    </r>
  </si>
  <si>
    <r>
      <t>or</t>
    </r>
    <r>
      <rPr>
        <sz val="11"/>
        <color theme="1"/>
        <rFont val="Calibri"/>
        <family val="2"/>
        <scheme val="minor"/>
      </rPr>
      <t>Safety related communication</t>
    </r>
  </si>
  <si>
    <r>
      <t>or</t>
    </r>
    <r>
      <rPr>
        <sz val="11"/>
        <color theme="1"/>
        <rFont val="Calibri"/>
        <family val="2"/>
        <scheme val="minor"/>
      </rPr>
      <t>Assessment and development of safety skills</t>
    </r>
  </si>
  <si>
    <r>
      <t>or</t>
    </r>
    <r>
      <rPr>
        <sz val="11"/>
        <color theme="1"/>
        <rFont val="Calibri"/>
        <family val="2"/>
        <scheme val="minor"/>
      </rPr>
      <t>Security leadership</t>
    </r>
  </si>
  <si>
    <r>
      <t>or</t>
    </r>
    <r>
      <rPr>
        <sz val="11"/>
        <color theme="1"/>
        <rFont val="Calibri"/>
        <family val="2"/>
        <scheme val="minor"/>
      </rPr>
      <t>Climate and safety culture</t>
    </r>
  </si>
  <si>
    <t>It is advisable to dedicate adequate time to each of the themes, avoiding neglecting some of them due to temporal constraints. However, it is emphasized that the above issues represent non-prescriptive indications: the role of the evaluator is also to establish priorities with respect to the topics to be treated according to the available resources. It is recommended to obtain a minimum of 2 strikers for each of the dimensions of the Tool. The estimated time for conducting the interview is about 60 minutes. Before starting the interview, it is advisable to present yourself and the role covered within the THEME project, specifying the purpose of the interview and the methods of data processing and protection of privacy. With respect to this last point, the data collected through the interview will be processed and processed only in aggregate form in order to allow the compilation of the indicators present within the THEME Tool. In no way will the data collected through the interviewee's testimony be made public or shared. The grids below are formulated through general questions (in bold) and specific questions for each of the topics covered. The task of the evaluator is, starting from the general questions, to deepen the issues through the use of specific questions if he believes that he has not collected sufficient information to compile the THEME TOOL checklists. Given the multitude of topics covered in each interview, it is advisable not to dwell excessively on specific thematic areas, but, where possible,</t>
  </si>
  <si>
    <t>THEMATIC AREA: PSF</t>
  </si>
  <si>
    <t>Referring to the identified task (specify which one):</t>
  </si>
  <si>
    <t>Reply:</t>
  </si>
  <si>
    <t>Can / can you describe the identified task?</t>
  </si>
  <si>
    <t xml:space="preserve">Available time </t>
  </si>
  <si>
    <t>Do you know / can evaluate the time that operators have available to complete the task?</t>
  </si>
  <si>
    <t>Dangerousness of the task</t>
  </si>
  <si>
    <t>How dangerous do you think the task is for the safety of workers?</t>
  </si>
  <si>
    <t>Complexity of the task</t>
  </si>
  <si>
    <t>Does he / can assess the level of complexity of the task?</t>
  </si>
  <si>
    <t>Have you ever received reports of non-compliance with safety procedures?</t>
  </si>
  <si>
    <t>Have you ever received reports regarding the lack of clarity of the security procedures?</t>
  </si>
  <si>
    <t>Have you ever received reports regarding the inadequacy of security procedures?</t>
  </si>
  <si>
    <t>Can you / can you describe the place where the task is carried out?</t>
  </si>
  <si>
    <t>Do you know / can assess the level of physical and mental effort required to carry out the task?</t>
  </si>
  <si>
    <t>THEMATIC AREA: BARRIERS</t>
  </si>
  <si>
    <t>Dimension:</t>
  </si>
  <si>
    <t>Referring to the plant operators, based on his experience:</t>
  </si>
  <si>
    <t>Safe performance with respect to homework</t>
  </si>
  <si>
    <t>Overall, how do you rate the safety performance of workers?</t>
  </si>
  <si>
    <t>How do workers behave in terms of safety in difficult situations (time pressure, workload)?</t>
  </si>
  <si>
    <t>How do you rate the attention paid by workers to safety?</t>
  </si>
  <si>
    <t>Adherence to safety standards / procedures</t>
  </si>
  <si>
    <t>How do you assess workers' compliance with safety regulations and procedures?</t>
  </si>
  <si>
    <t>How do workers behave when procedures are complex or unclear?</t>
  </si>
  <si>
    <t>Do workers use adequate PPE (according to rules and procedures) to carry out their tasks?</t>
  </si>
  <si>
    <t>How do workers behave with respect to compliance with safety regulations and procedures by contractors?</t>
  </si>
  <si>
    <t>Context-oriented secure performance</t>
  </si>
  <si>
    <t>How do you evaluate the care of the context / working environment in terms of safety by the workers?</t>
  </si>
  <si>
    <t>How do workers behave with respect to the safety of the working environment in difficult situations (time pressure, workload)?</t>
  </si>
  <si>
    <t>Do workers monitor the work environment to also preserve the safety of others (colleagues, supervisors)?</t>
  </si>
  <si>
    <t>How do you evaluate workers' participation in safety issues?</t>
  </si>
  <si>
    <t>Do workers report near-misses or situations of potential risk to the reference figures?</t>
  </si>
  <si>
    <t>Do workers report suggestions of potential improvement of the working environment in terms of safety?</t>
  </si>
  <si>
    <t>How do you rate the teamwork on the part of the workers?</t>
  </si>
  <si>
    <t>How do teams behave in difficult situations (time pressure, workload)?</t>
  </si>
  <si>
    <t>How do the members of the team behave towards the inclusion of newcomers in the team?</t>
  </si>
  <si>
    <t>Safety related communication</t>
  </si>
  <si>
    <t>How do you evaluate the communication flows between workers (between peers, with supervisors) with respect to safety issues?</t>
  </si>
  <si>
    <t>Is there a climate of sharing safety information within the organizational context?</t>
  </si>
  <si>
    <t>How do you evaluate the availability of supervisors with respect to their ability to listen to the workers' needs?</t>
  </si>
  <si>
    <t>How do you evaluate the attention paid by the organization with respect to the assessment and development of workers' safety skills?</t>
  </si>
  <si>
    <t>How do you evaluate the training programs centered on security issues (compulsory and not; eg SSL)? Are learning assessments carried out at the end of the courses? How many workers are involved in the training activities?</t>
  </si>
  <si>
    <t>Is an assessment of the safety performance of workers carried out? How often?</t>
  </si>
  <si>
    <t>Security leadership</t>
  </si>
  <si>
    <t>How do you rate the leadership skills of supervisors and managers?</t>
  </si>
  <si>
    <t>Do leaders set clear accountability systems and safety goals?</t>
  </si>
  <si>
    <t>How do you evaluate the attention dedicated to the safety of workers by the leaders (at the end of the shift, with respect to the use of PPE, encouragement to work safely)?</t>
  </si>
  <si>
    <t>Climate and safety culture</t>
  </si>
  <si>
    <t>How do you assess the safety climate and culture within the organization?</t>
  </si>
  <si>
    <t>Is more importance attached to production or safety?</t>
  </si>
  <si>
    <t>In the event of accidents, is there the perception that management only intervenes as a result of these?</t>
  </si>
  <si>
    <t>What is the perception of workers with respect to safety rules and procedures (are they useful, are they clear, are they easy to apply)?</t>
  </si>
  <si>
    <t>What is the perception of workers with respect to the workplace (does it comply with safety rules and procedures)?</t>
  </si>
  <si>
    <t>How do workers evaluate the equipment available to them for carrying out their tasks (quality and availability of PPE, adequacy of PPE with respect to the rules)?</t>
  </si>
  <si>
    <t>THEMATIC AREA: CULTURAL VALUES</t>
  </si>
  <si>
    <t>Cultural Value:</t>
  </si>
  <si>
    <t>According to his point of view, referring to the plant:</t>
  </si>
  <si>
    <t>Do workers prefer to work in groups or alone?</t>
  </si>
  <si>
    <t>How frequently are there complaints from workers about working in a team?</t>
  </si>
  <si>
    <t>How often are there disagreements between workers in teamwork in difficult situations?</t>
  </si>
  <si>
    <t>Distance from power</t>
  </si>
  <si>
    <t>In making decisions, how much importance / attention is given to the point of view of the collaborators / subordinates?</t>
  </si>
  <si>
    <t>Do you happen to interact / exchange views with workers?</t>
  </si>
  <si>
    <t>Avoidance of uncertainty</t>
  </si>
  <si>
    <t>What level of effort is used to avoid uncertainty about safety procedures?</t>
  </si>
  <si>
    <t>Are the most standardized working procedures those most appreciated by workers, or vice versa?</t>
  </si>
  <si>
    <t>How do you interpret the gender distribution within the plant?</t>
  </si>
  <si>
    <t>What is the importance attributed to gender in the decision making / activities to be carried out?</t>
  </si>
  <si>
    <t>In day-to-day operations, is a long-term view taken, or vice versa?</t>
  </si>
  <si>
    <t>Are workers interested in safety initiatives / exercises even when they do not see visible short-term benefits? How do you rate their participation?</t>
  </si>
  <si>
    <t>INTERVIEW GRID - HEAD OF PREVENTION AND PROTECTION SERVICE (RSPP)</t>
  </si>
  <si>
    <t xml:space="preserve">The following document is prepared for the purpose of conducting semi-structured interviews with the Heads of the Prevention and Protection Service (RSPP)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</si>
  <si>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r>
      <t>or</t>
    </r>
    <r>
      <rPr>
        <sz val="7"/>
        <color theme="1"/>
        <rFont val="Times New Roman"/>
        <family val="1"/>
      </rPr>
      <t xml:space="preserve"> </t>
    </r>
    <r>
      <rPr>
        <sz val="11"/>
        <color theme="1"/>
        <rFont val="Calibri"/>
        <family val="2"/>
        <scheme val="minor"/>
      </rPr>
      <t>Experience / training</t>
    </r>
  </si>
  <si>
    <r>
      <t>or</t>
    </r>
    <r>
      <rPr>
        <sz val="7"/>
        <color theme="1"/>
        <rFont val="Times New Roman"/>
        <family val="1"/>
      </rPr>
      <t xml:space="preserve"> </t>
    </r>
    <r>
      <rPr>
        <sz val="11"/>
        <color theme="1"/>
        <rFont val="Calibri"/>
        <family val="2"/>
        <scheme val="minor"/>
      </rPr>
      <t>Human-Machine Interaction</t>
    </r>
  </si>
  <si>
    <r>
      <t>or</t>
    </r>
    <r>
      <rPr>
        <sz val="11"/>
        <color theme="1"/>
        <rFont val="Calibri"/>
        <family val="2"/>
        <scheme val="minor"/>
      </rPr>
      <t>Safety technical skills</t>
    </r>
  </si>
  <si>
    <r>
      <t>or</t>
    </r>
    <r>
      <rPr>
        <sz val="11"/>
        <color theme="1"/>
        <rFont val="Calibri"/>
        <family val="2"/>
        <scheme val="minor"/>
      </rPr>
      <t>Non-technical security skills</t>
    </r>
  </si>
  <si>
    <r>
      <t>or</t>
    </r>
    <r>
      <rPr>
        <sz val="11"/>
        <color theme="1"/>
        <rFont val="Calibri"/>
        <family val="2"/>
        <scheme val="minor"/>
      </rPr>
      <t>Safety motivation</t>
    </r>
  </si>
  <si>
    <r>
      <t>or</t>
    </r>
    <r>
      <rPr>
        <sz val="11"/>
        <color theme="1"/>
        <rFont val="Calibri"/>
        <family val="2"/>
        <scheme val="minor"/>
      </rPr>
      <t>Security organizational citizenship</t>
    </r>
  </si>
  <si>
    <t>PSF Specific:</t>
  </si>
  <si>
    <t>Can you describe the identified task?</t>
  </si>
  <si>
    <t>Experience / training</t>
  </si>
  <si>
    <t>Do you think that the qualifications / competences of the workers are adequate for carrying out the task?</t>
  </si>
  <si>
    <t>Human-machine interaction</t>
  </si>
  <si>
    <t>From a safety perspective, how do you evaluate equipment and machinery?</t>
  </si>
  <si>
    <t>Can you describe the place where the task is carried out from a safety point of view?</t>
  </si>
  <si>
    <t>Can you assess the level of physical and mental effort required to carry out the task?</t>
  </si>
  <si>
    <t>Non-technical security skills</t>
  </si>
  <si>
    <t>How do you rate the non-technical skills of the workers (decision making, situational awareness, stress management)?</t>
  </si>
  <si>
    <t>Are workers able to prioritize and facilitate decision making in work groups?</t>
  </si>
  <si>
    <t>Are workers able to identify the causes of stress and manage its physical and / or mental consequences?</t>
  </si>
  <si>
    <t>Safety technical skills</t>
  </si>
  <si>
    <t>How do you rate the technical skills of workers with respect to the tasks they perform?</t>
  </si>
  <si>
    <t>How do workers behave in emergency situations?</t>
  </si>
  <si>
    <t>How do workers behave when faced with unforeseen situations?</t>
  </si>
  <si>
    <t>How do you evaluate the motivation of operators to work safely?</t>
  </si>
  <si>
    <t>What factors drive workers to work safely (pressure from colleagues and supervisors, fear of negative consequences, desire / personal values ​​associated with working safely)?</t>
  </si>
  <si>
    <t>Security organizational citizenship</t>
  </si>
  <si>
    <t>How do you assess the participation of workers in safety issues?</t>
  </si>
  <si>
    <t>Do workers tend to bear the responsibilities associated with safety?</t>
  </si>
  <si>
    <t>Do workers tend to keep up to date with changes in safety rules and procedures?</t>
  </si>
  <si>
    <t>How do workers behave with colleagues regarding compliance with safety rules and procedures?</t>
  </si>
  <si>
    <t>INTERVIEW GRID - WORKERS REPRESENTATIVE FOR CORPORATE SAFETY (RLSA)</t>
  </si>
  <si>
    <t xml:space="preserve">The following document is prepared for the purpose of conducting semi-structured interviews with the Workers' Representative for Corporate Safety (RLSA)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</si>
  <si>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t>PSf Specific:</t>
  </si>
  <si>
    <t>INTERVIEW GRID - SUPERVISOR</t>
  </si>
  <si>
    <t xml:space="preserve">The following document is prepared for the purpose of conducting semi-structured interviews with the supervisors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</si>
  <si>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t>Could you give us your considerations regarding the time available for completing the task?</t>
  </si>
  <si>
    <t>Do you think that the time available is sufficient to manage any unforeseen events / deviations?</t>
  </si>
  <si>
    <t>Could you give us your considerations regarding the level of complexity of the task?</t>
  </si>
  <si>
    <t>Can you describe in detail the tools and machinery that are used for the task?</t>
  </si>
  <si>
    <t>Do you believe that proper maintenance of equipment and machinery is carried out?</t>
  </si>
  <si>
    <t>Can you describe the place where the task is carried out also from a safety point of view?</t>
  </si>
  <si>
    <t>Did you notice signs of fatigue at the end of the shift that could affect the safety of workers?</t>
  </si>
  <si>
    <t>EXAMPLE INTERVIEW GRID - WORKER</t>
  </si>
  <si>
    <t xml:space="preserve">The following form is prepared for the purpose of conducting semi-structured interviews with the workers of the site in question. To conduct the interview, use the key questions present, introducing the topic of interest, taking a cue from the proposed incipit. It is advisable to note the answers of the interviewees in the right column of the table corresponding to the question asked, subject to approval by the latter. The grid is structured in order to deal with the following issues:
</t>
  </si>
  <si>
    <r>
      <t>It is advisable to dedicate adequate time to each of the themes, avoiding neglecting some of them due to temporal constraints. However, it is emphasized that the above issues represent non-prescriptive indications: the role of the evaluator is also to establish priorities with respect to the topics to be treated according to the available resources. It is recommended to obtain a minimum of 2 strikers for each of the dimensions of the Tool. The estimated time for conducting the interview is about 60 minutes. Before starting the interview, it is advisable to present yourself and the role covered within the THEME project, specifying the purpose of the interview and the methods of data processing and protection of privacy. With respect to this last point, the data collected through the interview will be processed and treated only in aggregate form in order to allow the compilation of the indicators present within the THEME Tool. In no way will the data collected through the interviewee's testimony be made public or shared. The grids below are formulated through general questions (in bold) and specific questions for each of the topics covered. The task of the evaluator is, starting from the general questions, to deepen the issues through the use of specific questions if he believes that he has not collected sufficient information to compile the THEME TOOL checklists. Given the multitude of topics covered in each interview, it is advisable not to dwell excessively on specific thematic areas, but, where possible,</t>
    </r>
    <r>
      <rPr>
        <b/>
        <sz val="11"/>
        <color theme="1"/>
        <rFont val="Calibri"/>
        <family val="2"/>
        <scheme val="minor"/>
      </rPr>
      <t>It is advisable to refer to the direct experience of the worker and those of colleagues.</t>
    </r>
  </si>
  <si>
    <t>Specific Psf:</t>
  </si>
  <si>
    <t>Can you evaluate the time available to complete the task?</t>
  </si>
  <si>
    <t>How dangerous do you think the task is?</t>
  </si>
  <si>
    <t>Can you assess the level of complexity of the task?</t>
  </si>
  <si>
    <t>What is your level of experience with respect to the assignment?</t>
  </si>
  <si>
    <t>How often do you perform the task?</t>
  </si>
  <si>
    <t>Are behaviors implemented that are not foreseen / aligned with the procedures?</t>
  </si>
  <si>
    <t>Do you think the procedures are clear?</t>
  </si>
  <si>
    <t>Do you think the procedures are adequate in general and in terms of safety?</t>
  </si>
  <si>
    <t>Can you assess the level of fatigue associated with carrying out the task?</t>
  </si>
  <si>
    <t>Referring to his experience:</t>
  </si>
  <si>
    <t>INTERVENTION STRATEGIES BASED ON THE PSF LINKED TO THE TASK</t>
  </si>
  <si>
    <r>
      <t>Level of in</t>
    </r>
    <r>
      <rPr>
        <b/>
        <sz val="9"/>
        <color rgb="FF000000"/>
        <rFont val="Calibri"/>
        <family val="2"/>
        <scheme val="minor"/>
      </rPr>
      <t>tervento</t>
    </r>
  </si>
  <si>
    <t>Specific Intervention Strategy</t>
  </si>
  <si>
    <t>Description</t>
  </si>
  <si>
    <t>Recommendations for intervention based on cultural values</t>
  </si>
  <si>
    <t>Technologies, Tasks, Environment</t>
  </si>
  <si>
    <t xml:space="preserve">Cross-training is an intervention strategy that increases team performance. With the cross-training of employees, some key skills are distributed across the team. This means that team members become more complete and can take on a wider range of tasks. This gives the team greater flexibility and the ability to adapt to changing circumstances. One of the primary benefits of employee cross-training is to reduce risk. Many teams rely on one person's knowledge or experience for certain tasks. Giving other team members the opportunity to work with the key team member will give them a chance to absorb key knowledge and develop their skills. Organizing to distribute tasks to other team members for a portion of the time can also help. Appointing a reserve to cover the key team member can also reduce the risk of being dependent on just one person.
</t>
  </si>
  <si>
    <t>Overall, this type of intervention is more accepted and shared by workers in situations of low individualism, as the latter are more willing to cooperate with each other to achieve team objectives and support each other in carrying out the tasks. tasks. In situations of high individualism, on the other hand, workers tend to pay more attention to their personal interests and to put them before team goals. In these cases, in order to promote acceptance and motivation to take part in these interventions, it is necessary to emphasize the advantages deriving from participation in terms of skills enhancement and to better structure job rotations according to the personal career development interests of workers. . In situations of great distance from power, the structuring and definition of cross training courses is more accepted and shared by the workers when established and "imposed" by the organization. On the other hand, for low levels of distance from power, it is necessary to directly involve workers in the definition of cross-training courses in order to encourage their involvement and motivation. In situations of high levels of rejection of uncertainty, the planning and definition of the intervention activities must be explicit and clear (both in terms of functionality and modalities) in order to avoid the establishment of feelings of ambiguity of role and insecurity by the workers. Conversely, in situations of low levels of rejection of uncertainty,</t>
  </si>
  <si>
    <t xml:space="preserve">Task sequencing </t>
  </si>
  <si>
    <t>Task sequencing intervention involves breaking down a complex task into less difficult and more manageable, as well as sequentially ordered, sub-tasks. The intervention consists in showing the operator how to safely carry out each of the sub-tasks of the task and, by repetition, favoring the acquisition of the most effective safety behaviors. The intervention is structured according to learning steps that follow the sequence of the sub-tasks of the main task: in this sense, only when the worker has demonstrated that he is able to perform a sub-task safely is it possible to move on to the next one. The subdivision of the task has a double function. On the one hand, it favors the acquisition of safe behaviors according to an approach that allows the operator to proceed according to his own learning speed. On the other hand, in the presence of particularly complex and / or long tasks, it allows the worker to have a specific and ordered sequence of sub-tasks to perform, reducing the perceived level of complexity. At the end of the intervention, the operator is able to carry out the task in its entirety, maintaining high levels of safety in the various phases of execution of the task.</t>
  </si>
  <si>
    <t>For this type of intervention, attention must be paid to the levels of rejection of uncertainty and pragmatism present within the organizational fabric. As regards the first, the fragmentation of tasks represents a delicate operation that risks creating uncertainty and ambiguity, especially in the event that the worker is not clear on the methods of execution of the sub-task and the related purposes. In the event of high levels of rejection of uncertainty, therefore, it is necessary to structure the intervention in order to establish in an even more precise and accurate way the specific procedures and methods of execution of the various tasks, in order to limit the possibility of personal interpretation on the part of the worker and perceptions of ambiguity. In these cases, moreover, it is advisable to provide continuous coaching and supervision (especially in the initial stages of learning) to support the worker. In situations of high pragmatism, workers tend to value more action plans that foresee results in the short to medium term and that are perceived as useful. In this sense, the unpacking of tasks could result in workers' perplexity due to the increase in the time required for the execution of the task. Consequently, it is necessary to communicate to workers the benefits deriving from the implementation of the intervention, highlighting in particular the expected results in the short-medium term and the advantages for the operators (for example, focusing on increasing safety skills and reducing risk exposure level).</t>
  </si>
  <si>
    <t>Individual</t>
  </si>
  <si>
    <t>Problem solving strategies</t>
  </si>
  <si>
    <t>This type of intervention includes meetings in small groups to stimulate a constructive discussion on safety problems and jointly generate strategies to solve them. Usually the activity is organized around two sequential phases: 1.Identification of the problem = phase in which the problem is described and analyzed according to the contextual characteristics within which it is placed (What is the problem? How does it manifest itself? Under what conditions? Which actors does it involve and in what way? What is the current seriousness of the problem?) 2.Identification of possible solutions = phase in which the modalities by which to reach a solution are defined (Which solution would allow to solve the problem? pros and cons of each solution?).</t>
  </si>
  <si>
    <t>High levels of individualism can affect the participation of workers in decision-making processes: in these cases, operators are less likely to accept the solutions to the problems identified by the group and tend more to impose their own point of view. For this reason, the number of participants should be more limited (8-10 people max) to avoid the onset of interpersonal conflicts and facilitate the processes of brainstorming and identifying the problem. Conversely, in the case of low levels of individualism, the number of participants should be greater (15 to 20). Levels of distance from power also affect the effectiveness of the intervention. In particular, in case of high distance from power, workers are less inclined to participate in decision-making processes and tend to accept the solutions identified by management more. Also in these cases, the number of participants should be more limited (8-10) and provide for the presence of leaders with a predominant role in the decision-making processes. On the other hand, in situations of low distance from power, it is necessary to involve the workers more, leaving them the possibility of formulating the most appropriate solutions and providing for their active participation during the implementation of the intervention. In situations of high levels of rejection of uncertainty, workers need the aims of the intervention and the solutions identified to be clear and well defined. In these cases, therefore, particular attention must be paid to the phase of presentation of the intervention to the workers, clearly specifying the objectives and purposes of the same. The solutions identified should also be as concrete and defined as possible, in order to avoid ambiguity in their implementation. In cases of low levels of uncertainty, on the other hand, it is possible to identify more flexible solutions (which can be modified during construction) by devoting greater attention to the experimentation phase of the solutions identified.</t>
  </si>
  <si>
    <t>Stress management programs</t>
  </si>
  <si>
    <t>In fact, in stressful situations, emotions can negatively influence safety performance by exerting a direct impact on behavior. For example, if the operator feels a strong anxiety due to the perceived danger of the task he has to perform, this could cause him to become distracted during the execution of the task by making him forget to wear PPE correctly or to perform a procedure. The interventions based on stress management are structured in order to make the worker acquire personal skills to manage their emotions in situations of potential stress. These interventions aim to increase the adaptive coping strategies put in place by people to cope with stressful situations, such as anticipation of the stressful stimulus and emotional regulation.</t>
  </si>
  <si>
    <t>High levels of masculinity can negatively affect the effectiveness of the intervention from multiple perspectives. First of all, it should be emphasized that in these situations the workers tend as much as possible to mask or hide their insecurities and fears due to fear of the judgment of others. In these contexts, the display of macho behavior is generally more accepted than the norm and, indeed, is sometimes viewed positively within the work context. These behaviors are accompanied by a poor perception of risk and a tendency to work even in potentially risky conditions. For these reasons, it is important to involve workers in defining the intervention by transmitting a climate of openness and abstention from judgment: in other words, it is necessary to convey the message that it is normal to experience feelings of stress within the working context and that showing one's discomfort is not a sign of weakness. Furthermore, to encourage participation in the intervention, it is necessary to communicate the objectives of the intervention in a transparent manner, in particular by focusing on the enhancement of transversal skills in stress management.</t>
  </si>
  <si>
    <t>Development of non-technical skills</t>
  </si>
  <si>
    <t>This intervention strategy focuses on the development of skills, knowledge and abilities associated with working safely through the implementation of different learning techniques (Active Learning, E-learning, learning by doing) and behavioral goal setting, action planning, problem solving, management of personal resources (eg management of fatigue and stress). The common objective that these techniques pursue is to make available to the worker all the skills necessary to carry out their work in safety and, in particular, to favor the development of safety skills that the worker can apply even in different situations than to perform various tasks. This intervention strategy can make use of different methodologies (e.g. training, coaching,</t>
  </si>
  <si>
    <t>Interventions aimed at increasing non-technical skills can potentially be very effective in increasing safety behaviors in multiple contexts characterized by the prevalence of different cultural values. However, they are particularly recommended in contexts where high levels of masculinity prevail. In contexts where high levels of individualism prevail, the focus must be placed on the acquisition of skills at an individual level, on the promotion of the individual and on the acquisition of personal skills and abilities. In contexts where low levels of individualism prevail, more importance will be given to the skills that the group needs.</t>
  </si>
  <si>
    <t>Personal commitment and role modeling</t>
  </si>
  <si>
    <t>This intervention strategy is implemented in order to foster awareness of the impact that one's behavior can have on others, to guide the worker towards the adoption of safer behaviors and to encourage the assumption of responsibility with respect to safety issues. In this type of intervention it is essential to focus attention on the potential advantages associated with working safely for the worker, while at the same time trying to encourage the development of positive attitudes on the part of workers. Overall, these interventions share the objective of encouraging the development of positive values ​​with respect to safety, in particular through actions to raise awareness of the issue at the team and organizational level.</t>
  </si>
  <si>
    <t>The cultural values ​​present within the organizational context can significantly influence the potential effectiveness of interventions based on this strategy. In particular, in contexts where high levels of individualism prevail, strategies focused on personal commitment will be more effective, which underline the importance of high standards for individual safety and the responsibility of the individual worker linked to safety behaviors. At low levels of individualism, interventions that emphasize the social aspects related to role modeling and the benefits that the whole group / organization can derive from it will be more effective.</t>
  </si>
  <si>
    <t>INTERVENTION STRATEGIES BASED ON THE PSF LINKED TO THE SOCIO-TECHNICAL SYSTEM</t>
  </si>
  <si>
    <t>Intervention area</t>
  </si>
  <si>
    <t>Nudgning techniques</t>
  </si>
  <si>
    <t>Nudging consists in introducing elements that direct the choices of the worker towards the execution of the desired behavior. They are techniques that through an “architecture of choice” alter people's behavior in a predictable way without forbidding any option. Security nudging techniques aim to present safe behavior as easier or more convincing when making the decision by modifying the environment of choice to subtly guide user behavior. These are elements capable of directing individual behavior in decision-making processes by means of stimuli that make the individual lean towards a certain option. For example, to encourage people to use the stairs (rather than the elevator), you could draw on the steps the number of calories that would be consumed if you decided to use them. Highlighting the positive aspects associated with the use of stairs (consuming calories) represents precisely that “push” (nudge) capable of influencing individual behavior.</t>
  </si>
  <si>
    <t>Interventions based on the nudging strategy are effective regardless of the prevailing cultural values ​​in the application site. However, it is possible to provide some recommendations on how the type of nudge can be adapted to the specific cultural context. In contexts where a high level of individualism prevails, workers prefer to exercise greater control over their working conditions and the work itself and therefore types of nudge such as Defaults and Priming will be more effective. Furthermore, the workers will be more oriented to support the decisions taken individually, therefore the types of nudge that respect the sense of mastery of the worker will be more effective (see Example 1). In reverse, in contexts where low levels of individualism prevail, workers will tend to prefer decisions taken collectively and therefore types of nudge based on social norms or in any case that exploit messages that emphasize the community and the sense of belonging to a group. In this context, in fact, the workers will tend to act mainly in the interest of the group, and not necessarily of themselves. In contexts where a high distance from power prevails, workers will tend to appreciate rigid and formalized regulations, which dictate the standards for safety performance. Nudges must therefore include a smaller number of possible choices and may be more prescriptive towards the behaviors to be adopted. In fact, workers tend to be more likely to receive safety directives. This precaution is also valid in cases where a high rejection of uncertainty is prevalent, where in fact workers tend to prefer the adoption of clear and detailed procedures, rules and standards. In these cases the nudges should be based on simple and precise messages as much as possible. In contexts where low levels of rejection of uncertainty prevail, nudges will be more effective in which the number of available choices is maximized, emphasizing flexibility and adaptability to the needs of the context. The workers, in fact, they will tend to adhere more to nudges that allow you to choose the behavior to adopt based on the changing conditions in which you have to operate and that emphasize processes of empowerment. In contexts that are predominantly low-level of masculinity, nudges that emphasize information on the consequences of safety behaviors for the environment and society will be more effective.</t>
  </si>
  <si>
    <t>Behavioral assessment of technological assistance systems</t>
  </si>
  <si>
    <t>Digitization, automation and artificial interlocking are increasingly used with the aim of further increasing the level of safety of workers through the application of digital technologies and latest generation equipment. The "Intelligent Personal Protective Equipment" consist of accessories and clothing (eg bracelets, helmets, goggles, up to entire suits) that incorporate advanced electronic technologies and sensors, generally connected to smartphones or IoT networks. Wearable devices are capable of to positively impact safety behaviors, increase the well-being of workers and, ultimately, bring a substantial benefit to the organization. Wearable devices are more effective when we take into consideration the usability and acceptance by workers and any ethics and data protection issues. The provision of augmented reality viewers and Head Mounted Displays can compensate for risks related to experience and training, giving suggestions and information to workers (e.g. in unusual situations or helping them with mnemonic tasks). Similarly, proximity detection and alarm systems, already reliable and effective, can warn workers when they know they are approaching moving hazards (such as heavy equipment or vehicular traffic in the plant) or avoid access to certain restricted areas or areas. . The provision of augmented reality viewers and Head Mounted Displays can compensate for risks related to experience and training, giving suggestions and information to workers (e.g. in unusual situations or helping them with mnemonic tasks). Similarly, proximity detection and alarm systems, already reliable and effective, can warn workers when they know they are approaching moving hazards (such as heavy equipment or vehicular traffic in the plant) or avoid access to certain restricted areas or areas. . The provision of augmented reality viewers and Head Mounted Displays can compensate for risks related to experience and training, giving suggestions and information to workers (e.g. in unusual situations or helping them with mnemonic tasks). Similarly, proximity detection and alarm systems, already reliable and effective, can warn workers when they know they are approaching moving hazards (such as heavy equipment or vehicular traffic in the plant) or avoid access to certain restricted areas or areas. .</t>
  </si>
  <si>
    <t>The introduction of technological assistance systems has proved effective in many cultural contexts. However, it is important to adapt each intervention on the basis of the preferences and needs not only of the organization but above all of the end users. Some considerations can be reported in particular regarding the acceptance of the technology. In particular, this type of strategy may not be effective in contexts where low levels of rejection of uncertainty prevail, since in these cases workers tend to be generally wary of technological solutions. The potential efficacy increases considerably, however, in contexts characterized by low levels of masculinity, since it has been shown that low levels of masculinity favor the acceptance of technology by workers. In contexts characterized by low levels of pragmatism, highlighting the long-term benefits of technology, such as reducing workload, can improve perceived usefulness and perceived ease of use.</t>
  </si>
  <si>
    <t>Optimization of mental resources</t>
  </si>
  <si>
    <t>This intervention strategy aims to optimize the mental workload, through methods that reduce cognitive demands and facilitate the implementation of safe behaviors. Workers may not adopt safe behaviors or make mistakes due to excessive mental strain, also called cognitive workload. The cognitive workload, in fact, increases when the worker is asked to use non-designed tools in the best way or when the procedures to be followed are many and complex. The mental resources we have available to perform tasks and use tools are limited. The more mental resources are used to carry out a certain task, the greater the likelihood of a mistake being made. This is generally linked to a decrease in workers' attention and an increase in perceived stress. Excessive cognitive workload can lead workers to use "shortcuts", often unsafe behaviors, to try to reduce the effort required.</t>
  </si>
  <si>
    <t>Intervention strategies based on the optimization of mental resources can be more effective in contexts where low levels of individualism prevail. In these cases, in fact, the workers will tend more to follow the behavioral model of the group when they are faced with a critical decision-making situation, rather than showing personal initiative. Checklists and flowcharts will be especially used in these situations. It is also possible to provide indications on how to adapt this type of intervention based on other cultural values. The use of checklists will be preferred in contexts where high levels of distance from power prevail as workers tend to appreciate more rigid and formalized regulations, which dictate the standards for safety performance. In these cases, workers tend to be more likely to receive directives. The checklists will have to be conceived in order to reduce the ambiguities of role and overload, which are frequent in contexts where a high distance from power prevails. This also applies to contexts where high levels of rejection of uncertainty prevail, since workers tend to prefer the adoption of clear and detailed procedures, rules and standards. In this case the checklists will be followed more easily the simpler and more prescriptive they will be, even without providing particular justifications or explanations relating to the steps to be followed and the behaviors to be adopted. Even in contexts where a low pragmatism prevails, workers will be more likely to accept the imposition of rules and procedures. In reverse, in contexts where low distance from power and low rejection of uncertainty prevail, flow charts that emphasize rules, procedures and standards that are flexible and adaptable to the needs of the context will be preferred. In fact, workers will tend to more easily follow safety rules and procedures that allow them to choose the behavior to adopt based on the changing conditions in which they must operate. The workers will tend to appreciate more tools that in their design have seen the consultation of the workers themselves, instead of receiving directives exclusively from above. Consultation with workers in the development of such tools will be particularly appreciated even in contexts characterized by high levels of pragmatism.</t>
  </si>
  <si>
    <t>Decision-making balance</t>
  </si>
  <si>
    <t>This behavioral change strategy can be interpreted according to two different perspectives. The first leverages the comparison between the advantages and disadvantages of implementing a certain behavior. It is particularly suitable for managing a situation of ambivalence towards a certain behavior (eg. The person is aware of the risks involved in not adhering to safety procedures but at the same time considers them "a nuisance" or thinks that "I have always my way and it always went well "). The second perspective aims to emphasize the discrepancy between the ideal situation in which the person would like to find himself and the current behavior, which distances him from the desired goal. It is very effective when it focuses on individual workers but can be equally useful to conduct with groups, involving everyone in the change process, as team members are able to get new ideas or new perspectives from each other. These two different perspectives are frequently used to change behaviors related to the use of substances such as alcohol, drugs or tobacco, change in eating habits or increase physical activity, but they can also be effective for behaviors related to time management or compliance with safety procedures in organizational contexts. The difference between the two types of intervention lies in the focus adopted. While the first perspective is more focused on illustrating all the possible outcomes associated with the different behaviors of the worker,</t>
  </si>
  <si>
    <t>Interventions based on the decision-making balance strategy will be particularly effective in contexts where a high rejection of uncertainty prevails. In this context, it has been shown that interventions that allow workers to reflect on the pros and cons of adopting safe behaviors are more effective. Interventions based on this strategy must take particular account of the levels of cultural individualism value to increase their effectiveness. In contexts where high levels of individualism prevail, the decision-making balance should focus on the positive (or negative) effects that a given behavior has for the individual himself rather than for the group or community, while in contexts with a low level of individualism the connections between public safety and work, focusing the decision-making balance on the positive (or negative) effects of a given behavior for the group or community. Similarly, when a low level of masculinity is prevalent, these types of interventions will be more effective if carried out in work groups and focused on analyzing the factors that can promote safe behavior and identifying the elements that hinder performance. safe. At low levels of masculinity, the decision-making balance will also have to be aimed at emphasizing the benefits and disadvantages of certain safety behaviors for the environment and society. Furthermore, this intervention strategy can be particularly effective if adapted to situations in which low or high pragmatism prevails.</t>
  </si>
  <si>
    <t>Development of stable habits</t>
  </si>
  <si>
    <t>Habits are learned behaviors that are set in motion naturally when certain events occur or when you are in a certain situation. Habitual behaviors are dependent on stimuli in the context and are learned through repetition. Habits are implemented almost automatically, with low awareness and control, and are generally difficult to change. This strategy focuses on facilitating the formation of safe habits or unhinging unsafe habitual behaviors, for example, through practice and repetition exercises accompanied by instructions that allow them to act correctly, or through the insertion of stimuli into the environment that push workers towards the desired behavior.</t>
  </si>
  <si>
    <t>This type of intervention is particularly effective in contexts where low levels of individualism prevail, since individuals show the tendency not to directly assume responsibilities at the individual level and instead tend to attribute it to the group level. Similarly, the improvement and formation of stable habits is a potentially very effective strategy even in contexts where high levels of masculinity prevail. However, this type of strategy can be effective in many cultural contexts as long as the contents of the messages and tools used are adapted to the prevailing cultural values ​​in the context.</t>
  </si>
  <si>
    <t>Monitoring of safety activities and behaviors</t>
  </si>
  <si>
    <t>This intervention strategy consists in observing and / or recording the behavior of the worker, with his consent, or establishing a method that allows the worker himself to monitor and / or record his own behavior in order to stimulate a change in the desired direction. . The basic idea is to increase workers' awareness of behaviors such as adhering to certain safety procedures, as part of an improvement strategy. These interventions leverage the processes for which current behavior is compared to a pre-established standard. This strategy is based on the use of log-based methods or technological systems that collect behavioral data in an automated manner.</t>
  </si>
  <si>
    <t>The potential effectiveness of interventions based on the activity and behavior monitoring strategy can be considerably increased if particular attention is paid to levels of individualism. In contexts where high levels of individualism prevail, workers will tend to prefer to exercise greater control over their working conditions and over the work itself. In this case it is possible to structure the intervention on the monitoring of behaviors at the level of the single individual and emphasize the high standards for individual safety, personal responsibilities and the comparison between individual performances. For contexts where a low level of individualism prevails, workers will be less likely to exercise individual control over their activities and working conditions. In these cases, the intervention should focus on monitoring indicators at the group / team / unit level, rather than individual. Furthermore, episodes of widespread responsibility are more likely to occur in this type of context. Regardless of the selected indicators, the intervention can help mitigate this phenomenon if it includes communicative elements that emphasize personal responsibility. In contexts where a high distance from power prevails, workers will tend to accept more the monitoring of behavior by supervisors or bosses, as well as that the behaviors to be monitored are more rigid. In contexts predominantly at low levels of distance from power, workers will tend to prefer self-monitoring. Even in contexts where high levels of masculinity prevail, interventions based on self-monitoring will be more effective. In this last case it is also possible to emphasize elements of comparison and competitiveness among workers to increase adherence to the intervention.</t>
  </si>
  <si>
    <t>Behavioral Coaching</t>
  </si>
  <si>
    <t>This type of intervention is focused on comparing the safe performance of a colleague and that of another. The goal is to encourage the reinforcement of expected behaviors through practical support from colleagues and / or supervisors for carrying out tasks safely. These interventions are centered on the development of safety skills and safe behaviors through participatory learning processes that manifest themselves through the observation of one's own and others' behaviors and through continuous reciprocal interaction mechanisms based on feedback. Among the methodologies that can be implemented for this type of intervention, behavioral coaching is among the most suitable.</t>
  </si>
  <si>
    <t>In contexts characterized by high levels of individualism, these interventions should take into account a low propensity on the part of workers to collaborate to achieve safety objectives. The relationships between coach and coachee, in this sense, must be structured in such a way as to develop a two-way relationship that includes exchanges between both the coach and the coachee. In other words, it is necessary to favor relational exchanges between the two figures in order to prevent the coachee from perceiving the coach's advice as one-way directives (and therefore, imposed from above).</t>
  </si>
  <si>
    <t>INTERVENTION STRATEGIES BASED ON THE PSF LINKED TO THE WORKER</t>
  </si>
  <si>
    <t>Digitization, automation and artificial interlocking are increasingly used with the aim of further increasing the level of safety of workers through the application of digital technologies and latest generation equipment. The "Intelligent Personal Protective Equipment" consist of accessories and clothing (eg bracelets, helmets, goggles, up to entire suits) that incorporate advanced electronic technologies and sensors, generally connected to smartphones or IoT networks. Wearable devices are capable of to positively impact safety behaviors, increase the well-being of workers and, ultimately, bring a substantial benefit to the organization. Wearable devices are more effective when we take into consideration the usability and acceptance by workers and any ethics and data protection issues. The provision of augmented reality viewers and Head Mounted Displays can compensate for risks related to experience and training, giving suggestions and information to workers (e.g. in unusual situations or helping them with mnemonic tasks). Similarly, proximity detection and alarm systems, already reliable and effective, can warn workers when they know they are approaching moving hazards (such as heavy equipment or vehicular traffic in the plant) or avoid access to certain restricted areas or areas. . In different organizational contexts, for example,</t>
  </si>
  <si>
    <t>These behavioral change strategies leverage comparing the advantages and disadvantages of engaging in a certain behavior. They are particularly suitable for managing a situation of ambivalence towards a certain behavior (eg. The person is aware of the risks involved in not adhering to safety procedures but at the same time considers them "a nuisance" or thinks that "I have always my way and it always went well "). The strategies aim to emphasize the discrepancy between the ideal situation in which the person would like to find himself and the current behavior, which distances him from the desired goal. It is very effective when it focuses on individual workers but it can be equally useful to conduct with groups, involving everyone in the change process. as team members are able to get new ideas or new perspectives from each other. These strategies are frequently used to change behaviors related to substance use such as alcohol, drugs or tobacco, change in eating habits or increase physical activity, but they can also be effective for behaviors related to the management of time or compliance with safety procedures in organizational contexts.</t>
  </si>
  <si>
    <t>Information on the consequences of behaviors</t>
  </si>
  <si>
    <t>Provide information (e.g. written, verbal, visual) about the consequences of performing the behavior. Often workers are not aware, or tend not to consider, the consequences that can result from unsafe behavior both in the workplace and in private life (e.g. related to sleep deprivation or excessive alcohol consumption). This behavioral change strategy can make use of both messages informing about the negative effects of bad behavior (e.g. not wearing ear protection properly can lead to hearing loss) and messages informing about the positive effects of healthy behavior (e.g. . reducing alcohol consumption leads to better sleep quality and consequently less fatigue in the workplace). The idea behind this strategy is precisely to make more salient and emphasize the consequences through different messages that can be transmitted through eg. signage in the workplace but also during interviews, periodic visits or during briefings.</t>
  </si>
  <si>
    <t>The cultural value to pay more attention to is individualism. In contexts where high levels of individualism prevail, messages must emphasize the personal responsibility of workers in implementing safe behaviors and focus the discussion on the consequences that a behavior can have on the individual himself rather than on the group or community. In contexts where low levels of individualism prevail, workers will attach more importance to the interest of their group, not necessarily of themselves. For this reason, information on the consequences of behaviors must emphasize the benefits or disadvantages that safe or unsafe behaviors have on the general well-being of the group. The discourse must precisely focus on the consequences that risky behavior would have on the group or community rather than on the individual, attributing importance to the connections between public safety and work safety. In contexts where high levels of distance from power prevail, information on the consequences of one-way behavior will be more effective, from top to bottom and without the need to dwell on explanations and why. Conversely, in contexts at low levels of distance from power, information involving sharing with different levels of workers and providing more information on why certain behaviors are linked to specific consequences will be more effective. Similar to individualism, even in contexts mainly with high levels of masculinity, information on the consequences of behaviors are more effective when they emphasize the component of personal responsibility that elapses between the implementation of a certain behavior and the occurrence of its consequences, underlining that the rules and procedures are aimed to preserve the individual safety of workers. Messages are also more effective when they provide information about the personal and physical consequences. In contexts where low levels of masculinity prevail, information will instead be more effective that emphasizes the component of shared responsibility in practicing safe behaviors and that emphasizes the consequences of behaviors for the environment, society and colleagues. Another aspect to pay particular attention to is the level of pragmatism. In fact, messages that emphasize the short-term consequences in contexts with a high level of pragmatism will be more effective, while messages that emphasize the consequences in the medium / long term for contexts where a low level of pragmatism prevails will be more effective.</t>
  </si>
  <si>
    <t>Interventions on social norms</t>
  </si>
  <si>
    <t>Behavioral change strategies based on social norms rely on “informal” rules regarding the behaviors to adopt (what colleagues and superiors consider as normal / acceptable). This strategy focuses on the environment and interpersonal influences (such as peers) in order to change behavior. It is based on the fact that our behavior is influenced by misperceptions of how our peers think and act. Overestimating the unsafe behavior of our peers will cause us to increase our unsafe behaviors; underestimating the unsafe behavior of our peers will discourage us from engaging in unsafe behavior. Consequentially,</t>
  </si>
  <si>
    <t>This intervention strategy is particularly effective in contexts where a high level of rejection of uncertainty prevails, since in this case the superiors and safety managers play a fundamental role in communicating the value / importance that the organization places in safety issues. . Approval by supervisors is in fact favored as a modality of behavioral feedback and as a reward. Even in contexts where a low rejection of uncertainty prevails, the effectiveness of this strategy is potentially high. In this case, workers will be more likely to give importance to building relationships with colleagues and therefore interventions that include discussion with colleagues and mutual influence will be preferred. This intervention strategy may be less effective at high levels of individualism as workers tend to attach particular importance to individual characteristics that distinguish them from others, reducing the impact that other people's thinking can have on motivation. In any case, at high levels of individualism the approval of behaviors at the individual level should be emphasized while in contexts with low individualism the approval at the group / unit level should be emphasized. At low levels of individualism it is also particularly effective to highlight virtuous behaviors on the part of two or more group members instead of pointing out the differences between individual group members.</t>
  </si>
  <si>
    <t>INTERVENTION STRATEGIES FOR DIRECT BARRIERS (INDIVIDUAL LEVEL)</t>
  </si>
  <si>
    <t>Specific intervention strategy</t>
  </si>
  <si>
    <t>INTERVENTION STRATEGIES FOR DIRECT BARRIERS (TEAM LEVEL)</t>
  </si>
  <si>
    <t>In contexts where a high level of individualism prevails, workers prefer greater controls on working conditions and on the work itself and therefore types of nudge such as Defaults, Commitment and Feedback will be more effective. Furthermore, the workers will be more oriented to support the decisions taken individually, therefore the types of nudge that respect the sense of mastery of the worker will be more effective (see Example 1). On the contrary, in contexts where low levels of individualism prevail, workers will tend to prefer decisions taken collectively and therefore types of nudge based on social norms or in any case that exploit messages that emphasize the community and the sense of belonging to a group. In this context, in fact, workers will tend to act mainly in the interest of the group, and not necessarily of themselves. In contexts where a high distance from power prevails, workers will tend to appreciate rigid and formalized regulations, which dictate the standards for safety performance. Nudges must therefore include a smaller number of possible choices and may be more prescriptive towards the behaviors to be adopted. In fact, workers tend to be more likely to receive safety directives. This precaution is also valid in cases where a high rejection of uncertainty is prevalent, where in fact workers tend to prefer the adoption of clear and detailed procedures, rules and standards. In these cases the nudges should be based on simple and precise messages as much as possible. In contexts where low levels of rejection of uncertainty prevail, nudges will be more effective in which the number of available choices is maximized, emphasizing flexibility and adaptability to the needs of the context. In fact, workers will tend to adhere more to nudges that allow them to choose the behavior to adopt based on the changing conditions in which they must operate and that emphasize processes of empowerment. In contexts that are predominantly low-level of masculinity, nudges that emphasize information on the consequences of safety behaviors for the environment and society will be more effective. nudges will be more effective in which the number of available choices is maximized, emphasizing flexibility and adaptability to the needs of the context. In fact, workers will tend to adhere more to nudges that allow them to choose the behavior to adopt based on the changing conditions in which they must operate and that emphasize processes of empowerment. In contexts that are predominantly low-level of masculinity, nudges that emphasize information on the consequences of safety behaviors for the environment and society will be more effective. nudges will be more effective in which the number of available choices is maximized, emphasizing flexibility and adaptability to the needs of the context. In fact, workers will tend to adhere more to nudges that allow them to choose the behavior to adopt based on the changing conditions in which they must operate and that emphasize processes of empowerment. In contexts that are predominantly low-level of masculinity, nudges that emphasize information on the consequences of safety behaviors for the environment and society will be more effective. they will tend to adhere more to nudges that allow you to choose the behavior to adopt based on the changing conditions in which you have to operate and that emphasize processes of empowerment. In contexts that are predominantly low-level of masculinity, nudges that emphasize information on the consequences of safety behaviors for the environment and society will be more effective. they will tend to adhere more to nudges that allow you to choose the behavior to adopt based on the changing conditions in which you have to operate and that emphasize processes of empowerment. In contexts that are predominantly low-level of masculinity, nudges that emphasize information on the consequences of safety behaviors for the environment and society will be more effective.</t>
  </si>
  <si>
    <t>INTERVENTION STRATEGIES FOR SAFEGUARDS BARRIERS (NON-TECHNICAL SKILLS)</t>
  </si>
  <si>
    <t>INTERVENTION STRATEGIES FOR SAFETY BARRIERS (MOTIVATION AND ORGANIZATIONAL CITIZENSHIP OF SECURITY)</t>
  </si>
  <si>
    <t>INTERVENTION STRATEGIES FOR SAFEGUARD BARRIERS (EVALUATION AND DEVELOPMENT OF SKILLS)</t>
  </si>
  <si>
    <t>Organization</t>
  </si>
  <si>
    <t>Climate analysis</t>
  </si>
  <si>
    <t>Climate and safety culture are crucial elements for maintaining high safety standards in the workplace. The two concepts are highly interconnected with each other and can be understood as interdependent and complementary. While the term "safety climate" refers to the set of shared beliefs by workers regarding the importance attributed to safety within the organization, the "safety culture" can instead be understood as the set of organizational processes and professional practices, written rules and informal conventions, languages, ways of thinking, perceiving and representing risk in the company. Interventions aimed at enhancing the safety climate are developed around raising awareness of safety issues and transmitting positive cultural values ​​within the company context. There are various ways in which it is possible to increase the climate and culture of safety. These include the preparation and implementation of systems for monitoring and assessing the organizational security climate.</t>
  </si>
  <si>
    <t>In the presence of high masculinity, workers tend to show less interest in safety issues and, on the contrary, on certain occasions, showing no fear of health risks in carrying out tasks can be viewed positively by group members. In these situations it should be emphasized during the implementation of the interventions that working in safety is not an indication of insecurity, but that it is a preventive attitude to protect both one's own safety and that of colleagues that has no implications on the perception of masculinity by the workers. In the case of high levels of distance from power, workers tend to accept and share more an intervention when perceived as imposed by the organization (coming "from above"). To foster the spread of a positive safety climate and culture, therefore, it is necessary to ensure maximum involvement by management: in particular (starting with supervisors) it is necessary that leaders actively contribute to the dissemination of the right safety values. The simple diffusion of safety values ​​could be perceived as not immediately usable / useful by workers in contexts characterized by high levels of pragmatism. In these situations, it is necessary to emphasize the benefits deriving from the implementation of the intervention for the worker, highlighting the expected and expected outcomes in the short-medium term. in particular (starting with supervisors) it is necessary that leaders actively contribute to the dissemination of the right safety values. The simple diffusion of safety values ​​could be perceived as not immediately usable / useful by workers in contexts characterized by high levels of pragmatism. In these situations, it is necessary to emphasize the benefits deriving from the implementation of the intervention for the worker, highlighting the expected and expected outcomes in the short-medium term. in particular (starting with supervisors) it is necessary that leaders actively contribute to the dissemination of the right safety values. The simple diffusion of safety values ​​could be perceived as not immediately usable / useful by workers in contexts characterized by high levels of pragmatism. In these situations, it is necessary to underline the benefits deriving from the implementation of the intervention for the worker, highlighting the expected and expected outcomes in the short-medium term.</t>
  </si>
  <si>
    <t>The intervention consists in monitoring and managing the safe behavior of operators, providing them with periodic feedback on safety performance and establishing medium and long-term action plans focused on improving safety issues. In this sense, the interventions are focused on the review of the performance monitoring and evaluation systems, with the aim of including relevant aspects related to safety that allow the operator to improve their performance over time. With this in mind, we are not talking so much about monitoring safety performance but about "performance management". This also leads to work from a motivational point of view to favor the intrinsic motivation that leads people to carry out an activity because they perceive it as interesting, satisfying or enjoyable. Intrinsic motivation represents the most complete form of autonomous safety motivation.</t>
  </si>
  <si>
    <t>Performance management interventions must take into account both the levels of individualism and the rejection of uncertainty present within the work context. As regards the first, in contexts characterized by high levels of individualism, the monitoring and management processes of safety performance should be more customized on the basis of the specificity of the worker, planning individual safety objectives and the relative methods of achieving them. As regards the second, on the other hand, according to the levels of rejection of uncertainty, it is possible to design the management of performance in a more or less flexible way. In the event that there are high levels of cultural value, clear safety objectives should be defined a priori with the worker, the purposes of the monitoring and the precise behavior expected by the worker. In the event that, on the other hand, the working context presents lower levels of rejection of uncertainty, the performance management plans could be formulated in a more flexible way, providing for measures during the work according to the results of the operator compared to the objectives and expected safety behaviors.</t>
  </si>
  <si>
    <t>INTERVENTION STRATEGIES FOR SAFEGUARDS BARRIERS (HSE LEADERSHIP)</t>
  </si>
  <si>
    <t xml:space="preserve">Development of Safety Leadership behavioral skills </t>
  </si>
  <si>
    <t>Interventions of this type have the objective of intervening on the behaviors adopted by supervisors in order to promote the adoption of leadership behaviors within the work groups. Leadership must be understood as a set of behaviors, not of personalities. In terms of leadership, the emphasis must be on specific and desired behaviors. In this sense, the promotion of leadership represents a key element in promoting safety in the workplace. Competent leaders are able to promote safe behavior across the workplace, motivating workers to perform tasks safely, even when shortcuts are more comfortable, convenient and faster. In this type of strategy, the cases can be very varied:</t>
  </si>
  <si>
    <t>Leadership interventions must be customized, in particular on the basis of the levels of distance from power present in the working context. In cases of high distance from power, workers perceive distance from the supervisory positions held by leaders and relationships tend to be characterized by greater levels of formality. In these scenarios, it is necessary, on the one hand, to educate leaders regarding the strengthening of interpersonal relationships with workers and, on the other hand, to focus training on the development of leadership skills that take into account the relational style prevalent within the organizational context (eg: authoritative leadership). In cases of low distance from power, on the other hand,</t>
  </si>
  <si>
    <t>INTERVENTION STRATEGIES FOR SAFEGUARD BARRIERS (HSE CLIMATE AND CULTURE)</t>
  </si>
  <si>
    <t>Climate and safety culture are crucial elements for maintaining high safety standards in the workplace. The two concepts are highly interconnected with each other and can be understood as interdependent and complementary. While the term "safety climate" refers to the set of shared beliefs by workers regarding the importance attributed to safety within the organization, the "safety culture" can instead be understood as the set of organizational processes and professional practices, written rules and informal conventions, languages, ways of thinking, perceiving and representing risk in the company.</t>
  </si>
  <si>
    <t>Recommendations for high levels of individualism</t>
  </si>
  <si>
    <t>Job</t>
  </si>
  <si>
    <t>Workers tend to be more willing to take longer working hours, preferring greater controls over working conditions and the work itself. Furthermore, workers tend to desire high standards for individual safety.</t>
  </si>
  <si>
    <t>Operators</t>
  </si>
  <si>
    <t>The workers are more oriented to appreciate and support the decisions made individually and the tasks performed individually. Communication should emphasize that safety is a personal responsibility. If the presence of risky elements (behaviors, situations, tasks) must be communicated, the discussion should be focused on the consequences that the risk would have on "you" rather than on "us".</t>
  </si>
  <si>
    <t>Workers prefer to take individual initiatives instead of following the group. It is also reported that workers tend to appreciate more participation in decision making. Comparisons between individual performances are particularly effective in this cultural context. Training and education must be individually targeted and designed. It is assumed that workers are responsible for themselves and their families. Arranging meetings in small groups, in which all members can have the opportunity to speak, can represent an effective strategy for identifying and recognizing sources of stress, critical issues in the security system.</t>
  </si>
  <si>
    <t>Workers tend to prefer to actively participate in decision making. Workers tend to believe that personal success and the individual characteristics that distinguish them from others are important. Organizational success is mainly attributed to personal commitment without the aid of collaborations. Workers are more willing to accept that hiring / promotion decisions are primarily based on personal skills and that layoffs are motivated by poor performance.</t>
  </si>
  <si>
    <t>Recommendations for low levels of individualism</t>
  </si>
  <si>
    <t>Workers are not particularly willing to support longer working hours, preferring fewer controls on working conditions and on the work itself. In this context, workers are more satisfied with working in a group and report obtaining better results when within a group. Workers are more willing to accept that low levels of performance or poor performance are reasons to assign a worker to other jobs.</t>
  </si>
  <si>
    <t>Workers tend to prefer, appreciate and support decisions taken collectively and tasks performed in groups. In this context, workers mainly act in the interest of their group, not necessarily of themselves. Communication should emphasize that safety has an influence on the general well-being of the group. If the presence of risky elements (behaviors, situations, tasks) must be communicated, the discussion should be focused on the consequences that the risk would have on "us" instead of "you", attributing importance to the connections between public safety and work safety. Workers are more willing to believe that safety is a factor of mutual interest and the result of collaboration. Furthermore, in this cultural orientation individuals tend more not to take responsibility directly, believing that it may belong to some other member of the group. Therefore, it is considered advantageous to adopt communication strategies that support personal responsibility towards safety or the adoption of strategies such as the formation of stable habits.</t>
  </si>
  <si>
    <t>Workers tend to favor the group behavioral model rather than show personal initiative, avoiding expressing personal opinions or visions when faced with a critical decision-making situation. In this context it is particularly effective to highlight that two or more group members exhibited safe behaviors (good performances) instead of pointing out the differences between group members. Training and education must be targeted and designed at the group level and for collective safety.</t>
  </si>
  <si>
    <t>Workers tend to be more willing to accept that hiring / promotion decisions are largely based on the skills the team needs or has shown. In this context, workers tend to accept more easily that poor performance is a reason for assigning a worker to other tasks. Workers tend to prefer tight management control / supervision over safety practices. Organizational success is mostly attributed to sharing information, declarations of commitment and collaborations with entities outside your business unit.</t>
  </si>
  <si>
    <t>Recommendations for high levels of distance from power</t>
  </si>
  <si>
    <t>Interventions aimed at work restructuring must take into consideration that workers tend to appreciate more rigid and formalized regulations, which dictate the standards for safety performance. In this context, role and overload ambiguities tend to be more frequent. Therefore, interventions that enrich and improve the work / performance of supervisors and safety officers will be more effective.</t>
  </si>
  <si>
    <t>Interventions aimed at operators should take into account that workers tend to be more likely to receive safety directives, rather than to be consulted. Interventions that reduce negative attitudes with respect to safety practices and exercises in procedures and to achieve safety performance will be more effective.</t>
  </si>
  <si>
    <t>The interventions addressed to the team must consider that in this context the model / control provided by the supervisors prevails. Authoritative leadership and close supervision can produce satisfaction, good performance and high productivity in workers. Targeted interventions on the supervisor or safety managers will therefore be more effective as a means to show the organization's expectations of safe performance, to provide information, and as the main providers of social incentives that support the motivation to join. to the rules.</t>
  </si>
  <si>
    <t>Organizational interventions should take into account that workers tend to accept one-way, top-down safety communications more easily. At the same time, workers tend to accept highly centralized and hierarchical organizational structures more easily. One effect of this cultural orientation is that workers tend to accept more easily the abuses of power by those in higher roles. The introduction of changes can be motivated through the principle of authority. Furthermore, organizational communication can take advantage of the belief that workers have about power, adopting symbols and artefacts that refer to the hierarchy and roles of power.</t>
  </si>
  <si>
    <t>Recommendations for low levels of distance from power</t>
  </si>
  <si>
    <t>Interventions aimed at work restructuring must take into account that workers tend to appreciate more decentralized and controversial safety management systems. Therefore, interventions that enrich the work with roles / tasks of responsibility for safety will be more effective, if adequately accompanied by rules, procedures, and flexible standards imposed by management.</t>
  </si>
  <si>
    <t>Interventions aimed at operators should take into account that workers tend to be more likely to be consulted on safety rather than receiving directives. Interventions aimed at self-monitoring and comparing the pros and cons of safety performance will be more effective.</t>
  </si>
  <si>
    <t>Team interventions should consider that workers tend to be more willing to collaborate with managers / supervisors with respect to safety issues. In this context, participation in safety-related activities, such as contributing to the definition / design of rules or procedures, participation in safety training courses can be adopted as forms of incentives in which participants are allowed to report their opinion and experience.</t>
  </si>
  <si>
    <t>Interventions aimed at the organization must take into account that workers tend to perceive the hierarchy as "inequality of roles" and "established by necessity". Workers will accept more decentralized decision-making structures, a lower concentration of authorities and flattened organizational pyramids. In this context, leadership models that are consultative can increase employee satisfaction, performance and productivity.</t>
  </si>
  <si>
    <t>Recommendations for high levels of uncertainty rejection</t>
  </si>
  <si>
    <t>Interventions aimed at work restructuring must take into account that workers tend to prefer the adoption of clear and detailed procedures, rules and standards. Workers tend to more easily follow safety rules and procedures that are simple, even when they are providing little justification as to why they exist.</t>
  </si>
  <si>
    <t>Workers tend to be task oriented rather than relationship oriented. In this context, interventions that allow workers to reflect on the pros and cons of adopting safety practices, and the attribution of specific behaviors to specific contexts or environments, will be more effective. If interested in providing training courses, those which have a constant duration over time, which contain the most recent updates, which are very structured and delivered in a top-down manner, will be more effective.</t>
  </si>
  <si>
    <t>Supervisors and safety officers play a fundamental role in communicating the value / importance that the organization places in safety issues. Supervisor approval is favored as a modality of behavioral feedback and as a reward.</t>
  </si>
  <si>
    <t>Workers' perceptions of the importance attached to safety tend to be strongly influenced by how much supervisors are able to control in terms of uncertainties and risk factors in the workplace, which can be fostered by the involvement of managers and supervisors in procedures. Workers are willing to accept that hiring / promotion decisions are primarily based on skills and specialization in their field of work.</t>
  </si>
  <si>
    <t>Recommendations for low levels of rejection of uncertainty</t>
  </si>
  <si>
    <t>Workers tend to prefer the adoption of a flexible and adaptable security system to the needs of the context. Workers will more easily follow safety rules and procedures that allow them to choose the behavior to adopt based on the changing conditions in which they must operate.</t>
  </si>
  <si>
    <t>In this context it is preferable to adopt accountability processes instead of providing additional protections, procedures or rules for safety and structuring the training programs according to the changing needs of the work context and the technologies used will be an advantage.</t>
  </si>
  <si>
    <t>Workers tend to be more relationship oriented rather than task oriented. Strategies that involve confrontation with colleagues and mutual influence will therefore be preferred. Workers will more easily accept the innovative and change-oriented leadership style.</t>
  </si>
  <si>
    <t>Workers are skeptical of technological solutions and are more oriented towards short-term business partnerships. Climate enhancement strategies and safety culture are therefore recommended. With respect to the safety climate and culture, workers' perceptions of the importance attributed to safety are influenced by the hierarchical role of supervisors and the quality of the relationships they establish with workers.</t>
  </si>
  <si>
    <t>Recommendations for high levels of masculinity</t>
  </si>
  <si>
    <t>Workers tend to attach high importance to work in general and challenges. In this context, strategies that consist of providing graded tasks or enriching them to make them more interesting are more effective for safety.</t>
  </si>
  <si>
    <t>Interventions should emphasize that safety behaviors are a personal responsibility, and that the rules and procedures are aimed at preserving the individual safety of workers. Self-monitoring and habit improvement are recommended strategies in this organizational context. Furthermore, soliciting the worker to analyze the factors that can favor safety behavior can be beneficial if supervisors are respected. If communication interventions are planned, consider providing a lot of information about the personal and physical problems and consequences that risky behaviors have.</t>
  </si>
  <si>
    <t>Workers view the competition between colleagues favorably. In this context, safety support strategies, conducted by supervisors, and the increase of technical and non-technical skills are recommended. With respect to reward strategies, the adoption of material / monetary incentives and social rewards is recommended with respect to personal success and professional improvement.</t>
  </si>
  <si>
    <t>Workers tend to favor personal safety, high pay, and a job that generates interest. Workers are more willing to accept that hiring / promotion decisions are based primarily on quality and performance. Therefore, making the adoption of safe behaviors part of the promotion and evaluation system can represent an effective tool in this context. Management and supervisors play a privileged role in leveraging the values ​​of resolve, competition and justice.</t>
  </si>
  <si>
    <t>Recommendations for low levels of masculinity</t>
  </si>
  <si>
    <t>Workers tend to attach high importance to relationships (between colleagues and outside the workplace) and working conditions. In this context, the strategies that consist of job rotation are more effective for safety.</t>
  </si>
  <si>
    <t>Safety behaviors prevail as a shared responsibility, and that the rules and procedures are perceived as aimed at preserving the safety of the environment, society and colleagues. By adopting work groups, it is advisable to urge workers to analyze the factors that can favor safety behavior. Conduct large group meetings to identify and remove items that hinder safe performance. If communication interventions or strategies are envisaged, consider providing information on the consequences of safety behaviors for the environment and society</t>
  </si>
  <si>
    <t>Workers tend to view equality and solidarity favorably. In this context, strategies for comparison within the team and reference models are recommended. With respect to reward strategies, the adoption of social (approval) and material (reduction of working hours) incentives is recommended. Regarding the leadership style to be adopted, supervisors can seek the consensus of the work group by addressing their feelings.</t>
  </si>
  <si>
    <t>Workers value equality, solidarity and the quality of working life. Workers are more willing to accept that hiring / promotion decisions are primarily based on organizational or group success in safety matters. With respect to the climate and culture of safety, management and supervisors do not have a privileged role, but are considered as all employees. It is advisable to consider security as a shared core value, rather than a management priority.</t>
  </si>
  <si>
    <t>Recommendations for High Levels of Pragmatism</t>
  </si>
  <si>
    <t>Workers value behaviors aimed at results more. Therefore it is suggested to design rules and procedures for safety and improvements in the work structure with the contribution of workers, organizing discussion groups focused on identifying implementation strategies (i.e. how to apply the news in one's own organizational context).</t>
  </si>
  <si>
    <t>Workers tend to exhibit a propensity to adopt planned behaviors. When designing incentives, consider that in this context, workers pay attention to long-term profits (around 10 years).</t>
  </si>
  <si>
    <t>Safety is predominantly an important value for workers. Strategies to support security and to support becoming role models for security are therefore recommended.</t>
  </si>
  <si>
    <t>Workers tend to view the values ​​of thrift and perseverance favorably. Furthermore, the sustainability of the organization, the planning of safety procedures and processes and the timely addressing of safety-related problems tend to be of high importance for workers.</t>
  </si>
  <si>
    <t>Recommendations for low levels of Pragmatism</t>
  </si>
  <si>
    <t>Workers tend to be more inclined to accept that the rules are dictated by the organization, preferring not to participate in the structuring of the same.</t>
  </si>
  <si>
    <t>Workers agree to regulate their behavior by imposing rules and procedures. When designing incentives, consider that in this context workers pay attention to short-term profits (around 1 year).</t>
  </si>
  <si>
    <t>Workers tend to find collaboration with supervisors and colleagues important. Internal comparison of the performance of team members is recommended in this context.</t>
  </si>
  <si>
    <t>Workers tend to view social obligations and traditions favorably. In this context, considering traditions (symbols, images, artifacts) in communication design can be an advantage.</t>
  </si>
  <si>
    <t>INTERVENTION STRATEGY</t>
  </si>
  <si>
    <t>Areas of intervention in relation to the criticalities of the PSF</t>
  </si>
  <si>
    <t>PSF cluster</t>
  </si>
  <si>
    <t>Cluster criticality</t>
  </si>
  <si>
    <t>Description of the intervention</t>
  </si>
  <si>
    <t>PSF related to the task</t>
  </si>
  <si>
    <t>PSF linked to the socio-technical system</t>
  </si>
  <si>
    <t>PSF linked to the worker (s)</t>
  </si>
  <si>
    <t>Areas of intervention in relation to the criticalities of direct barriers</t>
  </si>
  <si>
    <t>Criticality of the barrier</t>
  </si>
  <si>
    <t>Team performance</t>
  </si>
  <si>
    <t>Areas of intervention in relation to the criticalities of the safeguard barriers</t>
  </si>
  <si>
    <t>Security Organizational Citizenship</t>
  </si>
  <si>
    <t>Climate and Culture of safety</t>
  </si>
  <si>
    <t xml:space="preserve">Skills assessment and development </t>
  </si>
  <si>
    <t>Recommendations according to cultural values</t>
  </si>
  <si>
    <t>Cultural value</t>
  </si>
  <si>
    <t>Value level</t>
  </si>
  <si>
    <t>Recommendation</t>
  </si>
  <si>
    <t>Rejection of uncertainty</t>
  </si>
  <si>
    <t>Nudgning techniqu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</si>
</sst>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4">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11"/>
      <color rgb="FF000000"/>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6"/>
      <color theme="1"/>
      <name val="Calibri"/>
      <family val="2"/>
      <scheme val="minor"/>
    </font>
    <font>
      <sz val="16"/>
      <color rgb="FF000000"/>
      <name val="Calibri"/>
      <family val="2"/>
      <scheme val="minor"/>
    </font>
    <font>
      <sz val="14"/>
      <color theme="1"/>
      <name val="Calibri"/>
      <family val="2"/>
      <scheme val="minor"/>
    </font>
    <font>
      <b/>
      <sz val="18"/>
      <color rgb="FFFFFF00"/>
      <name val="Calibri"/>
      <family val="2"/>
      <scheme val="minor"/>
    </font>
    <font>
      <b/>
      <sz val="16"/>
      <color rgb="FFFF0000"/>
      <name val="Calibri"/>
      <family val="2"/>
      <scheme val="minor"/>
    </font>
    <font>
      <b/>
      <sz val="20"/>
      <color rgb="FFFFFF00"/>
      <name val="Calibri"/>
      <family val="2"/>
      <scheme val="minor"/>
    </font>
    <font>
      <b/>
      <sz val="22"/>
      <color rgb="FFFFFF00"/>
      <name val="Calibri"/>
      <family val="2"/>
      <scheme val="minor"/>
    </font>
    <font>
      <b/>
      <sz val="26"/>
      <color rgb="FFFFFF00"/>
      <name val="Calibri (Corpo)_x0000_"/>
    </font>
    <font>
      <b/>
      <sz val="11"/>
      <name val="Calibri"/>
      <family val="2"/>
      <scheme val="minor"/>
    </font>
    <font>
      <sz val="11"/>
      <name val="Calibri"/>
      <family val="2"/>
      <scheme val="minor"/>
    </font>
    <font>
      <i/>
      <sz val="11"/>
      <color theme="1"/>
      <name val="Calibri"/>
      <family val="2"/>
      <scheme val="minor"/>
    </font>
    <font>
      <b/>
      <sz val="16"/>
      <color rgb="FFFFFF00"/>
      <name val="Calibri"/>
      <family val="2"/>
      <scheme val="minor"/>
    </font>
    <font>
      <sz val="18"/>
      <color theme="1"/>
      <name val="Calibri"/>
      <family val="2"/>
      <scheme val="minor"/>
    </font>
    <font>
      <sz val="18"/>
      <color rgb="FF000000"/>
      <name val="Calibri"/>
      <family val="2"/>
      <scheme val="minor"/>
    </font>
    <font>
      <i/>
      <sz val="12"/>
      <color theme="1"/>
      <name val="Calibri"/>
      <family val="2"/>
      <scheme val="minor"/>
    </font>
    <font>
      <b/>
      <sz val="12"/>
      <name val="Calibri"/>
      <family val="2"/>
      <scheme val="minor"/>
    </font>
    <font>
      <sz val="12"/>
      <name val="Calibri"/>
      <family val="2"/>
      <scheme val="minor"/>
    </font>
    <font>
      <b/>
      <sz val="20"/>
      <color theme="1"/>
      <name val="Calibri"/>
      <family val="2"/>
      <scheme val="minor"/>
    </font>
    <font>
      <sz val="20"/>
      <color theme="1"/>
      <name val="Calibri"/>
      <family val="2"/>
      <scheme val="minor"/>
    </font>
    <font>
      <sz val="20"/>
      <color rgb="FF000000"/>
      <name val="Calibri"/>
      <family val="2"/>
      <scheme val="minor"/>
    </font>
    <font>
      <sz val="22"/>
      <color theme="1"/>
      <name val="Calibri"/>
      <family val="2"/>
      <scheme val="minor"/>
    </font>
    <font>
      <sz val="22"/>
      <color rgb="FF000000"/>
      <name val="Calibri"/>
      <family val="2"/>
      <scheme val="minor"/>
    </font>
    <font>
      <b/>
      <sz val="24"/>
      <color rgb="FFFFFF00"/>
      <name val="Calibri"/>
      <family val="2"/>
      <scheme val="minor"/>
    </font>
    <font>
      <sz val="8"/>
      <name val="Calibri"/>
      <family val="2"/>
      <scheme val="minor"/>
    </font>
    <font>
      <b/>
      <sz val="20"/>
      <color rgb="FF000000"/>
      <name val="Calibri"/>
      <family val="2"/>
      <scheme val="minor"/>
    </font>
    <font>
      <b/>
      <sz val="16"/>
      <color rgb="FF000000"/>
      <name val="Calibri"/>
      <family val="2"/>
      <scheme val="minor"/>
    </font>
    <font>
      <sz val="22"/>
      <color rgb="FF000000"/>
      <name val="Calibri (Corpo)_x0000_"/>
    </font>
    <font>
      <b/>
      <sz val="14"/>
      <color theme="1"/>
      <name val="Calibri (Corpo)_x0000_"/>
    </font>
    <font>
      <i/>
      <sz val="14"/>
      <color theme="1"/>
      <name val="Calibri (Corpo)_x0000_"/>
    </font>
    <font>
      <i/>
      <sz val="14"/>
      <name val="Calibri"/>
      <family val="2"/>
      <scheme val="minor"/>
    </font>
    <font>
      <b/>
      <sz val="14"/>
      <name val="Calibri"/>
      <family val="2"/>
      <scheme val="minor"/>
    </font>
    <font>
      <sz val="11"/>
      <color theme="1"/>
      <name val="Calibri"/>
      <family val="2"/>
      <scheme val="minor"/>
    </font>
    <font>
      <i/>
      <sz val="11"/>
      <color rgb="FF000000"/>
      <name val="Calibri"/>
      <family val="2"/>
      <scheme val="minor"/>
    </font>
    <font>
      <i/>
      <sz val="11"/>
      <name val="Calibri"/>
      <family val="2"/>
      <scheme val="minor"/>
    </font>
    <font>
      <sz val="9"/>
      <color theme="1"/>
      <name val="Calibri"/>
      <family val="2"/>
      <scheme val="minor"/>
    </font>
    <font>
      <sz val="10"/>
      <color theme="1"/>
      <name val="Calibri"/>
      <family val="2"/>
      <scheme val="minor"/>
    </font>
    <font>
      <b/>
      <sz val="9"/>
      <color theme="1"/>
      <name val="Calibri"/>
      <family val="2"/>
      <scheme val="minor"/>
    </font>
    <font>
      <b/>
      <sz val="9"/>
      <color rgb="FF000000"/>
      <name val="Calibri"/>
      <family val="2"/>
      <scheme val="minor"/>
    </font>
    <font>
      <b/>
      <i/>
      <sz val="9"/>
      <color theme="1"/>
      <name val="Calibri"/>
      <family val="2"/>
      <scheme val="minor"/>
    </font>
    <font>
      <sz val="7"/>
      <color theme="1"/>
      <name val="Times New Roman"/>
      <family val="1"/>
    </font>
    <font>
      <b/>
      <i/>
      <sz val="11"/>
      <color theme="1"/>
      <name val="Calibri"/>
      <family val="2"/>
      <scheme val="minor"/>
    </font>
    <font>
      <sz val="11"/>
      <color theme="1"/>
      <name val="Courier New"/>
      <family val="3"/>
    </font>
    <font>
      <b/>
      <sz val="11"/>
      <color rgb="FF000000"/>
      <name val="Calibri"/>
      <family val="2"/>
    </font>
    <font>
      <sz val="11"/>
      <color theme="1"/>
      <name val="Calibri"/>
      <family val="2"/>
    </font>
    <font>
      <sz val="9"/>
      <color rgb="FF000000"/>
      <name val="Calibri"/>
      <family val="2"/>
    </font>
    <font>
      <b/>
      <sz val="9"/>
      <color rgb="FF0D0D0D"/>
      <name val="Calibri"/>
      <family val="2"/>
      <scheme val="minor"/>
    </font>
    <font>
      <b/>
      <sz val="11"/>
      <color theme="1"/>
      <name val="Calibri"/>
      <family val="2"/>
    </font>
    <font>
      <sz val="12"/>
      <color rgb="FF000000"/>
      <name val="Calibri (Corpo)"/>
    </font>
    <font>
      <sz val="11"/>
      <color rgb="FFFF0000"/>
      <name val="Calibri"/>
      <family val="2"/>
      <scheme val="minor"/>
    </font>
    <font>
      <b/>
      <sz val="11"/>
      <color rgb="FFFF0000"/>
      <name val="Calibri"/>
      <family val="2"/>
      <scheme val="minor"/>
    </font>
    <font>
      <sz val="14"/>
      <name val="Calibri"/>
      <family val="2"/>
      <scheme val="minor"/>
    </font>
    <font>
      <sz val="14"/>
      <color rgb="FFFFC000"/>
      <name val="Calibri"/>
      <family val="2"/>
      <scheme val="minor"/>
    </font>
    <font>
      <sz val="12"/>
      <color rgb="FFFFC000"/>
      <name val="Calibri"/>
      <family val="2"/>
      <scheme val="minor"/>
    </font>
    <font>
      <sz val="14"/>
      <color rgb="FF00B050"/>
      <name val="Calibri"/>
      <family val="2"/>
      <scheme val="minor"/>
    </font>
    <font>
      <sz val="11"/>
      <color rgb="FF00B050"/>
      <name val="Calibri"/>
      <family val="2"/>
      <scheme val="minor"/>
    </font>
  </fonts>
  <fills count="21">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theme="5"/>
      </patternFill>
    </fill>
    <fill>
      <patternFill patternType="solid">
        <fgColor theme="1" tint="0.34998626667073579"/>
        <bgColor indexed="64"/>
      </patternFill>
    </fill>
    <fill>
      <patternFill patternType="solid">
        <fgColor theme="2"/>
        <bgColor indexed="64"/>
      </patternFill>
    </fill>
    <fill>
      <patternFill patternType="solid">
        <fgColor theme="9" tint="0.59999389629810485"/>
        <bgColor indexed="64"/>
      </patternFill>
    </fill>
    <fill>
      <patternFill patternType="solid">
        <fgColor theme="7"/>
        <bgColor indexed="64"/>
      </patternFill>
    </fill>
    <fill>
      <patternFill patternType="solid">
        <fgColor theme="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FF00"/>
        <bgColor rgb="FF000000"/>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s>
  <cellStyleXfs count="3">
    <xf numFmtId="0" fontId="0" fillId="0" borderId="0"/>
    <xf numFmtId="0" fontId="7" fillId="6" borderId="0" applyNumberFormat="0" applyBorder="0" applyAlignment="0" applyProtection="0"/>
    <xf numFmtId="9" fontId="40" fillId="0" borderId="0" applyFont="0" applyFill="0" applyBorder="0" applyAlignment="0" applyProtection="0"/>
  </cellStyleXfs>
  <cellXfs count="399">
    <xf numFmtId="0" fontId="0" fillId="0" borderId="0" xfId="0"/>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xf numFmtId="0" fontId="0" fillId="0" borderId="0" xfId="0" applyAlignment="1">
      <alignment vertical="center"/>
    </xf>
    <xf numFmtId="0" fontId="8" fillId="0" borderId="0" xfId="0" applyFont="1" applyFill="1" applyBorder="1" applyAlignment="1">
      <alignment horizontal="center" vertical="center" wrapText="1"/>
    </xf>
    <xf numFmtId="0" fontId="0" fillId="0" borderId="0" xfId="0" applyAlignment="1">
      <alignment horizontal="center"/>
    </xf>
    <xf numFmtId="0" fontId="0" fillId="0" borderId="0" xfId="0" applyBorder="1"/>
    <xf numFmtId="0" fontId="0" fillId="0" borderId="0" xfId="0" applyFont="1"/>
    <xf numFmtId="0" fontId="0" fillId="0" borderId="0" xfId="0" applyFont="1" applyBorder="1" applyAlignment="1">
      <alignment horizontal="center" vertical="center"/>
    </xf>
    <xf numFmtId="0" fontId="0" fillId="0" borderId="0" xfId="0" applyFont="1" applyBorder="1"/>
    <xf numFmtId="0" fontId="3" fillId="0" borderId="0" xfId="0" applyFont="1"/>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0"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left" vertical="center" wrapText="1"/>
    </xf>
    <xf numFmtId="0" fontId="8" fillId="0" borderId="1" xfId="0" applyFont="1" applyBorder="1" applyAlignment="1">
      <alignment horizontal="center" vertical="center" wrapText="1"/>
    </xf>
    <xf numFmtId="0" fontId="0" fillId="0" borderId="0" xfId="0" applyFont="1" applyAlignment="1">
      <alignment wrapText="1"/>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3" fillId="0" borderId="0" xfId="0" applyFont="1" applyBorder="1"/>
    <xf numFmtId="0" fontId="3" fillId="0" borderId="0" xfId="0" applyFont="1" applyBorder="1" applyAlignment="1">
      <alignment horizontal="center"/>
    </xf>
    <xf numFmtId="0" fontId="0" fillId="0" borderId="0" xfId="0" applyFont="1" applyBorder="1" applyAlignment="1">
      <alignment vertical="center" wrapText="1"/>
    </xf>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Alignment="1">
      <alignment horizontal="center" vertical="center"/>
    </xf>
    <xf numFmtId="0" fontId="0" fillId="0" borderId="0" xfId="0" applyFont="1" applyBorder="1" applyAlignment="1">
      <alignment horizontal="center"/>
    </xf>
    <xf numFmtId="0" fontId="0" fillId="0" borderId="0" xfId="0" applyFont="1" applyFill="1" applyBorder="1"/>
    <xf numFmtId="0" fontId="9" fillId="0" borderId="0" xfId="0" applyFont="1"/>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7" fillId="6" borderId="0" xfId="1" applyBorder="1" applyAlignment="1">
      <alignment horizontal="left" vertical="center" wrapText="1"/>
    </xf>
    <xf numFmtId="0" fontId="7" fillId="6" borderId="0" xfId="1" applyAlignment="1">
      <alignment wrapText="1"/>
    </xf>
    <xf numFmtId="0" fontId="8" fillId="0" borderId="0" xfId="0" applyFont="1" applyFill="1" applyBorder="1" applyAlignment="1">
      <alignment horizontal="left" vertical="center" wrapText="1"/>
    </xf>
    <xf numFmtId="0" fontId="0" fillId="0" borderId="0" xfId="0" applyAlignment="1">
      <alignment horizontal="left"/>
    </xf>
    <xf numFmtId="0" fontId="4" fillId="9"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4" borderId="5" xfId="0" applyFont="1" applyFill="1" applyBorder="1" applyAlignment="1">
      <alignment horizontal="justify" vertical="center"/>
    </xf>
    <xf numFmtId="0" fontId="3" fillId="4" borderId="5" xfId="0" applyFont="1" applyFill="1" applyBorder="1" applyAlignment="1">
      <alignment horizontal="left" vertical="center" wrapText="1"/>
    </xf>
    <xf numFmtId="0" fontId="3" fillId="4" borderId="5" xfId="0" applyFont="1" applyFill="1" applyBorder="1" applyAlignment="1">
      <alignment horizontal="left" wrapText="1"/>
    </xf>
    <xf numFmtId="0" fontId="3" fillId="0" borderId="0" xfId="0" applyFont="1" applyBorder="1" applyAlignment="1">
      <alignment horizontal="right" vertical="center" indent="1"/>
    </xf>
    <xf numFmtId="2" fontId="3" fillId="0" borderId="0" xfId="0" applyNumberFormat="1" applyFont="1" applyBorder="1" applyAlignment="1">
      <alignment horizontal="center"/>
    </xf>
    <xf numFmtId="0" fontId="3" fillId="4" borderId="5" xfId="0" applyFont="1" applyFill="1" applyBorder="1" applyAlignment="1">
      <alignment horizontal="left" vertical="center"/>
    </xf>
    <xf numFmtId="0" fontId="5" fillId="5" borderId="17" xfId="0" applyFont="1" applyFill="1" applyBorder="1" applyAlignment="1">
      <alignment horizontal="justify"/>
    </xf>
    <xf numFmtId="0" fontId="5" fillId="5" borderId="7" xfId="0" applyFont="1" applyFill="1" applyBorder="1" applyAlignment="1">
      <alignment horizontal="justify"/>
    </xf>
    <xf numFmtId="0" fontId="19" fillId="11" borderId="7" xfId="0" applyFont="1" applyFill="1" applyBorder="1" applyAlignment="1">
      <alignment horizontal="justify"/>
    </xf>
    <xf numFmtId="0" fontId="19" fillId="11" borderId="0" xfId="0" applyFont="1" applyFill="1" applyAlignment="1">
      <alignment horizontal="justify" vertical="center"/>
    </xf>
    <xf numFmtId="0" fontId="19" fillId="0" borderId="0" xfId="0" applyFont="1" applyFill="1" applyAlignment="1">
      <alignment horizontal="justify"/>
    </xf>
    <xf numFmtId="0" fontId="0" fillId="0" borderId="0" xfId="0" applyFill="1" applyAlignment="1"/>
    <xf numFmtId="0" fontId="5" fillId="0" borderId="7" xfId="0" applyFont="1" applyFill="1" applyBorder="1" applyAlignment="1">
      <alignment horizontal="justify"/>
    </xf>
    <xf numFmtId="0" fontId="5" fillId="0" borderId="2" xfId="0" applyFont="1" applyFill="1" applyBorder="1" applyAlignment="1">
      <alignment horizontal="justify"/>
    </xf>
    <xf numFmtId="0" fontId="5" fillId="0" borderId="17" xfId="0" applyFont="1" applyFill="1" applyBorder="1" applyAlignment="1">
      <alignment horizontal="justify"/>
    </xf>
    <xf numFmtId="0" fontId="19" fillId="0" borderId="17" xfId="0" applyFont="1" applyFill="1" applyBorder="1" applyAlignment="1">
      <alignment horizontal="justify"/>
    </xf>
    <xf numFmtId="0" fontId="3" fillId="4" borderId="7" xfId="0" applyFont="1" applyFill="1" applyBorder="1" applyAlignment="1">
      <alignment horizontal="justify" vertical="center"/>
    </xf>
    <xf numFmtId="0" fontId="3" fillId="4" borderId="7" xfId="0" applyFont="1" applyFill="1" applyBorder="1" applyAlignment="1">
      <alignment horizontal="justify"/>
    </xf>
    <xf numFmtId="0" fontId="20" fillId="7" borderId="1" xfId="0" applyFont="1" applyFill="1" applyBorder="1" applyAlignment="1">
      <alignment horizontal="center" vertical="center" wrapText="1"/>
    </xf>
    <xf numFmtId="0" fontId="11" fillId="3"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11" borderId="1" xfId="0" applyFont="1" applyFill="1" applyBorder="1" applyAlignment="1">
      <alignment horizontal="left" vertical="center" wrapText="1"/>
    </xf>
    <xf numFmtId="0" fontId="11" fillId="11" borderId="1" xfId="0" applyFont="1" applyFill="1" applyBorder="1" applyAlignment="1">
      <alignment horizontal="center" vertical="center" wrapText="1"/>
    </xf>
    <xf numFmtId="0" fontId="11" fillId="0" borderId="0" xfId="0" applyFont="1"/>
    <xf numFmtId="0" fontId="4" fillId="11" borderId="1" xfId="0" applyFont="1" applyFill="1" applyBorder="1" applyAlignment="1">
      <alignment horizontal="left" wrapText="1"/>
    </xf>
    <xf numFmtId="0" fontId="17" fillId="10" borderId="1" xfId="0" applyFont="1" applyFill="1" applyBorder="1" applyAlignment="1">
      <alignment horizontal="center" vertical="center"/>
    </xf>
    <xf numFmtId="0" fontId="18" fillId="11" borderId="1" xfId="0" applyFont="1" applyFill="1" applyBorder="1" applyAlignment="1">
      <alignment horizontal="center" vertical="center"/>
    </xf>
    <xf numFmtId="0" fontId="18" fillId="7" borderId="0" xfId="0" applyFont="1" applyFill="1"/>
    <xf numFmtId="0" fontId="0" fillId="7" borderId="0" xfId="0" applyFill="1"/>
    <xf numFmtId="0" fontId="3" fillId="12" borderId="0" xfId="0" applyFont="1" applyFill="1" applyAlignment="1">
      <alignment horizontal="center"/>
    </xf>
    <xf numFmtId="0" fontId="6" fillId="0" borderId="18" xfId="0" applyFont="1" applyBorder="1" applyAlignment="1">
      <alignment horizontal="center" vertical="center"/>
    </xf>
    <xf numFmtId="0" fontId="24" fillId="0" borderId="4" xfId="0" applyFont="1" applyBorder="1" applyAlignment="1">
      <alignment horizontal="left" vertical="center" wrapText="1"/>
    </xf>
    <xf numFmtId="0" fontId="18" fillId="0" borderId="4" xfId="0" applyFont="1" applyBorder="1" applyAlignment="1">
      <alignment horizontal="center" vertical="center" wrapText="1"/>
    </xf>
    <xf numFmtId="0" fontId="0" fillId="0" borderId="3" xfId="0" applyFont="1" applyBorder="1" applyAlignment="1">
      <alignment horizontal="center" vertical="center" wrapText="1"/>
    </xf>
    <xf numFmtId="0" fontId="6" fillId="0" borderId="19" xfId="0" applyFont="1" applyBorder="1" applyAlignment="1">
      <alignment vertical="center" wrapText="1"/>
    </xf>
    <xf numFmtId="0" fontId="25" fillId="0" borderId="3" xfId="0" applyFont="1" applyBorder="1" applyAlignment="1">
      <alignment horizontal="center" vertical="center" wrapText="1"/>
    </xf>
    <xf numFmtId="0" fontId="6" fillId="0" borderId="0" xfId="0" applyFont="1" applyBorder="1" applyAlignment="1">
      <alignment horizontal="left" vertical="center"/>
    </xf>
    <xf numFmtId="0" fontId="13" fillId="0" borderId="0" xfId="0" applyFont="1" applyAlignment="1">
      <alignment wrapText="1"/>
    </xf>
    <xf numFmtId="0" fontId="20" fillId="0" borderId="0" xfId="0" applyFont="1" applyFill="1" applyBorder="1" applyAlignment="1">
      <alignment vertical="center" wrapText="1"/>
    </xf>
    <xf numFmtId="0" fontId="20" fillId="0" borderId="0" xfId="0" applyFont="1" applyFill="1" applyBorder="1" applyAlignment="1">
      <alignment horizontal="center" vertical="center" wrapText="1"/>
    </xf>
    <xf numFmtId="0" fontId="21" fillId="0" borderId="0" xfId="0" applyFont="1" applyBorder="1" applyAlignment="1"/>
    <xf numFmtId="0" fontId="9" fillId="0" borderId="0" xfId="0" applyFont="1" applyBorder="1" applyAlignment="1">
      <alignment horizontal="center"/>
    </xf>
    <xf numFmtId="0" fontId="22" fillId="0" borderId="0" xfId="0" applyFont="1" applyBorder="1" applyAlignment="1"/>
    <xf numFmtId="0" fontId="22" fillId="0" borderId="0" xfId="0" applyFont="1" applyBorder="1" applyAlignment="1">
      <alignment wrapText="1"/>
    </xf>
    <xf numFmtId="2" fontId="11" fillId="11" borderId="1" xfId="0" applyNumberFormat="1" applyFont="1" applyFill="1" applyBorder="1" applyAlignment="1">
      <alignment horizontal="center" vertical="center" wrapText="1"/>
    </xf>
    <xf numFmtId="2" fontId="11" fillId="11" borderId="1" xfId="0" applyNumberFormat="1" applyFont="1" applyFill="1" applyBorder="1" applyAlignment="1">
      <alignment horizontal="center" vertical="center"/>
    </xf>
    <xf numFmtId="0" fontId="29" fillId="0" borderId="0" xfId="0" applyFont="1" applyFill="1" applyBorder="1" applyAlignment="1"/>
    <xf numFmtId="0" fontId="30" fillId="0" borderId="0" xfId="0" applyFont="1" applyFill="1" applyBorder="1" applyAlignment="1"/>
    <xf numFmtId="0" fontId="30" fillId="0" borderId="0" xfId="0" applyFont="1" applyFill="1" applyBorder="1" applyAlignment="1">
      <alignment wrapText="1"/>
    </xf>
    <xf numFmtId="0" fontId="6" fillId="0" borderId="1" xfId="0" applyFont="1" applyBorder="1" applyAlignment="1">
      <alignment horizontal="right" vertical="center" wrapText="1"/>
    </xf>
    <xf numFmtId="2" fontId="27" fillId="0" borderId="1" xfId="0" applyNumberFormat="1" applyFont="1" applyBorder="1" applyAlignment="1">
      <alignment horizontal="center" vertical="center"/>
    </xf>
    <xf numFmtId="2" fontId="27" fillId="0" borderId="1" xfId="0" applyNumberFormat="1" applyFont="1" applyFill="1" applyBorder="1" applyAlignment="1">
      <alignment horizontal="center" vertical="center"/>
    </xf>
    <xf numFmtId="0" fontId="4" fillId="11" borderId="1" xfId="0" applyFont="1" applyFill="1" applyBorder="1" applyAlignment="1">
      <alignment vertical="center"/>
    </xf>
    <xf numFmtId="0" fontId="27" fillId="0" borderId="18" xfId="0" applyFont="1" applyBorder="1" applyAlignment="1">
      <alignment vertical="center"/>
    </xf>
    <xf numFmtId="0" fontId="31" fillId="7" borderId="1" xfId="0" applyFont="1" applyFill="1" applyBorder="1" applyAlignment="1">
      <alignment vertical="center" wrapText="1"/>
    </xf>
    <xf numFmtId="0" fontId="23" fillId="11" borderId="0" xfId="0" applyFont="1" applyFill="1" applyBorder="1" applyAlignment="1">
      <alignment horizontal="left" vertical="center"/>
    </xf>
    <xf numFmtId="0" fontId="6" fillId="11" borderId="0" xfId="0" applyFont="1" applyFill="1" applyBorder="1" applyAlignment="1">
      <alignment horizontal="center" vertical="center"/>
    </xf>
    <xf numFmtId="1" fontId="0" fillId="3" borderId="1" xfId="0" applyNumberFormat="1" applyFill="1" applyBorder="1" applyAlignment="1">
      <alignment horizontal="center"/>
    </xf>
    <xf numFmtId="0" fontId="0" fillId="0" borderId="0" xfId="0" applyAlignment="1">
      <alignment horizontal="center" vertical="center"/>
    </xf>
    <xf numFmtId="2" fontId="0" fillId="0" borderId="1" xfId="0" applyNumberFormat="1" applyBorder="1" applyAlignment="1">
      <alignment horizontal="center"/>
    </xf>
    <xf numFmtId="0" fontId="6" fillId="0" borderId="0" xfId="0" applyFont="1" applyBorder="1" applyAlignment="1">
      <alignment horizontal="center" vertical="center"/>
    </xf>
    <xf numFmtId="0" fontId="9" fillId="0" borderId="0" xfId="0" applyFont="1" applyAlignment="1">
      <alignment horizontal="center" vertical="center"/>
    </xf>
    <xf numFmtId="0" fontId="7" fillId="6" borderId="0" xfId="1" applyBorder="1" applyAlignment="1">
      <alignment horizontal="center" vertical="center" wrapText="1"/>
    </xf>
    <xf numFmtId="164" fontId="11" fillId="0" borderId="1" xfId="0" applyNumberFormat="1" applyFont="1" applyBorder="1" applyAlignment="1">
      <alignment horizontal="center" vertical="center" wrapText="1"/>
    </xf>
    <xf numFmtId="10" fontId="9" fillId="4" borderId="1" xfId="2" applyNumberFormat="1" applyFont="1" applyFill="1" applyBorder="1" applyAlignment="1">
      <alignment horizontal="center" vertical="center"/>
    </xf>
    <xf numFmtId="0" fontId="2" fillId="0" borderId="1" xfId="0" quotePrefix="1" applyFont="1" applyBorder="1" applyAlignment="1">
      <alignment horizontal="center" vertical="center"/>
    </xf>
    <xf numFmtId="2" fontId="2" fillId="3" borderId="1" xfId="0" applyNumberFormat="1" applyFont="1" applyFill="1" applyBorder="1" applyAlignment="1">
      <alignment horizontal="center" vertical="center"/>
    </xf>
    <xf numFmtId="0" fontId="2" fillId="0" borderId="1" xfId="0" applyFont="1" applyBorder="1" applyAlignment="1">
      <alignment horizontal="left" vertical="center" wrapText="1"/>
    </xf>
    <xf numFmtId="2" fontId="2" fillId="0" borderId="1"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2" fillId="11" borderId="0" xfId="0" applyFont="1" applyFill="1" applyBorder="1" applyAlignment="1">
      <alignment vertical="center"/>
    </xf>
    <xf numFmtId="0" fontId="2" fillId="11" borderId="0" xfId="0" applyFont="1" applyFill="1" applyBorder="1" applyAlignment="1">
      <alignment horizontal="center" vertical="center"/>
    </xf>
    <xf numFmtId="0" fontId="2" fillId="11" borderId="0"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vertical="center"/>
    </xf>
    <xf numFmtId="0" fontId="2"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3" xfId="0" applyFont="1" applyBorder="1" applyAlignment="1">
      <alignment horizontal="left" vertical="center" wrapText="1"/>
    </xf>
    <xf numFmtId="0" fontId="2" fillId="0" borderId="14"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0" fillId="0" borderId="22" xfId="0" applyBorder="1" applyAlignment="1">
      <alignment horizontal="justify" vertical="center" wrapText="1"/>
    </xf>
    <xf numFmtId="0" fontId="5" fillId="0" borderId="22" xfId="0" applyFont="1" applyBorder="1" applyAlignment="1">
      <alignment horizontal="justify" vertical="center" wrapText="1"/>
    </xf>
    <xf numFmtId="0" fontId="0" fillId="0" borderId="23" xfId="0" applyBorder="1" applyAlignment="1">
      <alignment horizontal="justify" vertical="center" wrapText="1"/>
    </xf>
    <xf numFmtId="0" fontId="5" fillId="0" borderId="23" xfId="0" applyFont="1" applyBorder="1" applyAlignment="1">
      <alignment horizontal="justify" vertical="center" wrapText="1"/>
    </xf>
    <xf numFmtId="0" fontId="18" fillId="0" borderId="22" xfId="0" applyFont="1" applyBorder="1" applyAlignment="1">
      <alignment horizontal="justify" vertical="center" wrapText="1"/>
    </xf>
    <xf numFmtId="0" fontId="18" fillId="0" borderId="23" xfId="0" applyFont="1" applyBorder="1" applyAlignment="1">
      <alignment horizontal="justify" vertical="center" wrapText="1"/>
    </xf>
    <xf numFmtId="0" fontId="18" fillId="5" borderId="23" xfId="0" applyFont="1" applyFill="1" applyBorder="1" applyAlignment="1">
      <alignment horizontal="justify" vertical="center" wrapText="1"/>
    </xf>
    <xf numFmtId="10" fontId="27" fillId="0" borderId="1" xfId="0" applyNumberFormat="1" applyFont="1" applyBorder="1" applyAlignment="1">
      <alignment horizontal="center" vertical="center"/>
    </xf>
    <xf numFmtId="0" fontId="0" fillId="0" borderId="0" xfId="0" applyAlignment="1">
      <alignment horizontal="right" vertical="center"/>
    </xf>
    <xf numFmtId="0" fontId="0" fillId="0" borderId="0" xfId="0" applyBorder="1" applyAlignment="1">
      <alignment horizontal="justify" vertical="center" wrapText="1"/>
    </xf>
    <xf numFmtId="0" fontId="0" fillId="0" borderId="1" xfId="0" applyBorder="1" applyAlignment="1">
      <alignment horizontal="justify" vertical="center" wrapText="1"/>
    </xf>
    <xf numFmtId="0" fontId="3" fillId="15" borderId="0" xfId="0" applyFont="1" applyFill="1"/>
    <xf numFmtId="2" fontId="0" fillId="0" borderId="0" xfId="0" applyNumberFormat="1" applyAlignment="1">
      <alignment horizontal="center"/>
    </xf>
    <xf numFmtId="0" fontId="3" fillId="15" borderId="0" xfId="0" applyFont="1" applyFill="1" applyAlignment="1">
      <alignment horizontal="center"/>
    </xf>
    <xf numFmtId="0" fontId="3" fillId="0" borderId="0" xfId="0" applyFont="1" applyAlignment="1">
      <alignment horizontal="right"/>
    </xf>
    <xf numFmtId="2" fontId="3" fillId="0" borderId="0" xfId="0" applyNumberFormat="1" applyFont="1" applyAlignment="1">
      <alignment horizontal="center"/>
    </xf>
    <xf numFmtId="2" fontId="3" fillId="0" borderId="0" xfId="0" applyNumberFormat="1" applyFont="1" applyAlignment="1">
      <alignment horizontal="right"/>
    </xf>
    <xf numFmtId="0" fontId="3" fillId="15" borderId="0" xfId="0" applyFont="1" applyFill="1" applyAlignment="1">
      <alignment horizontal="right"/>
    </xf>
    <xf numFmtId="2" fontId="0" fillId="0" borderId="0" xfId="0" applyNumberFormat="1" applyFont="1" applyAlignment="1">
      <alignment horizontal="center"/>
    </xf>
    <xf numFmtId="0" fontId="3" fillId="0" borderId="0" xfId="0" applyFont="1" applyFill="1" applyAlignment="1">
      <alignment horizontal="center"/>
    </xf>
    <xf numFmtId="0" fontId="0" fillId="0" borderId="0" xfId="0" applyFill="1"/>
    <xf numFmtId="0" fontId="0" fillId="0" borderId="0" xfId="0" applyFont="1" applyFill="1" applyAlignment="1">
      <alignment horizontal="center"/>
    </xf>
    <xf numFmtId="2" fontId="0" fillId="0" borderId="0" xfId="0" applyNumberFormat="1" applyFont="1" applyFill="1" applyAlignment="1">
      <alignment horizontal="center"/>
    </xf>
    <xf numFmtId="0" fontId="3" fillId="18" borderId="0" xfId="0" applyFont="1" applyFill="1" applyAlignment="1">
      <alignment horizontal="center"/>
    </xf>
    <xf numFmtId="0" fontId="0" fillId="0" borderId="0"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45" fillId="3" borderId="0" xfId="0" applyFont="1" applyFill="1" applyAlignment="1">
      <alignment horizontal="center" vertical="center" wrapText="1"/>
    </xf>
    <xf numFmtId="0" fontId="46" fillId="3" borderId="0" xfId="0" applyFont="1" applyFill="1" applyAlignment="1">
      <alignment horizontal="center" vertical="center" wrapText="1"/>
    </xf>
    <xf numFmtId="0" fontId="45" fillId="3" borderId="0" xfId="0" applyFont="1" applyFill="1" applyAlignment="1">
      <alignment horizontal="center" vertical="center"/>
    </xf>
    <xf numFmtId="0" fontId="46" fillId="3" borderId="0" xfId="0" applyFont="1" applyFill="1" applyAlignment="1">
      <alignment horizontal="center" vertical="center"/>
    </xf>
    <xf numFmtId="0" fontId="45" fillId="0" borderId="22" xfId="0" applyFont="1" applyBorder="1" applyAlignment="1">
      <alignment horizontal="center" vertical="center" wrapText="1"/>
    </xf>
    <xf numFmtId="0" fontId="0" fillId="0" borderId="0" xfId="0" applyAlignment="1">
      <alignment vertical="top" wrapText="1"/>
    </xf>
    <xf numFmtId="0" fontId="19" fillId="0" borderId="0" xfId="0" applyFont="1" applyAlignment="1">
      <alignment horizontal="left" vertical="top" wrapText="1"/>
    </xf>
    <xf numFmtId="0" fontId="50" fillId="0" borderId="0" xfId="0" applyFont="1" applyAlignment="1">
      <alignment horizontal="justify" vertical="center"/>
    </xf>
    <xf numFmtId="0" fontId="49" fillId="4" borderId="0" xfId="0" applyFont="1" applyFill="1" applyAlignment="1">
      <alignment vertical="top" wrapText="1"/>
    </xf>
    <xf numFmtId="0" fontId="49" fillId="4" borderId="0" xfId="0" applyFont="1" applyFill="1" applyAlignment="1">
      <alignment horizontal="left" vertical="top" wrapText="1"/>
    </xf>
    <xf numFmtId="0" fontId="3" fillId="0" borderId="0" xfId="0" applyFont="1" applyAlignment="1">
      <alignment horizontal="center" vertical="top"/>
    </xf>
    <xf numFmtId="0" fontId="18" fillId="0" borderId="0" xfId="0" applyFont="1" applyAlignment="1">
      <alignment horizontal="center" vertical="top"/>
    </xf>
    <xf numFmtId="0" fontId="0" fillId="0" borderId="0" xfId="0" applyFont="1" applyAlignment="1">
      <alignment horizontal="justify" vertical="center"/>
    </xf>
    <xf numFmtId="0" fontId="3" fillId="11" borderId="0" xfId="0" applyFont="1" applyFill="1" applyBorder="1" applyAlignment="1">
      <alignment horizontal="left"/>
    </xf>
    <xf numFmtId="0" fontId="19" fillId="11" borderId="0" xfId="0" applyFont="1" applyFill="1" applyBorder="1" applyAlignment="1">
      <alignment horizontal="left"/>
    </xf>
    <xf numFmtId="0" fontId="3" fillId="4" borderId="0" xfId="0" applyFont="1" applyFill="1" applyBorder="1" applyAlignment="1"/>
    <xf numFmtId="0" fontId="3" fillId="11" borderId="0" xfId="0" applyFont="1" applyFill="1" applyBorder="1" applyAlignment="1"/>
    <xf numFmtId="0" fontId="19" fillId="11" borderId="0" xfId="0" applyFont="1" applyFill="1" applyBorder="1" applyAlignment="1"/>
    <xf numFmtId="0" fontId="0" fillId="11" borderId="0" xfId="0" applyFill="1"/>
    <xf numFmtId="0" fontId="0"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Fill="1" applyBorder="1" applyAlignment="1">
      <alignment horizontal="center" vertical="center"/>
    </xf>
    <xf numFmtId="0" fontId="0" fillId="0" borderId="0" xfId="0" applyFont="1" applyAlignment="1">
      <alignment vertical="center"/>
    </xf>
    <xf numFmtId="0" fontId="0" fillId="0" borderId="0" xfId="0" applyAlignment="1">
      <alignment vertical="center" wrapText="1"/>
    </xf>
    <xf numFmtId="0" fontId="3" fillId="0" borderId="0" xfId="0"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43" fillId="11" borderId="23" xfId="0" applyFont="1" applyFill="1" applyBorder="1" applyAlignment="1">
      <alignment horizontal="justify" vertical="center" wrapText="1"/>
    </xf>
    <xf numFmtId="0" fontId="3" fillId="11" borderId="0" xfId="0" applyFont="1" applyFill="1" applyAlignment="1">
      <alignment horizontal="center"/>
    </xf>
    <xf numFmtId="0" fontId="0" fillId="0" borderId="0" xfId="0" applyAlignment="1">
      <alignment horizontal="center"/>
    </xf>
    <xf numFmtId="0" fontId="19" fillId="11" borderId="0" xfId="0" applyFont="1" applyFill="1" applyBorder="1" applyAlignment="1">
      <alignment horizontal="justify"/>
    </xf>
    <xf numFmtId="0" fontId="19" fillId="11" borderId="5" xfId="0" applyFont="1" applyFill="1" applyBorder="1" applyAlignment="1">
      <alignment horizontal="left" vertical="center"/>
    </xf>
    <xf numFmtId="0" fontId="41" fillId="11" borderId="22" xfId="0" applyFont="1" applyFill="1" applyBorder="1" applyAlignment="1">
      <alignment horizontal="justify" vertical="center" wrapText="1"/>
    </xf>
    <xf numFmtId="0" fontId="42" fillId="11" borderId="22" xfId="0" applyFont="1" applyFill="1" applyBorder="1" applyAlignment="1">
      <alignment horizontal="justify" vertical="center" wrapText="1"/>
    </xf>
    <xf numFmtId="0" fontId="43" fillId="0" borderId="0" xfId="0" applyFont="1" applyAlignment="1">
      <alignment horizontal="left" vertical="top" wrapText="1"/>
    </xf>
    <xf numFmtId="0" fontId="43" fillId="0" borderId="23" xfId="0" applyFont="1" applyBorder="1" applyAlignment="1">
      <alignment horizontal="justify" vertical="center" wrapText="1"/>
    </xf>
    <xf numFmtId="0" fontId="47" fillId="0" borderId="23" xfId="0" applyFont="1" applyBorder="1" applyAlignment="1">
      <alignment horizontal="center" vertical="center" wrapText="1"/>
    </xf>
    <xf numFmtId="0" fontId="47" fillId="0" borderId="22" xfId="0" applyFont="1" applyBorder="1" applyAlignment="1">
      <alignment horizontal="center" vertical="center" wrapText="1"/>
    </xf>
    <xf numFmtId="0" fontId="45" fillId="0" borderId="22" xfId="0" applyFont="1" applyBorder="1" applyAlignment="1">
      <alignment horizontal="center" vertical="center"/>
    </xf>
    <xf numFmtId="0" fontId="47" fillId="0" borderId="22" xfId="0" applyFont="1" applyFill="1" applyBorder="1" applyAlignment="1">
      <alignment horizontal="center" vertical="center" wrapText="1"/>
    </xf>
    <xf numFmtId="0" fontId="45" fillId="0" borderId="0" xfId="0" applyFont="1" applyBorder="1" applyAlignment="1">
      <alignment horizontal="center" vertical="center"/>
    </xf>
    <xf numFmtId="0" fontId="47" fillId="0" borderId="0" xfId="0" applyFont="1" applyBorder="1" applyAlignment="1">
      <alignment horizontal="center" vertical="center" wrapText="1"/>
    </xf>
    <xf numFmtId="0" fontId="43" fillId="0" borderId="0" xfId="0" applyFont="1" applyBorder="1" applyAlignment="1">
      <alignment horizontal="justify" vertical="center" wrapText="1"/>
    </xf>
    <xf numFmtId="0" fontId="45" fillId="3" borderId="0" xfId="0" applyFont="1" applyFill="1" applyBorder="1" applyAlignment="1">
      <alignment horizontal="center" vertical="center" wrapText="1"/>
    </xf>
    <xf numFmtId="0" fontId="51" fillId="0" borderId="0" xfId="0" applyFont="1"/>
    <xf numFmtId="0" fontId="52" fillId="0" borderId="0" xfId="0" applyFont="1" applyAlignment="1">
      <alignment horizontal="left" vertical="center"/>
    </xf>
    <xf numFmtId="0" fontId="51" fillId="0" borderId="0" xfId="0" applyFont="1" applyAlignment="1">
      <alignment horizontal="center" vertical="center"/>
    </xf>
    <xf numFmtId="0" fontId="52" fillId="0" borderId="0" xfId="0" applyFont="1"/>
    <xf numFmtId="0" fontId="52" fillId="0" borderId="0" xfId="0" applyFont="1" applyAlignment="1">
      <alignment vertical="center"/>
    </xf>
    <xf numFmtId="0" fontId="52" fillId="0" borderId="0" xfId="0" applyFont="1" applyAlignment="1">
      <alignment horizontal="left" vertical="center" wrapText="1"/>
    </xf>
    <xf numFmtId="0" fontId="45" fillId="3" borderId="23" xfId="0" applyFont="1" applyFill="1" applyBorder="1" applyAlignment="1">
      <alignment horizontal="center" vertical="center" wrapText="1"/>
    </xf>
    <xf numFmtId="0" fontId="46" fillId="3" borderId="23" xfId="0" applyFont="1" applyFill="1" applyBorder="1" applyAlignment="1">
      <alignment horizontal="center" vertical="center" wrapText="1"/>
    </xf>
    <xf numFmtId="0" fontId="45" fillId="3" borderId="22" xfId="0" applyFont="1" applyFill="1" applyBorder="1" applyAlignment="1">
      <alignment horizontal="center" vertical="center" wrapText="1"/>
    </xf>
    <xf numFmtId="0" fontId="46" fillId="3" borderId="22" xfId="0" applyFont="1" applyFill="1" applyBorder="1" applyAlignment="1">
      <alignment horizontal="center" vertical="center" wrapText="1"/>
    </xf>
    <xf numFmtId="0" fontId="45" fillId="0" borderId="25" xfId="0" applyFont="1" applyBorder="1" applyAlignment="1">
      <alignment horizontal="center" vertical="center" wrapText="1"/>
    </xf>
    <xf numFmtId="0" fontId="43" fillId="0" borderId="26" xfId="0" applyFont="1" applyBorder="1" applyAlignment="1">
      <alignment horizontal="justify" vertical="center" wrapText="1"/>
    </xf>
    <xf numFmtId="0" fontId="54" fillId="3" borderId="22" xfId="0" applyFont="1" applyFill="1" applyBorder="1" applyAlignment="1">
      <alignment horizontal="center" vertical="center" wrapText="1"/>
    </xf>
    <xf numFmtId="0" fontId="55" fillId="0" borderId="0" xfId="0" applyFont="1" applyAlignment="1">
      <alignment horizontal="center" vertical="center"/>
    </xf>
    <xf numFmtId="0" fontId="0" fillId="0" borderId="0" xfId="0" applyFill="1" applyAlignment="1">
      <alignment horizontal="left" vertical="center" wrapText="1"/>
    </xf>
    <xf numFmtId="0" fontId="0" fillId="0" borderId="0" xfId="0" applyFill="1" applyAlignment="1">
      <alignment horizontal="center" vertical="center"/>
    </xf>
    <xf numFmtId="0" fontId="56" fillId="0" borderId="1" xfId="0" applyFont="1" applyBorder="1" applyAlignment="1">
      <alignment horizontal="justify" vertical="center" wrapText="1" readingOrder="1"/>
    </xf>
    <xf numFmtId="0" fontId="56" fillId="0" borderId="27" xfId="0" applyFont="1" applyBorder="1" applyAlignment="1">
      <alignment horizontal="justify" vertical="center" wrapText="1" readingOrder="1"/>
    </xf>
    <xf numFmtId="0" fontId="56" fillId="0" borderId="28" xfId="0" applyFont="1" applyBorder="1" applyAlignment="1">
      <alignment horizontal="justify" vertical="center" wrapText="1" readingOrder="1"/>
    </xf>
    <xf numFmtId="10" fontId="27" fillId="17" borderId="1" xfId="2" applyNumberFormat="1" applyFont="1" applyFill="1" applyBorder="1" applyAlignment="1">
      <alignment horizontal="center" vertical="center"/>
    </xf>
    <xf numFmtId="0" fontId="0" fillId="11" borderId="0" xfId="0" applyFill="1" applyAlignment="1">
      <alignment vertical="top" wrapText="1"/>
    </xf>
    <xf numFmtId="0" fontId="3" fillId="11" borderId="0" xfId="0" applyFont="1" applyFill="1" applyBorder="1" applyAlignment="1">
      <alignment vertical="top"/>
    </xf>
    <xf numFmtId="0" fontId="3" fillId="4" borderId="0" xfId="0" applyFont="1" applyFill="1" applyBorder="1" applyAlignment="1">
      <alignment vertical="top"/>
    </xf>
    <xf numFmtId="0" fontId="3" fillId="10" borderId="0" xfId="0" applyFont="1" applyFill="1" applyBorder="1" applyAlignment="1">
      <alignment vertical="top"/>
    </xf>
    <xf numFmtId="0" fontId="0" fillId="10" borderId="0" xfId="0" applyFill="1" applyAlignment="1">
      <alignment vertical="top"/>
    </xf>
    <xf numFmtId="0" fontId="0" fillId="11" borderId="0" xfId="0" applyFill="1" applyAlignment="1">
      <alignment vertical="top"/>
    </xf>
    <xf numFmtId="0" fontId="50" fillId="0" borderId="0" xfId="0" applyFont="1" applyAlignment="1">
      <alignment vertical="top"/>
    </xf>
    <xf numFmtId="0" fontId="0" fillId="0" borderId="0" xfId="0" applyFont="1" applyAlignment="1">
      <alignment vertical="top"/>
    </xf>
    <xf numFmtId="0" fontId="0" fillId="0" borderId="1" xfId="0" applyBorder="1" applyAlignment="1">
      <alignment wrapText="1"/>
    </xf>
    <xf numFmtId="0" fontId="0" fillId="0" borderId="0" xfId="0" applyFont="1" applyAlignment="1">
      <alignment vertical="center" wrapText="1"/>
    </xf>
    <xf numFmtId="0" fontId="18" fillId="0" borderId="1" xfId="0" applyFont="1" applyBorder="1" applyAlignment="1">
      <alignment vertical="top" wrapText="1"/>
    </xf>
    <xf numFmtId="0" fontId="0" fillId="0" borderId="1" xfId="0" applyBorder="1" applyAlignment="1">
      <alignment vertical="top" wrapText="1"/>
    </xf>
    <xf numFmtId="0" fontId="2" fillId="0" borderId="0" xfId="0" applyFont="1"/>
    <xf numFmtId="0" fontId="2" fillId="0" borderId="0" xfId="0" applyFont="1" applyAlignment="1">
      <alignment wrapText="1"/>
    </xf>
    <xf numFmtId="0" fontId="0" fillId="0" borderId="1" xfId="0" applyBorder="1" applyAlignment="1">
      <alignment vertical="top"/>
    </xf>
    <xf numFmtId="0" fontId="2" fillId="0" borderId="1" xfId="0" applyFont="1" applyBorder="1" applyAlignment="1">
      <alignment vertical="center" wrapText="1"/>
    </xf>
    <xf numFmtId="0" fontId="25" fillId="0" borderId="1" xfId="0" applyFont="1" applyBorder="1" applyAlignment="1">
      <alignment vertical="center" wrapText="1"/>
    </xf>
    <xf numFmtId="0" fontId="57" fillId="0" borderId="0" xfId="0" applyFont="1"/>
    <xf numFmtId="0" fontId="57" fillId="0" borderId="0" xfId="0" applyFont="1" applyAlignment="1">
      <alignment vertical="center"/>
    </xf>
    <xf numFmtId="0" fontId="57" fillId="0" borderId="0" xfId="0" applyFont="1" applyAlignment="1"/>
    <xf numFmtId="164" fontId="11" fillId="0" borderId="1" xfId="0" applyNumberFormat="1" applyFont="1" applyFill="1" applyBorder="1" applyAlignment="1">
      <alignment horizontal="center" vertical="center" wrapText="1"/>
    </xf>
    <xf numFmtId="0" fontId="59" fillId="3" borderId="1" xfId="0" applyFont="1" applyFill="1" applyBorder="1" applyAlignment="1">
      <alignment horizontal="left" vertical="center" wrapText="1"/>
    </xf>
    <xf numFmtId="0" fontId="57" fillId="0" borderId="1" xfId="0" applyFont="1" applyBorder="1" applyAlignment="1">
      <alignment vertical="top" wrapText="1"/>
    </xf>
    <xf numFmtId="0" fontId="59" fillId="3" borderId="0" xfId="0" applyFont="1" applyFill="1" applyAlignment="1">
      <alignment horizontal="left" vertical="center" wrapText="1"/>
    </xf>
    <xf numFmtId="164" fontId="59" fillId="0" borderId="1" xfId="0" applyNumberFormat="1" applyFont="1" applyBorder="1" applyAlignment="1">
      <alignment horizontal="center" vertical="center" wrapText="1"/>
    </xf>
    <xf numFmtId="1" fontId="18" fillId="3" borderId="1" xfId="0" applyNumberFormat="1" applyFont="1" applyFill="1" applyBorder="1" applyAlignment="1">
      <alignment horizontal="center"/>
    </xf>
    <xf numFmtId="1" fontId="0" fillId="3" borderId="1" xfId="0" applyNumberFormat="1" applyFill="1" applyBorder="1" applyAlignment="1">
      <alignment horizontal="center" vertical="center"/>
    </xf>
    <xf numFmtId="2" fontId="3" fillId="20" borderId="0" xfId="0" applyNumberFormat="1" applyFont="1" applyFill="1" applyBorder="1" applyAlignment="1">
      <alignment horizontal="center"/>
    </xf>
    <xf numFmtId="2" fontId="0" fillId="0" borderId="1" xfId="0" applyNumberFormat="1" applyFill="1" applyBorder="1" applyAlignment="1">
      <alignment horizontal="center"/>
    </xf>
    <xf numFmtId="2" fontId="25" fillId="3" borderId="1" xfId="0" applyNumberFormat="1" applyFont="1" applyFill="1" applyBorder="1" applyAlignment="1">
      <alignment horizontal="center" vertical="center"/>
    </xf>
    <xf numFmtId="2" fontId="2" fillId="20" borderId="1" xfId="0" applyNumberFormat="1" applyFont="1" applyFill="1" applyBorder="1" applyAlignment="1">
      <alignment horizontal="center" vertical="center"/>
    </xf>
    <xf numFmtId="164" fontId="60" fillId="0" borderId="1" xfId="0" applyNumberFormat="1" applyFont="1" applyBorder="1" applyAlignment="1">
      <alignment horizontal="center" vertical="center" wrapText="1"/>
    </xf>
    <xf numFmtId="0" fontId="61" fillId="0" borderId="1" xfId="0" applyFont="1" applyBorder="1" applyAlignment="1">
      <alignment vertical="center" wrapText="1"/>
    </xf>
    <xf numFmtId="2" fontId="3" fillId="0" borderId="0" xfId="0" applyNumberFormat="1" applyFont="1" applyFill="1" applyBorder="1" applyAlignment="1">
      <alignment horizontal="center"/>
    </xf>
    <xf numFmtId="0" fontId="0" fillId="0" borderId="1" xfId="0" applyBorder="1" applyAlignment="1">
      <alignment vertical="center" wrapText="1"/>
    </xf>
    <xf numFmtId="0" fontId="57" fillId="0" borderId="0" xfId="0" applyFont="1" applyAlignment="1">
      <alignment wrapText="1"/>
    </xf>
    <xf numFmtId="2" fontId="25" fillId="0" borderId="1" xfId="0" applyNumberFormat="1" applyFont="1" applyBorder="1" applyAlignment="1">
      <alignment horizontal="center" vertical="center"/>
    </xf>
    <xf numFmtId="2" fontId="2" fillId="0" borderId="1" xfId="0" applyNumberFormat="1" applyFont="1" applyFill="1" applyBorder="1" applyAlignment="1">
      <alignment horizontal="center" vertical="center"/>
    </xf>
    <xf numFmtId="164" fontId="62" fillId="0" borderId="1" xfId="0" applyNumberFormat="1" applyFont="1" applyFill="1" applyBorder="1" applyAlignment="1">
      <alignment horizontal="center" vertical="center" wrapText="1"/>
    </xf>
    <xf numFmtId="0" fontId="18" fillId="0" borderId="1" xfId="0" applyFont="1" applyBorder="1" applyAlignment="1">
      <alignment vertical="center" wrapText="1"/>
    </xf>
    <xf numFmtId="0" fontId="63" fillId="0" borderId="1" xfId="0" applyFont="1" applyBorder="1" applyAlignment="1">
      <alignment vertical="top" wrapText="1"/>
    </xf>
    <xf numFmtId="2" fontId="58" fillId="0" borderId="0" xfId="0" applyNumberFormat="1" applyFont="1" applyFill="1" applyBorder="1" applyAlignment="1">
      <alignment horizontal="center"/>
    </xf>
    <xf numFmtId="0" fontId="14" fillId="7" borderId="0" xfId="0" applyFont="1" applyFill="1" applyAlignment="1"/>
    <xf numFmtId="1" fontId="0" fillId="3" borderId="1" xfId="0" applyNumberFormat="1" applyFill="1" applyBorder="1" applyAlignment="1">
      <alignment horizontal="center" wrapText="1"/>
    </xf>
    <xf numFmtId="1" fontId="18" fillId="3" borderId="1" xfId="0" applyNumberFormat="1" applyFont="1" applyFill="1" applyBorder="1" applyAlignment="1">
      <alignment horizontal="center" wrapText="1"/>
    </xf>
    <xf numFmtId="1" fontId="0" fillId="3" borderId="1" xfId="0" applyNumberFormat="1" applyFill="1" applyBorder="1" applyAlignment="1">
      <alignment horizontal="center" vertical="center" wrapText="1"/>
    </xf>
    <xf numFmtId="1" fontId="18" fillId="3" borderId="1" xfId="0" applyNumberFormat="1" applyFont="1" applyFill="1" applyBorder="1" applyAlignment="1">
      <alignment horizontal="center" vertical="center" wrapText="1"/>
    </xf>
    <xf numFmtId="0" fontId="0" fillId="11" borderId="1" xfId="0" applyFill="1" applyBorder="1" applyAlignment="1"/>
    <xf numFmtId="0" fontId="18" fillId="11" borderId="1" xfId="0" applyFont="1" applyFill="1" applyBorder="1" applyAlignment="1"/>
    <xf numFmtId="2" fontId="18" fillId="0" borderId="1" xfId="0" applyNumberFormat="1" applyFont="1" applyFill="1" applyBorder="1" applyAlignment="1">
      <alignment horizontal="center"/>
    </xf>
    <xf numFmtId="0" fontId="17" fillId="11" borderId="1" xfId="0" applyFont="1" applyFill="1" applyBorder="1"/>
    <xf numFmtId="2" fontId="18" fillId="11" borderId="1" xfId="0" applyNumberFormat="1" applyFont="1" applyFill="1" applyBorder="1" applyAlignment="1">
      <alignment horizontal="center"/>
    </xf>
    <xf numFmtId="0" fontId="0" fillId="0" borderId="0" xfId="0" applyAlignment="1">
      <alignment horizontal="center"/>
    </xf>
    <xf numFmtId="0" fontId="3" fillId="0" borderId="0" xfId="0" applyFont="1" applyAlignment="1">
      <alignment horizontal="center"/>
    </xf>
    <xf numFmtId="0" fontId="3" fillId="15" borderId="0" xfId="0" applyFont="1" applyFill="1" applyAlignment="1">
      <alignment horizontal="center"/>
    </xf>
    <xf numFmtId="0" fontId="3" fillId="3" borderId="0" xfId="0" applyFont="1" applyFill="1" applyAlignment="1">
      <alignment horizontal="center"/>
    </xf>
    <xf numFmtId="0" fontId="3" fillId="0" borderId="0" xfId="0" applyFont="1" applyAlignment="1">
      <alignment horizontal="center"/>
    </xf>
    <xf numFmtId="0" fontId="45" fillId="0" borderId="23" xfId="0" applyFont="1" applyBorder="1" applyAlignment="1">
      <alignment horizontal="center" vertical="center" wrapText="1"/>
    </xf>
    <xf numFmtId="0" fontId="45" fillId="0" borderId="0" xfId="0" applyFont="1" applyBorder="1" applyAlignment="1">
      <alignment horizontal="center" vertical="center" wrapText="1"/>
    </xf>
    <xf numFmtId="0" fontId="45" fillId="0" borderId="23" xfId="0" applyFont="1" applyBorder="1" applyAlignment="1">
      <alignment horizontal="center" vertical="center"/>
    </xf>
    <xf numFmtId="0" fontId="3" fillId="0" borderId="0" xfId="0" applyFont="1" applyAlignment="1">
      <alignment horizontal="center" vertical="center"/>
    </xf>
    <xf numFmtId="0" fontId="19" fillId="0" borderId="0" xfId="0" applyFont="1" applyBorder="1" applyAlignment="1">
      <alignment horizontal="left"/>
    </xf>
    <xf numFmtId="0" fontId="3" fillId="0" borderId="0" xfId="0" applyFont="1" applyAlignment="1">
      <alignment horizontal="center" vertical="center" wrapText="1"/>
    </xf>
    <xf numFmtId="0" fontId="0" fillId="0" borderId="0" xfId="0" applyBorder="1" applyAlignment="1">
      <alignment vertical="top" wrapText="1"/>
    </xf>
    <xf numFmtId="0" fontId="0" fillId="0" borderId="0" xfId="0" applyAlignment="1">
      <alignment horizontal="left" vertical="top" wrapText="1"/>
    </xf>
    <xf numFmtId="0" fontId="3" fillId="0" borderId="0" xfId="0" applyFont="1" applyAlignment="1">
      <alignment horizontal="left"/>
    </xf>
    <xf numFmtId="0" fontId="44" fillId="0" borderId="0" xfId="0" applyFont="1" applyBorder="1" applyAlignment="1">
      <alignment horizontal="left" vertical="center"/>
    </xf>
    <xf numFmtId="0" fontId="0" fillId="0" borderId="0" xfId="0" applyAlignment="1">
      <alignment vertical="top"/>
    </xf>
    <xf numFmtId="2" fontId="3" fillId="11" borderId="0" xfId="0" applyNumberFormat="1" applyFont="1" applyFill="1" applyBorder="1" applyAlignment="1">
      <alignment horizontal="center"/>
    </xf>
    <xf numFmtId="2" fontId="3" fillId="0" borderId="0" xfId="0" applyNumberFormat="1" applyFont="1" applyBorder="1" applyAlignment="1">
      <alignment horizontal="center" vertical="center"/>
    </xf>
    <xf numFmtId="0" fontId="15" fillId="7" borderId="0" xfId="0" applyFont="1" applyFill="1" applyBorder="1" applyAlignment="1">
      <alignment horizontal="left" vertical="center" wrapText="1"/>
    </xf>
    <xf numFmtId="0" fontId="15" fillId="7" borderId="0" xfId="0" applyFont="1" applyFill="1" applyBorder="1" applyAlignment="1">
      <alignment horizontal="left" vertical="center"/>
    </xf>
    <xf numFmtId="0" fontId="16" fillId="7" borderId="0" xfId="0" applyFont="1" applyFill="1" applyAlignment="1">
      <alignment horizontal="center"/>
    </xf>
    <xf numFmtId="0" fontId="35" fillId="8" borderId="0" xfId="0" applyFont="1" applyFill="1" applyBorder="1" applyAlignment="1">
      <alignment horizontal="left" vertical="center" wrapText="1"/>
    </xf>
    <xf numFmtId="0" fontId="30" fillId="8" borderId="0" xfId="0" applyFont="1" applyFill="1" applyBorder="1" applyAlignment="1">
      <alignment horizontal="left" vertical="center" wrapText="1"/>
    </xf>
    <xf numFmtId="0" fontId="29" fillId="8" borderId="0" xfId="0" applyFont="1" applyFill="1" applyAlignment="1">
      <alignment horizontal="left" vertical="center" wrapText="1"/>
    </xf>
    <xf numFmtId="0" fontId="14" fillId="7" borderId="0" xfId="0" applyFont="1" applyFill="1" applyAlignment="1">
      <alignment horizontal="center"/>
    </xf>
    <xf numFmtId="0" fontId="4" fillId="2" borderId="5" xfId="0" applyFont="1" applyFill="1" applyBorder="1" applyAlignment="1">
      <alignment horizontal="center"/>
    </xf>
    <xf numFmtId="0" fontId="4" fillId="2" borderId="7" xfId="0" applyFont="1" applyFill="1" applyBorder="1" applyAlignment="1">
      <alignment horizontal="center"/>
    </xf>
    <xf numFmtId="0" fontId="4" fillId="2" borderId="2" xfId="0" applyFont="1" applyFill="1" applyBorder="1" applyAlignment="1">
      <alignment horizontal="center"/>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3" borderId="5" xfId="0" applyFill="1" applyBorder="1" applyAlignment="1">
      <alignment horizontal="center" vertical="center" wrapText="1"/>
    </xf>
    <xf numFmtId="0" fontId="0" fillId="3" borderId="2" xfId="0" applyFill="1" applyBorder="1" applyAlignment="1">
      <alignment horizontal="center" vertical="center" wrapText="1"/>
    </xf>
    <xf numFmtId="0" fontId="9" fillId="3" borderId="7" xfId="0" applyFont="1" applyFill="1" applyBorder="1" applyAlignment="1">
      <alignment horizontal="left" vertical="center" wrapText="1"/>
    </xf>
    <xf numFmtId="0" fontId="9" fillId="3" borderId="2" xfId="0" applyFont="1" applyFill="1" applyBorder="1" applyAlignment="1">
      <alignment horizontal="left"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44" fillId="0" borderId="20" xfId="0" applyFont="1" applyBorder="1" applyAlignment="1">
      <alignment horizontal="left" vertical="top" wrapText="1"/>
    </xf>
    <xf numFmtId="0" fontId="44" fillId="0" borderId="21" xfId="0" applyFont="1" applyBorder="1" applyAlignment="1">
      <alignment horizontal="left" vertical="top" wrapText="1"/>
    </xf>
    <xf numFmtId="0" fontId="44" fillId="0" borderId="18" xfId="0" applyFont="1" applyBorder="1" applyAlignment="1">
      <alignment horizontal="left" vertical="top" wrapText="1"/>
    </xf>
    <xf numFmtId="0" fontId="12" fillId="7" borderId="0" xfId="0" applyFont="1" applyFill="1" applyAlignment="1">
      <alignment horizontal="center"/>
    </xf>
    <xf numFmtId="0" fontId="3" fillId="10" borderId="1" xfId="0" applyFont="1" applyFill="1" applyBorder="1" applyAlignment="1">
      <alignment horizontal="center"/>
    </xf>
    <xf numFmtId="0" fontId="37" fillId="0" borderId="0" xfId="0" applyFont="1" applyAlignment="1">
      <alignment horizontal="left" wrapText="1"/>
    </xf>
    <xf numFmtId="0" fontId="36" fillId="0" borderId="0" xfId="0" applyFont="1" applyAlignment="1">
      <alignment horizontal="left" wrapText="1"/>
    </xf>
    <xf numFmtId="0" fontId="37" fillId="0" borderId="0" xfId="0" applyFont="1" applyAlignment="1">
      <alignment horizontal="left" vertical="center" wrapText="1"/>
    </xf>
    <xf numFmtId="0" fontId="4" fillId="0" borderId="0" xfId="0" applyFont="1" applyAlignment="1">
      <alignment horizontal="left" vertical="center"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44" fillId="0" borderId="1" xfId="0" applyFont="1" applyBorder="1" applyAlignment="1">
      <alignment horizontal="left" vertical="top" wrapText="1"/>
    </xf>
    <xf numFmtId="0" fontId="6" fillId="10"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12" fillId="7" borderId="1" xfId="0" applyFont="1" applyFill="1" applyBorder="1" applyAlignment="1">
      <alignment horizontal="center"/>
    </xf>
    <xf numFmtId="0" fontId="38" fillId="0" borderId="1" xfId="0" applyFont="1" applyBorder="1" applyAlignment="1">
      <alignment horizontal="left" vertical="center" wrapText="1"/>
    </xf>
    <xf numFmtId="0" fontId="39" fillId="0" borderId="1" xfId="0" applyFont="1" applyBorder="1" applyAlignment="1">
      <alignment horizontal="left" vertical="center" wrapText="1"/>
    </xf>
    <xf numFmtId="0" fontId="6" fillId="10" borderId="5" xfId="0" applyFont="1" applyFill="1" applyBorder="1" applyAlignment="1">
      <alignment horizontal="left" vertical="center"/>
    </xf>
    <xf numFmtId="0" fontId="6" fillId="10" borderId="2" xfId="0" applyFont="1" applyFill="1" applyBorder="1" applyAlignment="1">
      <alignment horizontal="left" vertical="center"/>
    </xf>
    <xf numFmtId="0" fontId="6" fillId="10" borderId="1" xfId="0" applyFont="1" applyFill="1" applyBorder="1" applyAlignment="1">
      <alignment horizontal="left" wrapText="1"/>
    </xf>
    <xf numFmtId="0" fontId="27" fillId="16" borderId="1" xfId="0" applyFont="1" applyFill="1" applyBorder="1" applyAlignment="1">
      <alignment horizontal="left" vertical="center"/>
    </xf>
    <xf numFmtId="0" fontId="28" fillId="15" borderId="1" xfId="0" applyFont="1" applyFill="1" applyBorder="1" applyAlignment="1">
      <alignment horizontal="left" vertical="center"/>
    </xf>
    <xf numFmtId="0" fontId="30" fillId="0" borderId="1" xfId="0" applyFont="1" applyFill="1" applyBorder="1" applyAlignment="1">
      <alignment horizontal="center" vertical="center"/>
    </xf>
    <xf numFmtId="0" fontId="27" fillId="0" borderId="20" xfId="0" applyFont="1" applyBorder="1" applyAlignment="1">
      <alignment horizontal="center" vertical="center"/>
    </xf>
    <xf numFmtId="0" fontId="27" fillId="0" borderId="21" xfId="0" applyFont="1" applyBorder="1" applyAlignment="1">
      <alignment horizontal="center" vertical="center"/>
    </xf>
    <xf numFmtId="0" fontId="27" fillId="0" borderId="18" xfId="0" applyFont="1" applyBorder="1" applyAlignment="1">
      <alignment horizontal="center" vertical="center"/>
    </xf>
    <xf numFmtId="0" fontId="28" fillId="14" borderId="5" xfId="0" applyFont="1" applyFill="1" applyBorder="1" applyAlignment="1">
      <alignment horizontal="left" vertical="center"/>
    </xf>
    <xf numFmtId="0" fontId="28" fillId="14" borderId="7" xfId="0" applyFont="1" applyFill="1" applyBorder="1" applyAlignment="1">
      <alignment horizontal="left" vertical="center"/>
    </xf>
    <xf numFmtId="0" fontId="28" fillId="14" borderId="2" xfId="0" applyFont="1" applyFill="1" applyBorder="1" applyAlignment="1">
      <alignment horizontal="left" vertical="center"/>
    </xf>
    <xf numFmtId="0" fontId="27" fillId="0" borderId="1" xfId="0" applyFont="1" applyBorder="1" applyAlignment="1">
      <alignment horizontal="left" vertical="center"/>
    </xf>
    <xf numFmtId="0" fontId="26" fillId="13" borderId="5" xfId="0" applyFont="1" applyFill="1" applyBorder="1" applyAlignment="1">
      <alignment horizontal="center"/>
    </xf>
    <xf numFmtId="0" fontId="26" fillId="13" borderId="2" xfId="0" applyFont="1" applyFill="1" applyBorder="1" applyAlignment="1">
      <alignment horizontal="center"/>
    </xf>
    <xf numFmtId="0" fontId="2" fillId="0" borderId="0" xfId="0" applyFont="1" applyAlignment="1">
      <alignment horizontal="left" vertical="center" wrapText="1"/>
    </xf>
    <xf numFmtId="0" fontId="15" fillId="7" borderId="0" xfId="0" applyFont="1" applyFill="1" applyAlignment="1">
      <alignment horizontal="center"/>
    </xf>
    <xf numFmtId="0" fontId="26" fillId="13" borderId="5" xfId="0" applyFont="1" applyFill="1" applyBorder="1" applyAlignment="1">
      <alignment horizontal="center" vertical="center" wrapText="1"/>
    </xf>
    <xf numFmtId="0" fontId="26" fillId="13" borderId="2" xfId="0" applyFont="1" applyFill="1" applyBorder="1" applyAlignment="1">
      <alignment horizontal="center" vertical="center" wrapText="1"/>
    </xf>
    <xf numFmtId="0" fontId="0" fillId="7" borderId="0" xfId="0" applyFill="1" applyAlignment="1">
      <alignment horizontal="center"/>
    </xf>
    <xf numFmtId="0" fontId="28" fillId="17"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4" fillId="7" borderId="1" xfId="0" applyFont="1" applyFill="1" applyBorder="1" applyAlignment="1">
      <alignment horizontal="center" vertical="center" wrapText="1"/>
    </xf>
    <xf numFmtId="0" fontId="51" fillId="0" borderId="0" xfId="0" applyFont="1" applyAlignment="1">
      <alignment horizontal="left"/>
    </xf>
    <xf numFmtId="0" fontId="20" fillId="7" borderId="0" xfId="0" applyFont="1" applyFill="1" applyAlignment="1">
      <alignment horizontal="center"/>
    </xf>
    <xf numFmtId="0" fontId="3" fillId="3" borderId="0" xfId="0" applyFont="1" applyFill="1" applyAlignment="1">
      <alignment horizontal="center"/>
    </xf>
    <xf numFmtId="0" fontId="51" fillId="19" borderId="0" xfId="0" applyFont="1" applyFill="1" applyAlignment="1">
      <alignment horizontal="center"/>
    </xf>
    <xf numFmtId="0" fontId="53" fillId="0" borderId="0" xfId="0" applyFont="1" applyAlignment="1">
      <alignment horizontal="left" vertical="top" wrapText="1"/>
    </xf>
    <xf numFmtId="0" fontId="3" fillId="0" borderId="0" xfId="0" applyFont="1" applyBorder="1" applyAlignment="1">
      <alignment horizontal="left"/>
    </xf>
    <xf numFmtId="0" fontId="0" fillId="0" borderId="0" xfId="0" applyBorder="1" applyAlignment="1">
      <alignment vertical="top" wrapText="1"/>
    </xf>
    <xf numFmtId="0" fontId="0" fillId="0" borderId="0" xfId="0" applyFont="1" applyBorder="1" applyAlignment="1">
      <alignment horizontal="left"/>
    </xf>
    <xf numFmtId="0" fontId="0" fillId="0" borderId="0" xfId="0" applyAlignment="1">
      <alignment horizontal="left" vertical="top" wrapText="1"/>
    </xf>
    <xf numFmtId="0" fontId="3" fillId="4" borderId="0" xfId="0" applyFont="1" applyFill="1" applyBorder="1" applyAlignment="1">
      <alignment horizontal="left"/>
    </xf>
    <xf numFmtId="0" fontId="19" fillId="0" borderId="0" xfId="0" applyFont="1" applyBorder="1" applyAlignment="1">
      <alignment horizontal="left"/>
    </xf>
    <xf numFmtId="0" fontId="49" fillId="0" borderId="0" xfId="0" applyFont="1" applyBorder="1" applyAlignment="1">
      <alignment vertical="top"/>
    </xf>
    <xf numFmtId="0" fontId="44" fillId="0" borderId="0" xfId="0" applyFont="1" applyBorder="1" applyAlignment="1">
      <alignment horizontal="left" vertical="center"/>
    </xf>
    <xf numFmtId="0" fontId="0" fillId="0" borderId="0" xfId="0" applyAlignment="1">
      <alignment horizontal="center"/>
    </xf>
    <xf numFmtId="0" fontId="0" fillId="0" borderId="0" xfId="0" applyFont="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Border="1" applyAlignment="1">
      <alignment horizontal="left" wrapText="1"/>
    </xf>
    <xf numFmtId="0" fontId="3" fillId="0" borderId="0" xfId="0" applyFont="1" applyFill="1" applyBorder="1" applyAlignment="1"/>
    <xf numFmtId="0" fontId="0" fillId="0" borderId="0" xfId="0" applyFont="1" applyFill="1" applyBorder="1" applyAlignment="1">
      <alignment wrapText="1"/>
    </xf>
    <xf numFmtId="0" fontId="0" fillId="0" borderId="0" xfId="0" applyFont="1" applyFill="1" applyBorder="1" applyAlignment="1"/>
    <xf numFmtId="0" fontId="0" fillId="0" borderId="0" xfId="0" applyFont="1" applyBorder="1" applyAlignment="1"/>
    <xf numFmtId="0" fontId="3" fillId="0" borderId="0" xfId="0" applyFont="1" applyBorder="1" applyAlignment="1">
      <alignment vertical="center"/>
    </xf>
    <xf numFmtId="0" fontId="0" fillId="0" borderId="0" xfId="0" applyAlignment="1">
      <alignment vertical="top"/>
    </xf>
    <xf numFmtId="0" fontId="0" fillId="0" borderId="0" xfId="0" applyFont="1" applyBorder="1" applyAlignment="1">
      <alignment vertical="center"/>
    </xf>
    <xf numFmtId="0" fontId="3" fillId="0" borderId="0" xfId="0" applyFont="1" applyFill="1" applyBorder="1" applyAlignment="1">
      <alignment horizontal="left"/>
    </xf>
    <xf numFmtId="0" fontId="0" fillId="0" borderId="0" xfId="0" applyFont="1" applyFill="1" applyBorder="1" applyAlignment="1">
      <alignment horizontal="left"/>
    </xf>
    <xf numFmtId="0" fontId="3" fillId="0" borderId="0"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left"/>
    </xf>
    <xf numFmtId="0" fontId="3" fillId="0" borderId="0" xfId="0" applyFont="1" applyBorder="1" applyAlignment="1">
      <alignment horizontal="left" vertical="center"/>
    </xf>
    <xf numFmtId="0" fontId="3" fillId="0" borderId="0" xfId="0" applyFont="1" applyAlignment="1">
      <alignment horizontal="left"/>
    </xf>
    <xf numFmtId="0" fontId="0" fillId="0" borderId="0" xfId="0" applyBorder="1" applyAlignment="1">
      <alignment horizontal="left"/>
    </xf>
    <xf numFmtId="0" fontId="0" fillId="0" borderId="0" xfId="0" applyBorder="1" applyAlignment="1">
      <alignment horizontal="left" vertical="center" wrapText="1"/>
    </xf>
    <xf numFmtId="0" fontId="45" fillId="0" borderId="24" xfId="0" applyFont="1" applyBorder="1" applyAlignment="1">
      <alignment horizontal="center" vertical="center" wrapText="1"/>
    </xf>
    <xf numFmtId="0" fontId="45" fillId="0" borderId="23" xfId="0" applyFont="1" applyBorder="1" applyAlignment="1">
      <alignment horizontal="center" vertical="center" wrapText="1"/>
    </xf>
    <xf numFmtId="0" fontId="3" fillId="0" borderId="0" xfId="0" applyFont="1" applyAlignment="1">
      <alignment horizontal="center"/>
    </xf>
    <xf numFmtId="0" fontId="45" fillId="0" borderId="0" xfId="0" applyFont="1" applyAlignment="1">
      <alignment horizontal="center" vertical="center" wrapText="1"/>
    </xf>
    <xf numFmtId="0" fontId="45" fillId="0" borderId="0" xfId="0" applyFont="1" applyBorder="1" applyAlignment="1">
      <alignment horizontal="center" vertical="center" wrapText="1"/>
    </xf>
    <xf numFmtId="0" fontId="45" fillId="0" borderId="24" xfId="0" applyFont="1" applyBorder="1" applyAlignment="1">
      <alignment horizontal="center" vertical="center"/>
    </xf>
    <xf numFmtId="0" fontId="45" fillId="0" borderId="23" xfId="0" applyFont="1" applyBorder="1" applyAlignment="1">
      <alignment horizontal="center" vertical="center"/>
    </xf>
    <xf numFmtId="0" fontId="3" fillId="15" borderId="0" xfId="0" applyFont="1" applyFill="1" applyAlignment="1">
      <alignment horizontal="center"/>
    </xf>
    <xf numFmtId="0" fontId="2" fillId="0" borderId="8"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49" fillId="11" borderId="0" xfId="0" applyFont="1" applyFill="1" applyBorder="1" applyAlignment="1">
      <alignment vertical="top"/>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cellXfs>
  <cellStyles count="3">
    <cellStyle name="Accent2" xfId="1" builtinId="33"/>
    <cellStyle name="Normal" xfId="0" builtinId="0"/>
    <cellStyle name="Per cent" xfId="2" builtinId="5"/>
  </cellStyles>
  <dxfs count="1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50"/>
        </patternFill>
      </fill>
    </dxf>
    <dxf>
      <fill>
        <patternFill>
          <bgColor rgb="FF92D050"/>
        </patternFill>
      </fill>
    </dxf>
    <dxf>
      <fill>
        <patternFill>
          <bgColor rgb="FFFF0000"/>
        </patternFill>
      </fill>
    </dxf>
  </dxfs>
  <tableStyles count="0" defaultTableStyle="TableStyleMedium2" defaultPivotStyle="PivotStyleLight16"/>
  <colors>
    <mruColors>
      <color rgb="FFEE5F5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it-IT"/>
              <a:t>DIRECT BARRIERS</a:t>
            </a:r>
          </a:p>
        </c:rich>
      </c:tx>
      <c:layout>
        <c:manualLayout>
          <c:xMode val="edge"/>
          <c:yMode val="edge"/>
          <c:x val="0.2303678915135608"/>
          <c:y val="0"/>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radarChart>
        <c:radarStyle val="marker"/>
        <c:varyColors val="0"/>
        <c:ser>
          <c:idx val="0"/>
          <c:order val="0"/>
          <c:spPr>
            <a:ln w="28575" cap="rnd" cmpd="sng" algn="ctr">
              <a:solidFill>
                <a:schemeClr val="tx1"/>
              </a:solidFill>
              <a:prstDash val="solid"/>
              <a:round/>
            </a:ln>
            <a:effectLst/>
          </c:spPr>
          <c:marker>
            <c:symbol val="circle"/>
            <c:size val="6"/>
            <c:spPr>
              <a:solidFill>
                <a:schemeClr val="tx1"/>
              </a:solidFill>
              <a:ln>
                <a:noFill/>
              </a:ln>
              <a:effectLst/>
            </c:spPr>
          </c:marker>
          <c:dPt>
            <c:idx val="5"/>
            <c:marker>
              <c:symbol val="circle"/>
              <c:size val="6"/>
              <c:spPr>
                <a:solidFill>
                  <a:schemeClr val="tx1"/>
                </a:solidFill>
                <a:ln>
                  <a:noFill/>
                </a:ln>
                <a:effectLst/>
              </c:spPr>
            </c:marker>
            <c:bubble3D val="0"/>
            <c:spPr>
              <a:ln w="28575" cap="rnd" cmpd="sng" algn="ctr">
                <a:solidFill>
                  <a:schemeClr val="tx1"/>
                </a:solidFill>
                <a:prstDash val="solid"/>
                <a:round/>
              </a:ln>
              <a:effectLst/>
            </c:spPr>
            <c:extLst>
              <c:ext xmlns:c16="http://schemas.microsoft.com/office/drawing/2014/chart" uri="{C3380CC4-5D6E-409C-BE32-E72D297353CC}">
                <c16:uniqueId val="{00000000-228A-CD49-BB3E-9371E51B7EA3}"/>
              </c:ext>
            </c:extLst>
          </c:dPt>
          <c:cat>
            <c:strRef>
              <c:f>Results!$E$4:$E$9</c:f>
              <c:strCache>
                <c:ptCount val="6"/>
                <c:pt idx="0">
                  <c:v>Safe performance of tasks</c:v>
                </c:pt>
                <c:pt idx="1">
                  <c:v>Compliance with safety rules/procedures</c:v>
                </c:pt>
                <c:pt idx="2">
                  <c:v>Safe performance relating to the context</c:v>
                </c:pt>
                <c:pt idx="3">
                  <c:v>Active participation in safety</c:v>
                </c:pt>
                <c:pt idx="4">
                  <c:v>Teamwork</c:v>
                </c:pt>
                <c:pt idx="5">
                  <c:v>Safety communication</c:v>
                </c:pt>
              </c:strCache>
            </c:strRef>
          </c:cat>
          <c:val>
            <c:numRef>
              <c:f>Results!$F$4:$F$9</c:f>
              <c:numCache>
                <c:formatCode>0.00</c:formatCode>
                <c:ptCount val="6"/>
                <c:pt idx="0">
                  <c:v>0.6</c:v>
                </c:pt>
                <c:pt idx="1">
                  <c:v>0.66</c:v>
                </c:pt>
                <c:pt idx="2">
                  <c:v>0.66</c:v>
                </c:pt>
                <c:pt idx="3">
                  <c:v>0.66</c:v>
                </c:pt>
                <c:pt idx="4">
                  <c:v>0.66</c:v>
                </c:pt>
                <c:pt idx="5">
                  <c:v>0</c:v>
                </c:pt>
              </c:numCache>
            </c:numRef>
          </c:val>
          <c:extLst>
            <c:ext xmlns:c16="http://schemas.microsoft.com/office/drawing/2014/chart" uri="{C3380CC4-5D6E-409C-BE32-E72D297353CC}">
              <c16:uniqueId val="{00000000-0D2B-422C-8F73-A677660759CE}"/>
            </c:ext>
          </c:extLst>
        </c:ser>
        <c:dLbls>
          <c:showLegendKey val="0"/>
          <c:showVal val="0"/>
          <c:showCatName val="0"/>
          <c:showSerName val="0"/>
          <c:showPercent val="0"/>
          <c:showBubbleSize val="0"/>
        </c:dLbls>
        <c:axId val="445784856"/>
        <c:axId val="445786824"/>
      </c:radarChart>
      <c:catAx>
        <c:axId val="445784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IT"/>
          </a:p>
        </c:txPr>
        <c:crossAx val="445786824"/>
        <c:crosses val="autoZero"/>
        <c:auto val="1"/>
        <c:lblAlgn val="ctr"/>
        <c:lblOffset val="100"/>
        <c:noMultiLvlLbl val="0"/>
      </c:catAx>
      <c:valAx>
        <c:axId val="4457868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IT"/>
          </a:p>
        </c:txPr>
        <c:crossAx val="445784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it-IT"/>
              <a:t>SAFEGUARD BARRIERS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radarChart>
        <c:radarStyle val="marker"/>
        <c:varyColors val="0"/>
        <c:ser>
          <c:idx val="0"/>
          <c:order val="0"/>
          <c:spPr>
            <a:ln w="25400" cap="rnd" cmpd="sng" algn="ctr">
              <a:solidFill>
                <a:schemeClr val="tx1"/>
              </a:solidFill>
              <a:prstDash val="solid"/>
              <a:round/>
            </a:ln>
            <a:effectLst/>
          </c:spPr>
          <c:marker>
            <c:symbol val="circle"/>
            <c:size val="6"/>
            <c:spPr>
              <a:solidFill>
                <a:schemeClr val="tx1"/>
              </a:solidFill>
              <a:ln>
                <a:noFill/>
              </a:ln>
              <a:effectLst/>
            </c:spPr>
          </c:marker>
          <c:cat>
            <c:strRef>
              <c:f>Results!$H$4:$H$10</c:f>
              <c:strCache>
                <c:ptCount val="7"/>
                <c:pt idx="0">
                  <c:v>Non-technical skills</c:v>
                </c:pt>
                <c:pt idx="1">
                  <c:v>technical skills</c:v>
                </c:pt>
                <c:pt idx="2">
                  <c:v>Safety motivation</c:v>
                </c:pt>
                <c:pt idx="3">
                  <c:v>Organizational safety citizenship</c:v>
                </c:pt>
                <c:pt idx="4">
                  <c:v>Skills assessment and development</c:v>
                </c:pt>
                <c:pt idx="5">
                  <c:v>Safety leadership</c:v>
                </c:pt>
                <c:pt idx="6">
                  <c:v>Safety climate and culture</c:v>
                </c:pt>
              </c:strCache>
            </c:strRef>
          </c:cat>
          <c:val>
            <c:numRef>
              <c:f>Results!$I$4:$I$10</c:f>
              <c:numCache>
                <c:formatCode>0.00</c:formatCode>
                <c:ptCount val="7"/>
                <c:pt idx="0">
                  <c:v>0.66</c:v>
                </c:pt>
                <c:pt idx="1">
                  <c:v>0</c:v>
                </c:pt>
                <c:pt idx="2">
                  <c:v>0</c:v>
                </c:pt>
                <c:pt idx="3">
                  <c:v>0</c:v>
                </c:pt>
                <c:pt idx="4">
                  <c:v>0</c:v>
                </c:pt>
                <c:pt idx="5">
                  <c:v>0</c:v>
                </c:pt>
                <c:pt idx="6">
                  <c:v>0</c:v>
                </c:pt>
              </c:numCache>
            </c:numRef>
          </c:val>
          <c:extLst>
            <c:ext xmlns:c16="http://schemas.microsoft.com/office/drawing/2014/chart" uri="{C3380CC4-5D6E-409C-BE32-E72D297353CC}">
              <c16:uniqueId val="{00000000-9BA7-4AF2-8C28-23AE36A5F504}"/>
            </c:ext>
          </c:extLst>
        </c:ser>
        <c:dLbls>
          <c:showLegendKey val="0"/>
          <c:showVal val="0"/>
          <c:showCatName val="0"/>
          <c:showSerName val="0"/>
          <c:showPercent val="0"/>
          <c:showBubbleSize val="0"/>
        </c:dLbls>
        <c:axId val="511439072"/>
        <c:axId val="511441696"/>
      </c:radarChart>
      <c:catAx>
        <c:axId val="51143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IT"/>
          </a:p>
        </c:txPr>
        <c:crossAx val="511441696"/>
        <c:crosses val="autoZero"/>
        <c:auto val="1"/>
        <c:lblAlgn val="ctr"/>
        <c:lblOffset val="100"/>
        <c:noMultiLvlLbl val="0"/>
      </c:catAx>
      <c:valAx>
        <c:axId val="511441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IT"/>
          </a:p>
        </c:txPr>
        <c:crossAx val="51143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it-IT"/>
              <a:t>CULTURAL VALUES</a:t>
            </a:r>
          </a:p>
        </c:rich>
      </c:tx>
      <c:layout>
        <c:manualLayout>
          <c:xMode val="edge"/>
          <c:yMode val="edge"/>
          <c:x val="0.30677777777777776"/>
          <c:y val="1.6948044472805672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manualLayout>
          <c:layoutTarget val="inner"/>
          <c:xMode val="edge"/>
          <c:yMode val="edge"/>
          <c:x val="0.2718930446194226"/>
          <c:y val="0.22978649017013419"/>
          <c:w val="0.48954724409448819"/>
          <c:h val="0.63619761206672343"/>
        </c:manualLayout>
      </c:layout>
      <c:radarChart>
        <c:radarStyle val="marker"/>
        <c:varyColors val="0"/>
        <c:ser>
          <c:idx val="0"/>
          <c:order val="0"/>
          <c:spPr>
            <a:ln w="25400" cap="rnd" cmpd="sng" algn="ctr">
              <a:solidFill>
                <a:schemeClr val="tx1"/>
              </a:solidFill>
              <a:prstDash val="solid"/>
              <a:round/>
            </a:ln>
            <a:effectLst/>
          </c:spPr>
          <c:marker>
            <c:symbol val="circle"/>
            <c:size val="6"/>
            <c:spPr>
              <a:solidFill>
                <a:schemeClr val="tx1"/>
              </a:solidFill>
              <a:ln>
                <a:noFill/>
              </a:ln>
              <a:effectLst/>
            </c:spPr>
          </c:marker>
          <c:cat>
            <c:strRef>
              <c:f>Results!$K$4:$K$8</c:f>
              <c:strCache>
                <c:ptCount val="5"/>
                <c:pt idx="0">
                  <c:v>Individualism</c:v>
                </c:pt>
                <c:pt idx="1">
                  <c:v>Distance from Power</c:v>
                </c:pt>
                <c:pt idx="2">
                  <c:v>Uncertainty Avoidance</c:v>
                </c:pt>
                <c:pt idx="3">
                  <c:v>Masculinity</c:v>
                </c:pt>
                <c:pt idx="4">
                  <c:v>Short-term orientation</c:v>
                </c:pt>
              </c:strCache>
            </c:strRef>
          </c:cat>
          <c:val>
            <c:numRef>
              <c:f>Results!$L$4:$L$8</c:f>
              <c:numCache>
                <c:formatCode>0.00</c:formatCode>
                <c:ptCount val="5"/>
                <c:pt idx="0">
                  <c:v>0.33333333333333331</c:v>
                </c:pt>
                <c:pt idx="1">
                  <c:v>0.66666666666666663</c:v>
                </c:pt>
                <c:pt idx="2">
                  <c:v>1</c:v>
                </c:pt>
                <c:pt idx="3">
                  <c:v>0.33333333333333331</c:v>
                </c:pt>
                <c:pt idx="4">
                  <c:v>1</c:v>
                </c:pt>
              </c:numCache>
            </c:numRef>
          </c:val>
          <c:extLst>
            <c:ext xmlns:c16="http://schemas.microsoft.com/office/drawing/2014/chart" uri="{C3380CC4-5D6E-409C-BE32-E72D297353CC}">
              <c16:uniqueId val="{00000000-D488-47F7-A661-01E71C0E528A}"/>
            </c:ext>
          </c:extLst>
        </c:ser>
        <c:dLbls>
          <c:showLegendKey val="0"/>
          <c:showVal val="0"/>
          <c:showCatName val="0"/>
          <c:showSerName val="0"/>
          <c:showPercent val="0"/>
          <c:showBubbleSize val="0"/>
        </c:dLbls>
        <c:axId val="435907928"/>
        <c:axId val="435914816"/>
      </c:radarChart>
      <c:catAx>
        <c:axId val="435907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IT"/>
          </a:p>
        </c:txPr>
        <c:crossAx val="435914816"/>
        <c:crosses val="autoZero"/>
        <c:auto val="1"/>
        <c:lblAlgn val="ctr"/>
        <c:lblOffset val="100"/>
        <c:noMultiLvlLbl val="0"/>
      </c:catAx>
      <c:valAx>
        <c:axId val="4359148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IT"/>
          </a:p>
        </c:txPr>
        <c:crossAx val="435907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u="none" strike="noStrike" kern="1200" cap="all" spc="150" baseline="0">
                <a:solidFill>
                  <a:sysClr val="windowText" lastClr="000000">
                    <a:lumMod val="50000"/>
                    <a:lumOff val="50000"/>
                  </a:sysClr>
                </a:solidFill>
                <a:latin typeface="+mn-lt"/>
                <a:ea typeface="+mn-ea"/>
                <a:cs typeface="+mn-cs"/>
              </a:rPr>
              <a:t>PSF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manualLayout>
          <c:layoutTarget val="inner"/>
          <c:xMode val="edge"/>
          <c:yMode val="edge"/>
          <c:x val="0.3207041370581537"/>
          <c:y val="0.16581669850345326"/>
          <c:w val="0.39143168319188698"/>
          <c:h val="0.63839620989806134"/>
        </c:manualLayout>
      </c:layout>
      <c:radarChart>
        <c:radarStyle val="marker"/>
        <c:varyColors val="0"/>
        <c:ser>
          <c:idx val="0"/>
          <c:order val="0"/>
          <c:spPr>
            <a:ln w="28575" cap="rnd">
              <a:solidFill>
                <a:schemeClr val="tx1"/>
              </a:solidFill>
              <a:round/>
            </a:ln>
            <a:effectLst/>
          </c:spPr>
          <c:marker>
            <c:symbol val="none"/>
          </c:marker>
          <c:cat>
            <c:strRef>
              <c:f>'Error Probability Ev.'!$A$12:$A$19</c:f>
              <c:strCache>
                <c:ptCount val="8"/>
                <c:pt idx="0">
                  <c:v>Available time</c:v>
                </c:pt>
                <c:pt idx="1">
                  <c:v>Perceived Risk/Threat Stress</c:v>
                </c:pt>
                <c:pt idx="2">
                  <c:v>Complexity of the Task</c:v>
                </c:pt>
                <c:pt idx="3">
                  <c:v>Experience / Training</c:v>
                </c:pt>
                <c:pt idx="4">
                  <c:v>Procedures</c:v>
                </c:pt>
                <c:pt idx="5">
                  <c:v>Human-Machine Interaction</c:v>
                </c:pt>
                <c:pt idx="6">
                  <c:v>Environmental context</c:v>
                </c:pt>
                <c:pt idx="7">
                  <c:v>Fatigue</c:v>
                </c:pt>
              </c:strCache>
            </c:strRef>
          </c:cat>
          <c:val>
            <c:numRef>
              <c:f>'Error Probability Ev.'!$C$12:$C$19</c:f>
              <c:numCache>
                <c:formatCode>0.0</c:formatCode>
                <c:ptCount val="8"/>
                <c:pt idx="0">
                  <c:v>100</c:v>
                </c:pt>
                <c:pt idx="1">
                  <c:v>5</c:v>
                </c:pt>
                <c:pt idx="2">
                  <c:v>50</c:v>
                </c:pt>
                <c:pt idx="3">
                  <c:v>15</c:v>
                </c:pt>
                <c:pt idx="4">
                  <c:v>20</c:v>
                </c:pt>
                <c:pt idx="5">
                  <c:v>50</c:v>
                </c:pt>
                <c:pt idx="6">
                  <c:v>1</c:v>
                </c:pt>
                <c:pt idx="7">
                  <c:v>10</c:v>
                </c:pt>
              </c:numCache>
            </c:numRef>
          </c:val>
          <c:extLst>
            <c:ext xmlns:c16="http://schemas.microsoft.com/office/drawing/2014/chart" uri="{C3380CC4-5D6E-409C-BE32-E72D297353CC}">
              <c16:uniqueId val="{00000000-091A-4FE2-B719-62C0DE60DDB8}"/>
            </c:ext>
          </c:extLst>
        </c:ser>
        <c:dLbls>
          <c:showLegendKey val="0"/>
          <c:showVal val="0"/>
          <c:showCatName val="0"/>
          <c:showSerName val="0"/>
          <c:showPercent val="0"/>
          <c:showBubbleSize val="0"/>
        </c:dLbls>
        <c:axId val="921503208"/>
        <c:axId val="921503536"/>
      </c:radarChart>
      <c:catAx>
        <c:axId val="921503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IT"/>
          </a:p>
        </c:txPr>
        <c:crossAx val="921503536"/>
        <c:crosses val="autoZero"/>
        <c:auto val="1"/>
        <c:lblAlgn val="ctr"/>
        <c:lblOffset val="100"/>
        <c:noMultiLvlLbl val="0"/>
      </c:catAx>
      <c:valAx>
        <c:axId val="921503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IT"/>
          </a:p>
        </c:txPr>
        <c:crossAx val="921503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203200</xdr:colOff>
      <xdr:row>43</xdr:row>
      <xdr:rowOff>38100</xdr:rowOff>
    </xdr:from>
    <xdr:to>
      <xdr:col>7</xdr:col>
      <xdr:colOff>736600</xdr:colOff>
      <xdr:row>46</xdr:row>
      <xdr:rowOff>0</xdr:rowOff>
    </xdr:to>
    <xdr:pic>
      <xdr:nvPicPr>
        <xdr:cNvPr id="3" name="Immagine 6">
          <a:extLst>
            <a:ext uri="{FF2B5EF4-FFF2-40B4-BE49-F238E27FC236}">
              <a16:creationId xmlns:a16="http://schemas.microsoft.com/office/drawing/2014/main" id="{3F6025C2-4503-8E42-9146-F897A7F3AF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47700" y="9283700"/>
          <a:ext cx="533400" cy="533400"/>
        </a:xfrm>
        <a:prstGeom prst="rect">
          <a:avLst/>
        </a:prstGeom>
      </xdr:spPr>
    </xdr:pic>
    <xdr:clientData/>
  </xdr:twoCellAnchor>
  <xdr:twoCellAnchor editAs="oneCell">
    <xdr:from>
      <xdr:col>1</xdr:col>
      <xdr:colOff>38100</xdr:colOff>
      <xdr:row>43</xdr:row>
      <xdr:rowOff>25400</xdr:rowOff>
    </xdr:from>
    <xdr:to>
      <xdr:col>1</xdr:col>
      <xdr:colOff>538987</xdr:colOff>
      <xdr:row>46</xdr:row>
      <xdr:rowOff>65900</xdr:rowOff>
    </xdr:to>
    <xdr:pic>
      <xdr:nvPicPr>
        <xdr:cNvPr id="4" name="Immagine 3" descr="Eni_ML_CMYB.eps">
          <a:extLst>
            <a:ext uri="{FF2B5EF4-FFF2-40B4-BE49-F238E27FC236}">
              <a16:creationId xmlns:a16="http://schemas.microsoft.com/office/drawing/2014/main" id="{635CC1B6-AA26-AA4B-B385-2331AD9DE41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3600" y="9271000"/>
          <a:ext cx="500887" cy="612000"/>
        </a:xfrm>
        <a:prstGeom prst="rect">
          <a:avLst/>
        </a:prstGeom>
      </xdr:spPr>
    </xdr:pic>
    <xdr:clientData/>
  </xdr:twoCellAnchor>
  <xdr:twoCellAnchor editAs="oneCell">
    <xdr:from>
      <xdr:col>0</xdr:col>
      <xdr:colOff>0</xdr:colOff>
      <xdr:row>0</xdr:row>
      <xdr:rowOff>0</xdr:rowOff>
    </xdr:from>
    <xdr:to>
      <xdr:col>1</xdr:col>
      <xdr:colOff>0</xdr:colOff>
      <xdr:row>45</xdr:row>
      <xdr:rowOff>139700</xdr:rowOff>
    </xdr:to>
    <xdr:pic>
      <xdr:nvPicPr>
        <xdr:cNvPr id="5" name="Immagine 4" descr="stondatura.jpg">
          <a:extLst>
            <a:ext uri="{FF2B5EF4-FFF2-40B4-BE49-F238E27FC236}">
              <a16:creationId xmlns:a16="http://schemas.microsoft.com/office/drawing/2014/main" id="{88F90ED2-73C5-7544-97D7-1C7F3E3FD7C7}"/>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90937"/>
        <a:stretch/>
      </xdr:blipFill>
      <xdr:spPr>
        <a:xfrm>
          <a:off x="0" y="0"/>
          <a:ext cx="1104900" cy="9004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72652</xdr:colOff>
      <xdr:row>3</xdr:row>
      <xdr:rowOff>162047</xdr:rowOff>
    </xdr:from>
    <xdr:to>
      <xdr:col>9</xdr:col>
      <xdr:colOff>491205</xdr:colOff>
      <xdr:row>5</xdr:row>
      <xdr:rowOff>180550</xdr:rowOff>
    </xdr:to>
    <xdr:pic>
      <xdr:nvPicPr>
        <xdr:cNvPr id="4" name="Immagin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12817102" y="1143122"/>
          <a:ext cx="418553" cy="418553"/>
        </a:xfrm>
        <a:prstGeom prst="rect">
          <a:avLst/>
        </a:prstGeom>
      </xdr:spPr>
    </xdr:pic>
    <xdr:clientData/>
  </xdr:twoCellAnchor>
  <xdr:twoCellAnchor>
    <xdr:from>
      <xdr:col>9</xdr:col>
      <xdr:colOff>550260</xdr:colOff>
      <xdr:row>3</xdr:row>
      <xdr:rowOff>145535</xdr:rowOff>
    </xdr:from>
    <xdr:to>
      <xdr:col>18</xdr:col>
      <xdr:colOff>608948</xdr:colOff>
      <xdr:row>5</xdr:row>
      <xdr:rowOff>186064</xdr:rowOff>
    </xdr:to>
    <xdr:sp macro="" textlink="">
      <xdr:nvSpPr>
        <xdr:cNvPr id="5" name="Rettangolo 4">
          <a:extLst>
            <a:ext uri="{FF2B5EF4-FFF2-40B4-BE49-F238E27FC236}">
              <a16:creationId xmlns:a16="http://schemas.microsoft.com/office/drawing/2014/main" id="{00000000-0008-0000-0300-000005000000}"/>
            </a:ext>
          </a:extLst>
        </xdr:cNvPr>
        <xdr:cNvSpPr/>
      </xdr:nvSpPr>
      <xdr:spPr>
        <a:xfrm>
          <a:off x="14913960" y="1113275"/>
          <a:ext cx="6779528" cy="421529"/>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La persona responsabile di area non è riuscita nel momento della decisione a stabilire la sicurezza come priorità forse anche per una difficile gestione culturale  del rapporto con i livelli superiori.</a:t>
          </a:r>
        </a:p>
      </xdr:txBody>
    </xdr:sp>
    <xdr:clientData/>
  </xdr:twoCellAnchor>
  <xdr:twoCellAnchor editAs="oneCell">
    <xdr:from>
      <xdr:col>9</xdr:col>
      <xdr:colOff>35314</xdr:colOff>
      <xdr:row>15</xdr:row>
      <xdr:rowOff>181541</xdr:rowOff>
    </xdr:from>
    <xdr:to>
      <xdr:col>9</xdr:col>
      <xdr:colOff>390590</xdr:colOff>
      <xdr:row>17</xdr:row>
      <xdr:rowOff>104469</xdr:rowOff>
    </xdr:to>
    <xdr:pic>
      <xdr:nvPicPr>
        <xdr:cNvPr id="7" name="Immagin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12779764" y="3705791"/>
          <a:ext cx="355276" cy="322978"/>
        </a:xfrm>
        <a:prstGeom prst="rect">
          <a:avLst/>
        </a:prstGeom>
      </xdr:spPr>
    </xdr:pic>
    <xdr:clientData/>
  </xdr:twoCellAnchor>
  <xdr:twoCellAnchor>
    <xdr:from>
      <xdr:col>9</xdr:col>
      <xdr:colOff>476072</xdr:colOff>
      <xdr:row>15</xdr:row>
      <xdr:rowOff>180975</xdr:rowOff>
    </xdr:from>
    <xdr:to>
      <xdr:col>18</xdr:col>
      <xdr:colOff>534760</xdr:colOff>
      <xdr:row>19</xdr:row>
      <xdr:rowOff>12121</xdr:rowOff>
    </xdr:to>
    <xdr:sp macro="" textlink="">
      <xdr:nvSpPr>
        <xdr:cNvPr id="8" name="Rettangolo 7">
          <a:extLst>
            <a:ext uri="{FF2B5EF4-FFF2-40B4-BE49-F238E27FC236}">
              <a16:creationId xmlns:a16="http://schemas.microsoft.com/office/drawing/2014/main" id="{00000000-0008-0000-0300-000008000000}"/>
            </a:ext>
          </a:extLst>
        </xdr:cNvPr>
        <xdr:cNvSpPr/>
      </xdr:nvSpPr>
      <xdr:spPr>
        <a:xfrm>
          <a:off x="13220522" y="3705225"/>
          <a:ext cx="6573788" cy="631246"/>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Il vendor, che era l’unico esperto in sito dell’apparecchiatura, non ha garantito il massimo supporto alla persona responsabile di area (non ha infatti individuato la possibilità che lo sfiato dello strumento fosse otturato per errate operazioni di chiusura delle valvole sullo stelo dell’analizzatore. La persona responsabile di area invece non è stato capace di intuire che l’entità del leak non fosse correlata alla pressione interno dello strumento.</a:t>
          </a:r>
        </a:p>
      </xdr:txBody>
    </xdr:sp>
    <xdr:clientData/>
  </xdr:twoCellAnchor>
  <xdr:twoCellAnchor editAs="oneCell">
    <xdr:from>
      <xdr:col>8</xdr:col>
      <xdr:colOff>688822</xdr:colOff>
      <xdr:row>25</xdr:row>
      <xdr:rowOff>1808</xdr:rowOff>
    </xdr:from>
    <xdr:to>
      <xdr:col>9</xdr:col>
      <xdr:colOff>398801</xdr:colOff>
      <xdr:row>27</xdr:row>
      <xdr:rowOff>71702</xdr:rowOff>
    </xdr:to>
    <xdr:pic>
      <xdr:nvPicPr>
        <xdr:cNvPr id="9" name="Immagin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3"/>
        <a:stretch>
          <a:fillRect/>
        </a:stretch>
      </xdr:blipFill>
      <xdr:spPr>
        <a:xfrm>
          <a:off x="12709372" y="5488208"/>
          <a:ext cx="433879" cy="450894"/>
        </a:xfrm>
        <a:prstGeom prst="rect">
          <a:avLst/>
        </a:prstGeom>
      </xdr:spPr>
    </xdr:pic>
    <xdr:clientData/>
  </xdr:twoCellAnchor>
  <xdr:twoCellAnchor>
    <xdr:from>
      <xdr:col>9</xdr:col>
      <xdr:colOff>398801</xdr:colOff>
      <xdr:row>24</xdr:row>
      <xdr:rowOff>171450</xdr:rowOff>
    </xdr:from>
    <xdr:to>
      <xdr:col>18</xdr:col>
      <xdr:colOff>457489</xdr:colOff>
      <xdr:row>27</xdr:row>
      <xdr:rowOff>40529</xdr:rowOff>
    </xdr:to>
    <xdr:sp macro="" textlink="">
      <xdr:nvSpPr>
        <xdr:cNvPr id="11" name="Rettangolo 10">
          <a:extLst>
            <a:ext uri="{FF2B5EF4-FFF2-40B4-BE49-F238E27FC236}">
              <a16:creationId xmlns:a16="http://schemas.microsoft.com/office/drawing/2014/main" id="{00000000-0008-0000-0300-00000B000000}"/>
            </a:ext>
          </a:extLst>
        </xdr:cNvPr>
        <xdr:cNvSpPr/>
      </xdr:nvSpPr>
      <xdr:spPr>
        <a:xfrm>
          <a:off x="13143251" y="5467350"/>
          <a:ext cx="6573788" cy="440579"/>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La persona responsabile di area, seppur a conoscenza del suo ruolo e delle sue responsabilità in termini di stop delle attività, non ha saputo esercitare il suo ruolo evidenziando una scarsa motivazione alla sicurezza.</a:t>
          </a:r>
        </a:p>
      </xdr:txBody>
    </xdr:sp>
    <xdr:clientData/>
  </xdr:twoCellAnchor>
  <xdr:twoCellAnchor editAs="oneCell">
    <xdr:from>
      <xdr:col>9</xdr:col>
      <xdr:colOff>49508</xdr:colOff>
      <xdr:row>34</xdr:row>
      <xdr:rowOff>5036</xdr:rowOff>
    </xdr:from>
    <xdr:to>
      <xdr:col>9</xdr:col>
      <xdr:colOff>475434</xdr:colOff>
      <xdr:row>36</xdr:row>
      <xdr:rowOff>44222</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a:stretch>
          <a:fillRect/>
        </a:stretch>
      </xdr:blipFill>
      <xdr:spPr>
        <a:xfrm>
          <a:off x="12793958" y="7215461"/>
          <a:ext cx="425926" cy="439236"/>
        </a:xfrm>
        <a:prstGeom prst="rect">
          <a:avLst/>
        </a:prstGeom>
      </xdr:spPr>
    </xdr:pic>
    <xdr:clientData/>
  </xdr:twoCellAnchor>
  <xdr:twoCellAnchor>
    <xdr:from>
      <xdr:col>9</xdr:col>
      <xdr:colOff>625687</xdr:colOff>
      <xdr:row>33</xdr:row>
      <xdr:rowOff>9525</xdr:rowOff>
    </xdr:from>
    <xdr:to>
      <xdr:col>18</xdr:col>
      <xdr:colOff>684375</xdr:colOff>
      <xdr:row>36</xdr:row>
      <xdr:rowOff>119840</xdr:rowOff>
    </xdr:to>
    <xdr:sp macro="" textlink="">
      <xdr:nvSpPr>
        <xdr:cNvPr id="14" name="Rettangolo 13">
          <a:extLst>
            <a:ext uri="{FF2B5EF4-FFF2-40B4-BE49-F238E27FC236}">
              <a16:creationId xmlns:a16="http://schemas.microsoft.com/office/drawing/2014/main" id="{00000000-0008-0000-0300-00000E000000}"/>
            </a:ext>
          </a:extLst>
        </xdr:cNvPr>
        <xdr:cNvSpPr/>
      </xdr:nvSpPr>
      <xdr:spPr>
        <a:xfrm>
          <a:off x="13370137" y="7019925"/>
          <a:ext cx="6573788" cy="71039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Tutti i componenti del team sono rimasti fissi all’interno dei propri ruoli e non hanno avuto nessun atteggiamento propositivo nell’atto della risoluzione del problema. I componenti del team erano molto più preoccupati di trasferire la responsabilità della decisione piuttosto che contribuire alla sua formulazione.</a:t>
          </a:r>
        </a:p>
      </xdr:txBody>
    </xdr:sp>
    <xdr:clientData/>
  </xdr:twoCellAnchor>
  <xdr:twoCellAnchor editAs="oneCell">
    <xdr:from>
      <xdr:col>9</xdr:col>
      <xdr:colOff>63889</xdr:colOff>
      <xdr:row>46</xdr:row>
      <xdr:rowOff>10091</xdr:rowOff>
    </xdr:from>
    <xdr:to>
      <xdr:col>9</xdr:col>
      <xdr:colOff>419165</xdr:colOff>
      <xdr:row>47</xdr:row>
      <xdr:rowOff>133044</xdr:rowOff>
    </xdr:to>
    <xdr:pic>
      <xdr:nvPicPr>
        <xdr:cNvPr id="16" name="Immagine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2"/>
        <a:stretch>
          <a:fillRect/>
        </a:stretch>
      </xdr:blipFill>
      <xdr:spPr>
        <a:xfrm>
          <a:off x="12808339" y="9782741"/>
          <a:ext cx="355276" cy="322978"/>
        </a:xfrm>
        <a:prstGeom prst="rect">
          <a:avLst/>
        </a:prstGeom>
      </xdr:spPr>
    </xdr:pic>
    <xdr:clientData/>
  </xdr:twoCellAnchor>
  <xdr:twoCellAnchor>
    <xdr:from>
      <xdr:col>9</xdr:col>
      <xdr:colOff>485597</xdr:colOff>
      <xdr:row>44</xdr:row>
      <xdr:rowOff>152400</xdr:rowOff>
    </xdr:from>
    <xdr:to>
      <xdr:col>18</xdr:col>
      <xdr:colOff>544285</xdr:colOff>
      <xdr:row>47</xdr:row>
      <xdr:rowOff>193096</xdr:rowOff>
    </xdr:to>
    <xdr:sp macro="" textlink="">
      <xdr:nvSpPr>
        <xdr:cNvPr id="17" name="Rettangolo 16">
          <a:extLst>
            <a:ext uri="{FF2B5EF4-FFF2-40B4-BE49-F238E27FC236}">
              <a16:creationId xmlns:a16="http://schemas.microsoft.com/office/drawing/2014/main" id="{00000000-0008-0000-0300-000011000000}"/>
            </a:ext>
          </a:extLst>
        </xdr:cNvPr>
        <xdr:cNvSpPr/>
      </xdr:nvSpPr>
      <xdr:spPr>
        <a:xfrm>
          <a:off x="13230047" y="9534525"/>
          <a:ext cx="6573788" cy="631246"/>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Il vendor, che era l’unico esperto in sito dell’apparecchiatura, non ha garantito il massimo supporto alla persona responsabile di area (non ha infatti individuato la possibilità che lo sfiato dello strumento fosse otturato per errate operazioni di chiusura delle valvole sullo stelo dell’analizzatore. La persona responsabile di area invece non è stato capace di intuire che l’entità del leak non fosse correlata alla pressione interno dello strumento.</a:t>
          </a:r>
        </a:p>
      </xdr:txBody>
    </xdr:sp>
    <xdr:clientData/>
  </xdr:twoCellAnchor>
  <xdr:twoCellAnchor editAs="oneCell">
    <xdr:from>
      <xdr:col>9</xdr:col>
      <xdr:colOff>140324</xdr:colOff>
      <xdr:row>57</xdr:row>
      <xdr:rowOff>173530</xdr:rowOff>
    </xdr:from>
    <xdr:to>
      <xdr:col>9</xdr:col>
      <xdr:colOff>559878</xdr:colOff>
      <xdr:row>60</xdr:row>
      <xdr:rowOff>54490</xdr:rowOff>
    </xdr:to>
    <xdr:pic>
      <xdr:nvPicPr>
        <xdr:cNvPr id="18" name="Immagine 17">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5"/>
        <a:stretch>
          <a:fillRect/>
        </a:stretch>
      </xdr:blipFill>
      <xdr:spPr>
        <a:xfrm>
          <a:off x="12884774" y="13260880"/>
          <a:ext cx="419554" cy="452460"/>
        </a:xfrm>
        <a:prstGeom prst="rect">
          <a:avLst/>
        </a:prstGeom>
      </xdr:spPr>
    </xdr:pic>
    <xdr:clientData/>
  </xdr:twoCellAnchor>
  <xdr:twoCellAnchor>
    <xdr:from>
      <xdr:col>10</xdr:col>
      <xdr:colOff>54682</xdr:colOff>
      <xdr:row>57</xdr:row>
      <xdr:rowOff>142875</xdr:rowOff>
    </xdr:from>
    <xdr:to>
      <xdr:col>19</xdr:col>
      <xdr:colOff>113370</xdr:colOff>
      <xdr:row>61</xdr:row>
      <xdr:rowOff>91265</xdr:rowOff>
    </xdr:to>
    <xdr:sp macro="" textlink="">
      <xdr:nvSpPr>
        <xdr:cNvPr id="20" name="Rettangolo 19">
          <a:extLst>
            <a:ext uri="{FF2B5EF4-FFF2-40B4-BE49-F238E27FC236}">
              <a16:creationId xmlns:a16="http://schemas.microsoft.com/office/drawing/2014/main" id="{00000000-0008-0000-0300-000014000000}"/>
            </a:ext>
          </a:extLst>
        </xdr:cNvPr>
        <xdr:cNvSpPr/>
      </xdr:nvSpPr>
      <xdr:spPr>
        <a:xfrm>
          <a:off x="13523032" y="13230225"/>
          <a:ext cx="6573788" cy="71039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Tutti i membri del team hanno evidenziato scarsa leadership di Sicurezza. In particolare la persona responsabile dell’area, che non ha effettivamente assunto in pieno il ruolo e la responsabilità che gli compete, e il capo reparto, che ha trascurato evidenti segnali dal basso e ne ha minimizzato il valore.</a:t>
          </a:r>
        </a:p>
      </xdr:txBody>
    </xdr:sp>
    <xdr:clientData/>
  </xdr:twoCellAnchor>
  <xdr:twoCellAnchor editAs="oneCell">
    <xdr:from>
      <xdr:col>9</xdr:col>
      <xdr:colOff>169525</xdr:colOff>
      <xdr:row>69</xdr:row>
      <xdr:rowOff>190132</xdr:rowOff>
    </xdr:from>
    <xdr:to>
      <xdr:col>9</xdr:col>
      <xdr:colOff>535296</xdr:colOff>
      <xdr:row>72</xdr:row>
      <xdr:rowOff>42782</xdr:rowOff>
    </xdr:to>
    <xdr:pic>
      <xdr:nvPicPr>
        <xdr:cNvPr id="21" name="Immagine 20">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6"/>
        <a:stretch>
          <a:fillRect/>
        </a:stretch>
      </xdr:blipFill>
      <xdr:spPr>
        <a:xfrm>
          <a:off x="12913975" y="15753982"/>
          <a:ext cx="365771" cy="452725"/>
        </a:xfrm>
        <a:prstGeom prst="rect">
          <a:avLst/>
        </a:prstGeom>
      </xdr:spPr>
    </xdr:pic>
    <xdr:clientData/>
  </xdr:twoCellAnchor>
  <xdr:twoCellAnchor>
    <xdr:from>
      <xdr:col>10</xdr:col>
      <xdr:colOff>54682</xdr:colOff>
      <xdr:row>69</xdr:row>
      <xdr:rowOff>38100</xdr:rowOff>
    </xdr:from>
    <xdr:to>
      <xdr:col>19</xdr:col>
      <xdr:colOff>116845</xdr:colOff>
      <xdr:row>72</xdr:row>
      <xdr:rowOff>148415</xdr:rowOff>
    </xdr:to>
    <xdr:sp macro="" textlink="">
      <xdr:nvSpPr>
        <xdr:cNvPr id="23" name="Rettangolo 22">
          <a:extLst>
            <a:ext uri="{FF2B5EF4-FFF2-40B4-BE49-F238E27FC236}">
              <a16:creationId xmlns:a16="http://schemas.microsoft.com/office/drawing/2014/main" id="{00000000-0008-0000-0300-000017000000}"/>
            </a:ext>
          </a:extLst>
        </xdr:cNvPr>
        <xdr:cNvSpPr/>
      </xdr:nvSpPr>
      <xdr:spPr>
        <a:xfrm>
          <a:off x="13523032" y="15601950"/>
          <a:ext cx="6577263" cy="71039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it-IT" sz="1100">
              <a:solidFill>
                <a:schemeClr val="tx1"/>
              </a:solidFill>
            </a:rPr>
            <a:t>Tutti i membri del team hanno evidenziato scarsa cultura della sicurezza. Seppur abbiano intuito la problematica, non hanno esercitato a pieno la loro autorità stoppando il permesso di lavoro, ma, confortati (o sconfortati) e sospinti dai livelli superiori, hanno proseguito l’attività accettando un rischio troppo elevato.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542745</xdr:colOff>
      <xdr:row>12</xdr:row>
      <xdr:rowOff>18455</xdr:rowOff>
    </xdr:from>
    <xdr:to>
      <xdr:col>6</xdr:col>
      <xdr:colOff>122465</xdr:colOff>
      <xdr:row>32</xdr:row>
      <xdr:rowOff>13607</xdr:rowOff>
    </xdr:to>
    <xdr:graphicFrame macro="">
      <xdr:nvGraphicFramePr>
        <xdr:cNvPr id="9" name="Grafico 8">
          <a:extLst>
            <a:ext uri="{FF2B5EF4-FFF2-40B4-BE49-F238E27FC236}">
              <a16:creationId xmlns:a16="http://schemas.microsoft.com/office/drawing/2014/main" id="{9C49EFC2-846F-4277-957A-185029F2AB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558526</xdr:colOff>
      <xdr:row>12</xdr:row>
      <xdr:rowOff>31749</xdr:rowOff>
    </xdr:from>
    <xdr:to>
      <xdr:col>9</xdr:col>
      <xdr:colOff>269875</xdr:colOff>
      <xdr:row>32</xdr:row>
      <xdr:rowOff>27213</xdr:rowOff>
    </xdr:to>
    <xdr:graphicFrame macro="">
      <xdr:nvGraphicFramePr>
        <xdr:cNvPr id="19" name="Grafico 18">
          <a:extLst>
            <a:ext uri="{FF2B5EF4-FFF2-40B4-BE49-F238E27FC236}">
              <a16:creationId xmlns:a16="http://schemas.microsoft.com/office/drawing/2014/main" id="{BCCF54D5-BF78-4768-B60D-A4C0BA5FC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699187</xdr:colOff>
      <xdr:row>12</xdr:row>
      <xdr:rowOff>12700</xdr:rowOff>
    </xdr:from>
    <xdr:to>
      <xdr:col>13</xdr:col>
      <xdr:colOff>511175</xdr:colOff>
      <xdr:row>32</xdr:row>
      <xdr:rowOff>28575</xdr:rowOff>
    </xdr:to>
    <xdr:graphicFrame macro="">
      <xdr:nvGraphicFramePr>
        <xdr:cNvPr id="3" name="Grafico 2">
          <a:extLst>
            <a:ext uri="{FF2B5EF4-FFF2-40B4-BE49-F238E27FC236}">
              <a16:creationId xmlns:a16="http://schemas.microsoft.com/office/drawing/2014/main" id="{3EF0983D-F73F-42AB-ADA8-FD5504B29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750794</xdr:colOff>
      <xdr:row>11</xdr:row>
      <xdr:rowOff>235321</xdr:rowOff>
    </xdr:from>
    <xdr:to>
      <xdr:col>3</xdr:col>
      <xdr:colOff>44824</xdr:colOff>
      <xdr:row>31</xdr:row>
      <xdr:rowOff>156881</xdr:rowOff>
    </xdr:to>
    <xdr:graphicFrame macro="">
      <xdr:nvGraphicFramePr>
        <xdr:cNvPr id="6" name="Grafico 5">
          <a:extLst>
            <a:ext uri="{FF2B5EF4-FFF2-40B4-BE49-F238E27FC236}">
              <a16:creationId xmlns:a16="http://schemas.microsoft.com/office/drawing/2014/main" id="{5A228A01-0A49-4FAB-9C75-D1E0D4073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nnex_interventi"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Val%20Prob%20Errore"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Val%20Barriere%20Dirette"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Val%20Barriere%20Salvaguardia"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Val%20Valori%20Culturali"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_interventi"/>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 Prob Errore"/>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 Barriere Dirette"/>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 Barriere Salvaguardi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 Valori Culturali"/>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1:H42"/>
  <sheetViews>
    <sheetView showGridLines="0" zoomScale="62" zoomScaleNormal="40" workbookViewId="0">
      <selection activeCell="C4" sqref="C4:H22"/>
    </sheetView>
  </sheetViews>
  <sheetFormatPr baseColWidth="10" defaultColWidth="11.5" defaultRowHeight="15"/>
  <cols>
    <col min="1" max="1" width="14.83203125" customWidth="1"/>
    <col min="2" max="2" width="29.6640625" style="37" customWidth="1"/>
    <col min="3" max="3" width="90.83203125" customWidth="1"/>
  </cols>
  <sheetData>
    <row r="1" spans="2:8" ht="15" customHeight="1">
      <c r="B1" s="287" t="s">
        <v>55</v>
      </c>
      <c r="C1" s="287"/>
      <c r="D1" s="287"/>
      <c r="E1" s="287"/>
      <c r="F1" s="287"/>
      <c r="G1" s="287"/>
      <c r="H1" s="287"/>
    </row>
    <row r="2" spans="2:8" ht="22.25" customHeight="1">
      <c r="B2" s="287"/>
      <c r="C2" s="287"/>
      <c r="D2" s="287"/>
      <c r="E2" s="287"/>
      <c r="F2" s="287"/>
      <c r="G2" s="287"/>
      <c r="H2" s="287"/>
    </row>
    <row r="3" spans="2:8" ht="21">
      <c r="B3" s="36"/>
      <c r="C3" s="5"/>
    </row>
    <row r="4" spans="2:8">
      <c r="B4" s="286" t="s">
        <v>56</v>
      </c>
      <c r="C4" s="288" t="s">
        <v>54</v>
      </c>
      <c r="D4" s="289"/>
      <c r="E4" s="289"/>
      <c r="F4" s="289"/>
      <c r="G4" s="289"/>
      <c r="H4" s="289"/>
    </row>
    <row r="5" spans="2:8" ht="26" customHeight="1">
      <c r="B5" s="286"/>
      <c r="C5" s="289"/>
      <c r="D5" s="289"/>
      <c r="E5" s="289"/>
      <c r="F5" s="289"/>
      <c r="G5" s="289"/>
      <c r="H5" s="289"/>
    </row>
    <row r="6" spans="2:8" ht="15" customHeight="1">
      <c r="B6" s="286"/>
      <c r="C6" s="289"/>
      <c r="D6" s="289"/>
      <c r="E6" s="289"/>
      <c r="F6" s="289"/>
      <c r="G6" s="289"/>
      <c r="H6" s="289"/>
    </row>
    <row r="7" spans="2:8" ht="15" customHeight="1">
      <c r="B7" s="286"/>
      <c r="C7" s="289"/>
      <c r="D7" s="289"/>
      <c r="E7" s="289"/>
      <c r="F7" s="289"/>
      <c r="G7" s="289"/>
      <c r="H7" s="289"/>
    </row>
    <row r="8" spans="2:8" ht="15" customHeight="1">
      <c r="B8" s="286"/>
      <c r="C8" s="289"/>
      <c r="D8" s="289"/>
      <c r="E8" s="289"/>
      <c r="F8" s="289"/>
      <c r="G8" s="289"/>
      <c r="H8" s="289"/>
    </row>
    <row r="9" spans="2:8" ht="15" customHeight="1">
      <c r="B9" s="286"/>
      <c r="C9" s="289"/>
      <c r="D9" s="289"/>
      <c r="E9" s="289"/>
      <c r="F9" s="289"/>
      <c r="G9" s="289"/>
      <c r="H9" s="289"/>
    </row>
    <row r="10" spans="2:8" ht="15" customHeight="1">
      <c r="B10" s="286"/>
      <c r="C10" s="289"/>
      <c r="D10" s="289"/>
      <c r="E10" s="289"/>
      <c r="F10" s="289"/>
      <c r="G10" s="289"/>
      <c r="H10" s="289"/>
    </row>
    <row r="11" spans="2:8" ht="15" customHeight="1">
      <c r="B11" s="286"/>
      <c r="C11" s="289"/>
      <c r="D11" s="289"/>
      <c r="E11" s="289"/>
      <c r="F11" s="289"/>
      <c r="G11" s="289"/>
      <c r="H11" s="289"/>
    </row>
    <row r="12" spans="2:8" ht="15" customHeight="1">
      <c r="B12" s="286"/>
      <c r="C12" s="289"/>
      <c r="D12" s="289"/>
      <c r="E12" s="289"/>
      <c r="F12" s="289"/>
      <c r="G12" s="289"/>
      <c r="H12" s="289"/>
    </row>
    <row r="13" spans="2:8" ht="15" customHeight="1">
      <c r="B13" s="286"/>
      <c r="C13" s="289"/>
      <c r="D13" s="289"/>
      <c r="E13" s="289"/>
      <c r="F13" s="289"/>
      <c r="G13" s="289"/>
      <c r="H13" s="289"/>
    </row>
    <row r="14" spans="2:8" ht="15" customHeight="1">
      <c r="B14" s="286"/>
      <c r="C14" s="289"/>
      <c r="D14" s="289"/>
      <c r="E14" s="289"/>
      <c r="F14" s="289"/>
      <c r="G14" s="289"/>
      <c r="H14" s="289"/>
    </row>
    <row r="15" spans="2:8" ht="15" customHeight="1">
      <c r="B15" s="286"/>
      <c r="C15" s="289"/>
      <c r="D15" s="289"/>
      <c r="E15" s="289"/>
      <c r="F15" s="289"/>
      <c r="G15" s="289"/>
      <c r="H15" s="289"/>
    </row>
    <row r="16" spans="2:8" ht="15" customHeight="1">
      <c r="B16" s="286"/>
      <c r="C16" s="289"/>
      <c r="D16" s="289"/>
      <c r="E16" s="289"/>
      <c r="F16" s="289"/>
      <c r="G16" s="289"/>
      <c r="H16" s="289"/>
    </row>
    <row r="17" spans="2:8" ht="15" customHeight="1">
      <c r="B17" s="286"/>
      <c r="C17" s="289"/>
      <c r="D17" s="289"/>
      <c r="E17" s="289"/>
      <c r="F17" s="289"/>
      <c r="G17" s="289"/>
      <c r="H17" s="289"/>
    </row>
    <row r="18" spans="2:8" ht="15" customHeight="1">
      <c r="B18" s="286"/>
      <c r="C18" s="289"/>
      <c r="D18" s="289"/>
      <c r="E18" s="289"/>
      <c r="F18" s="289"/>
      <c r="G18" s="289"/>
      <c r="H18" s="289"/>
    </row>
    <row r="19" spans="2:8" ht="15" customHeight="1">
      <c r="B19" s="286"/>
      <c r="C19" s="289"/>
      <c r="D19" s="289"/>
      <c r="E19" s="289"/>
      <c r="F19" s="289"/>
      <c r="G19" s="289"/>
      <c r="H19" s="289"/>
    </row>
    <row r="20" spans="2:8" ht="15" customHeight="1">
      <c r="B20" s="286"/>
      <c r="C20" s="289"/>
      <c r="D20" s="289"/>
      <c r="E20" s="289"/>
      <c r="F20" s="289"/>
      <c r="G20" s="289"/>
      <c r="H20" s="289"/>
    </row>
    <row r="21" spans="2:8" ht="15" customHeight="1">
      <c r="B21" s="286"/>
      <c r="C21" s="289"/>
      <c r="D21" s="289"/>
      <c r="E21" s="289"/>
      <c r="F21" s="289"/>
      <c r="G21" s="289"/>
      <c r="H21" s="289"/>
    </row>
    <row r="22" spans="2:8" ht="15" customHeight="1">
      <c r="B22" s="286"/>
      <c r="C22" s="289"/>
      <c r="D22" s="289"/>
      <c r="E22" s="289"/>
      <c r="F22" s="289"/>
      <c r="G22" s="289"/>
      <c r="H22" s="289"/>
    </row>
    <row r="23" spans="2:8" ht="15" customHeight="1"/>
    <row r="24" spans="2:8">
      <c r="B24" s="285" t="s">
        <v>57</v>
      </c>
      <c r="C24" s="290" t="s">
        <v>58</v>
      </c>
      <c r="D24" s="290"/>
      <c r="E24" s="290"/>
      <c r="F24" s="290"/>
      <c r="G24" s="290"/>
      <c r="H24" s="290"/>
    </row>
    <row r="25" spans="2:8">
      <c r="B25" s="285"/>
      <c r="C25" s="290"/>
      <c r="D25" s="290"/>
      <c r="E25" s="290"/>
      <c r="F25" s="290"/>
      <c r="G25" s="290"/>
      <c r="H25" s="290"/>
    </row>
    <row r="26" spans="2:8">
      <c r="B26" s="285"/>
      <c r="C26" s="290"/>
      <c r="D26" s="290"/>
      <c r="E26" s="290"/>
      <c r="F26" s="290"/>
      <c r="G26" s="290"/>
      <c r="H26" s="290"/>
    </row>
    <row r="27" spans="2:8">
      <c r="B27" s="285"/>
      <c r="C27" s="290"/>
      <c r="D27" s="290"/>
      <c r="E27" s="290"/>
      <c r="F27" s="290"/>
      <c r="G27" s="290"/>
      <c r="H27" s="290"/>
    </row>
    <row r="28" spans="2:8">
      <c r="B28" s="285"/>
      <c r="C28" s="290"/>
      <c r="D28" s="290"/>
      <c r="E28" s="290"/>
      <c r="F28" s="290"/>
      <c r="G28" s="290"/>
      <c r="H28" s="290"/>
    </row>
    <row r="29" spans="2:8">
      <c r="B29" s="285"/>
      <c r="C29" s="290"/>
      <c r="D29" s="290"/>
      <c r="E29" s="290"/>
      <c r="F29" s="290"/>
      <c r="G29" s="290"/>
      <c r="H29" s="290"/>
    </row>
    <row r="30" spans="2:8">
      <c r="B30" s="285"/>
      <c r="C30" s="290"/>
      <c r="D30" s="290"/>
      <c r="E30" s="290"/>
      <c r="F30" s="290"/>
      <c r="G30" s="290"/>
      <c r="H30" s="290"/>
    </row>
    <row r="31" spans="2:8">
      <c r="B31" s="285"/>
      <c r="C31" s="290"/>
      <c r="D31" s="290"/>
      <c r="E31" s="290"/>
      <c r="F31" s="290"/>
      <c r="G31" s="290"/>
      <c r="H31" s="290"/>
    </row>
    <row r="32" spans="2:8">
      <c r="B32" s="285"/>
      <c r="C32" s="290"/>
      <c r="D32" s="290"/>
      <c r="E32" s="290"/>
      <c r="F32" s="290"/>
      <c r="G32" s="290"/>
      <c r="H32" s="290"/>
    </row>
    <row r="33" spans="2:8">
      <c r="B33" s="285"/>
      <c r="C33" s="290"/>
      <c r="D33" s="290"/>
      <c r="E33" s="290"/>
      <c r="F33" s="290"/>
      <c r="G33" s="290"/>
      <c r="H33" s="290"/>
    </row>
    <row r="34" spans="2:8">
      <c r="B34" s="285"/>
      <c r="C34" s="290"/>
      <c r="D34" s="290"/>
      <c r="E34" s="290"/>
      <c r="F34" s="290"/>
      <c r="G34" s="290"/>
      <c r="H34" s="290"/>
    </row>
    <row r="35" spans="2:8">
      <c r="B35" s="285"/>
      <c r="C35" s="290"/>
      <c r="D35" s="290"/>
      <c r="E35" s="290"/>
      <c r="F35" s="290"/>
      <c r="G35" s="290"/>
      <c r="H35" s="290"/>
    </row>
    <row r="36" spans="2:8">
      <c r="B36" s="285"/>
      <c r="C36" s="290"/>
      <c r="D36" s="290"/>
      <c r="E36" s="290"/>
      <c r="F36" s="290"/>
      <c r="G36" s="290"/>
      <c r="H36" s="290"/>
    </row>
    <row r="37" spans="2:8">
      <c r="B37" s="285"/>
      <c r="C37" s="290"/>
      <c r="D37" s="290"/>
      <c r="E37" s="290"/>
      <c r="F37" s="290"/>
      <c r="G37" s="290"/>
      <c r="H37" s="290"/>
    </row>
    <row r="38" spans="2:8">
      <c r="B38" s="285"/>
      <c r="C38" s="290"/>
      <c r="D38" s="290"/>
      <c r="E38" s="290"/>
      <c r="F38" s="290"/>
      <c r="G38" s="290"/>
      <c r="H38" s="290"/>
    </row>
    <row r="39" spans="2:8">
      <c r="B39" s="285"/>
      <c r="C39" s="290"/>
      <c r="D39" s="290"/>
      <c r="E39" s="290"/>
      <c r="F39" s="290"/>
      <c r="G39" s="290"/>
      <c r="H39" s="290"/>
    </row>
    <row r="40" spans="2:8">
      <c r="B40" s="285"/>
      <c r="C40" s="290"/>
      <c r="D40" s="290"/>
      <c r="E40" s="290"/>
      <c r="F40" s="290"/>
      <c r="G40" s="290"/>
      <c r="H40" s="290"/>
    </row>
    <row r="41" spans="2:8">
      <c r="B41" s="285"/>
      <c r="C41" s="290"/>
      <c r="D41" s="290"/>
      <c r="E41" s="290"/>
      <c r="F41" s="290"/>
      <c r="G41" s="290"/>
      <c r="H41" s="290"/>
    </row>
    <row r="42" spans="2:8">
      <c r="B42" s="285"/>
      <c r="C42" s="290"/>
      <c r="D42" s="290"/>
      <c r="E42" s="290"/>
      <c r="F42" s="290"/>
      <c r="G42" s="290"/>
      <c r="H42" s="290"/>
    </row>
  </sheetData>
  <mergeCells count="5">
    <mergeCell ref="B24:B42"/>
    <mergeCell ref="B4:B22"/>
    <mergeCell ref="B1:H2"/>
    <mergeCell ref="C4:H22"/>
    <mergeCell ref="C24:H42"/>
  </mergeCell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249977111117893"/>
  </sheetPr>
  <dimension ref="A1:H39"/>
  <sheetViews>
    <sheetView showGridLines="0" zoomScale="85" zoomScaleNormal="85" workbookViewId="0">
      <selection activeCell="B23" sqref="B23"/>
    </sheetView>
  </sheetViews>
  <sheetFormatPr baseColWidth="10" defaultColWidth="8.83203125" defaultRowHeight="15"/>
  <cols>
    <col min="1" max="1" width="39" style="8" customWidth="1"/>
    <col min="2" max="2" width="38.1640625" style="8" customWidth="1"/>
    <col min="3" max="3" width="30" style="8" customWidth="1"/>
    <col min="4" max="4" width="48.6640625" style="8" customWidth="1"/>
    <col min="5" max="5" width="7.5" style="8" customWidth="1"/>
    <col min="6" max="6" width="15" style="8" customWidth="1"/>
    <col min="7" max="7" width="8.5" style="8" customWidth="1"/>
    <col min="8" max="16384" width="8.83203125" style="8"/>
  </cols>
  <sheetData>
    <row r="1" spans="1:8" ht="26">
      <c r="A1" s="291" t="s">
        <v>60</v>
      </c>
      <c r="B1" s="291"/>
      <c r="C1" s="291"/>
      <c r="D1" s="257"/>
    </row>
    <row r="2" spans="1:8" customFormat="1"/>
    <row r="3" spans="1:8" customFormat="1" ht="126.75" customHeight="1">
      <c r="A3" s="38" t="s">
        <v>61</v>
      </c>
      <c r="B3" s="298" t="s">
        <v>59</v>
      </c>
      <c r="C3" s="299"/>
    </row>
    <row r="5" spans="1:8" ht="19">
      <c r="A5" s="292" t="s">
        <v>62</v>
      </c>
      <c r="B5" s="293"/>
      <c r="C5" s="294"/>
    </row>
    <row r="6" spans="1:8" ht="17" customHeight="1">
      <c r="A6" s="302"/>
      <c r="B6" s="303"/>
      <c r="C6" s="70" t="s">
        <v>63</v>
      </c>
    </row>
    <row r="7" spans="1:8" ht="93.75" customHeight="1">
      <c r="A7" s="300" t="s">
        <v>135</v>
      </c>
      <c r="B7" s="301"/>
      <c r="C7" s="105">
        <f>IF(A7=Annex_Scores!A2,Annex_Scores!B2,IF(A7=Annex_Scores!A3,Annex_Scores!B3,IF(A7=Annex_Scores!A4,Annex_Scores!B4,IF(A7=Annex_Scores!A5,Annex_Scores!B5,IF(A7=Annex_Scores!A6,Annex_Scores!B6,IF(A7=Annex_Scores!A7,Annex_Scores!B7,IF(A7=Annex_Scores!A8,Annex_Scores!B8,IF(A7=Annex_Scores!A9,Annex_Scores!B9,IF(A7=Annex_Scores!A10,Annex_Scores!B10,)))))))))</f>
        <v>0.55000000000000004</v>
      </c>
      <c r="D7" s="224"/>
    </row>
    <row r="8" spans="1:8" ht="17.25" customHeight="1">
      <c r="B8" s="9"/>
    </row>
    <row r="9" spans="1:8">
      <c r="A9" s="10"/>
      <c r="B9" s="10"/>
    </row>
    <row r="10" spans="1:8" ht="19">
      <c r="A10" s="292" t="s">
        <v>136</v>
      </c>
      <c r="B10" s="293"/>
      <c r="C10" s="294"/>
      <c r="F10" s="11"/>
      <c r="G10" s="11"/>
    </row>
    <row r="11" spans="1:8" ht="20">
      <c r="A11" s="12" t="s">
        <v>0</v>
      </c>
      <c r="B11" s="12" t="s">
        <v>142</v>
      </c>
      <c r="C11" s="12" t="s">
        <v>76</v>
      </c>
      <c r="D11" s="14" t="s">
        <v>141</v>
      </c>
      <c r="E11" s="13"/>
      <c r="H11" s="11"/>
    </row>
    <row r="12" spans="1:8" ht="20">
      <c r="A12" s="18" t="s">
        <v>134</v>
      </c>
      <c r="B12" s="59" t="s">
        <v>78</v>
      </c>
      <c r="C12" s="103">
        <f>IF(B12=Annex_Scores!B14, Annex_Scores!C14, IF(B12=Annex_Scores!B15,Annex_Scores!C15, IF(B12=Annex_Scores!B16,Annex_Scores!C16, IF(B12=Annex_Scores!B17,Annex_Scores!C17, IF(B12=Annex_Scores!B18,Annex_Scores!C18, IF(B12=Annex_Scores!B19,Annex_Scores!C19, ))))))</f>
        <v>100</v>
      </c>
      <c r="D12" s="230"/>
      <c r="E12" s="173"/>
      <c r="H12" s="16"/>
    </row>
    <row r="13" spans="1:8" ht="20">
      <c r="A13" s="18" t="s">
        <v>140</v>
      </c>
      <c r="B13" s="59" t="s">
        <v>85</v>
      </c>
      <c r="C13" s="235">
        <f>IF(B13=Annex_Scores!B21, Annex_Scores!C21, IF(B13=Annex_Scores!B22,Annex_Scores!C22, IF(B13=Annex_Scores!B23,Annex_Scores!C23, IF(B13=Annex_Scores!B24,Annex_Scores!C24, ))))</f>
        <v>5</v>
      </c>
      <c r="D13" s="230"/>
      <c r="E13" s="173"/>
      <c r="F13" s="11"/>
      <c r="H13" s="17"/>
    </row>
    <row r="14" spans="1:8" ht="20">
      <c r="A14" s="18" t="s">
        <v>137</v>
      </c>
      <c r="B14" s="59" t="s">
        <v>88</v>
      </c>
      <c r="C14" s="103">
        <f>IF(B14=Annex_Scores!B26, Annex_Scores!C26, IF(B14=Annex_Scores!B27,Annex_Scores!C27, IF(B14=Annex_Scores!B28,Annex_Scores!C28, IF(B14=Annex_Scores!B29,Annex_Scores!C29,  IF(B14=Annex_Scores!B30,Annex_Scores!C30, )))))</f>
        <v>50</v>
      </c>
      <c r="D14" s="231"/>
      <c r="F14" s="16"/>
    </row>
    <row r="15" spans="1:8" ht="31.5" customHeight="1">
      <c r="A15" s="18" t="s">
        <v>138</v>
      </c>
      <c r="B15" s="236" t="s">
        <v>93</v>
      </c>
      <c r="C15" s="253">
        <f>IF(B15=Annex_Scores!B32, Annex_Scores!C32, IF(B15=Annex_Scores!B33,Annex_Scores!C33, IF(B15=Annex_Scores!B34,Annex_Scores!C34, IF(B15=Annex_Scores!B35,Annex_Scores!C35,  IF(B15=Annex_Scores!B36,Annex_Scores!C36, IF(B15=Annex_Scores!B37,Annex_Scores!C37, ))))))</f>
        <v>15</v>
      </c>
      <c r="D15" s="231"/>
      <c r="E15" s="233"/>
    </row>
    <row r="16" spans="1:8" ht="20">
      <c r="A16" s="18" t="s">
        <v>99</v>
      </c>
      <c r="B16" s="238" t="s">
        <v>101</v>
      </c>
      <c r="C16" s="239">
        <f>IF(B16=Annex_Scores!B39, Annex_Scores!C39, IF(B16=Annex_Scores!B40,Annex_Scores!C40, IF(B16=Annex_Scores!B41,Annex_Scores!C41, IF(B16=Annex_Scores!B42,Annex_Scores!C42,  IF(B16=Annex_Scores!B43,Annex_Scores!C43, IF(B16=Annex_Scores!B44,Annex_Scores!C44, ))))))</f>
        <v>20</v>
      </c>
      <c r="D16" s="231"/>
    </row>
    <row r="17" spans="1:8" ht="20">
      <c r="A17" s="60" t="s">
        <v>104</v>
      </c>
      <c r="B17" s="59" t="s">
        <v>106</v>
      </c>
      <c r="C17" s="103">
        <f>IF(B17=Annex_Scores!B46, Annex_Scores!C46, IF(B17=Annex_Scores!B47,Annex_Scores!C47, IF(B17=Annex_Scores!B48,Annex_Scores!C48, IF(B17=Annex_Scores!B49,Annex_Scores!C49,  IF(B17=Annex_Scores!B50,Annex_Scores!C50, IF(B17=Annex_Scores!B51,Annex_Scores!C51, ))))))</f>
        <v>50</v>
      </c>
      <c r="D17" s="231"/>
      <c r="E17" s="232"/>
    </row>
    <row r="18" spans="1:8" ht="20">
      <c r="A18" s="60" t="s">
        <v>139</v>
      </c>
      <c r="B18" s="59" t="s">
        <v>113</v>
      </c>
      <c r="C18" s="246">
        <f>IF(B18=Annex_Scores!B53, Annex_Scores!C53, IF(B18=Annex_Scores!B54,Annex_Scores!C54, IF(B18=Annex_Scores!B55,Annex_Scores!C55, IF(B18=Annex_Scores!B56,Annex_Scores!C56, ))))</f>
        <v>1</v>
      </c>
      <c r="D18" s="247"/>
    </row>
    <row r="19" spans="1:8" ht="20">
      <c r="A19" s="60" t="s">
        <v>114</v>
      </c>
      <c r="B19" s="59" t="s">
        <v>116</v>
      </c>
      <c r="C19" s="103">
        <f>IF(B19=Annex_Scores!B58, Annex_Scores!C58, IF(B19=Annex_Scores!B59,Annex_Scores!C59, IF(B19=Annex_Scores!B60,Annex_Scores!C60, IF(B19=Annex_Scores!B61,Annex_Scores!C61, ))))</f>
        <v>10</v>
      </c>
      <c r="D19" s="15"/>
    </row>
    <row r="22" spans="1:8" ht="18.75" customHeight="1">
      <c r="A22" s="295" t="s">
        <v>143</v>
      </c>
      <c r="B22" s="296"/>
      <c r="C22" s="297"/>
    </row>
    <row r="23" spans="1:8" ht="64.5" customHeight="1">
      <c r="A23" s="19" t="s">
        <v>144</v>
      </c>
      <c r="B23" s="19" t="s">
        <v>145</v>
      </c>
      <c r="C23" s="39" t="s">
        <v>146</v>
      </c>
      <c r="D23" s="20"/>
    </row>
    <row r="24" spans="1:8" ht="35.25" customHeight="1">
      <c r="A24" s="21">
        <f>C12*C13*C14*C15*C16*C17*C18*C19</f>
        <v>3750000000</v>
      </c>
      <c r="B24" s="22">
        <f>C7*C12*C13*C14*C15*C16*C17*C18*C19</f>
        <v>2062500000.0000005</v>
      </c>
      <c r="C24" s="104">
        <f>(C7*A24)/(C7*(A24-1)+1)</f>
        <v>0.99999999978181831</v>
      </c>
    </row>
    <row r="25" spans="1:8">
      <c r="A25" s="23"/>
      <c r="B25" s="24"/>
      <c r="C25" s="10"/>
    </row>
    <row r="26" spans="1:8" ht="75.5" customHeight="1">
      <c r="A26" s="25"/>
      <c r="B26" s="9"/>
      <c r="C26" s="10"/>
    </row>
    <row r="27" spans="1:8">
      <c r="A27" s="10"/>
      <c r="B27" s="10"/>
      <c r="C27" s="10"/>
    </row>
    <row r="28" spans="1:8">
      <c r="A28" s="23"/>
      <c r="B28" s="23"/>
      <c r="C28" s="23"/>
      <c r="F28" s="11"/>
      <c r="G28" s="11"/>
    </row>
    <row r="29" spans="1:8">
      <c r="A29" s="23"/>
      <c r="B29" s="23"/>
      <c r="C29" s="23"/>
      <c r="H29" s="11"/>
    </row>
    <row r="30" spans="1:8">
      <c r="A30" s="26"/>
      <c r="B30" s="27"/>
      <c r="C30" s="9"/>
      <c r="H30" s="28"/>
    </row>
    <row r="31" spans="1:8">
      <c r="A31" s="10"/>
      <c r="B31" s="10"/>
      <c r="C31" s="29"/>
      <c r="F31" s="11"/>
      <c r="H31" s="17"/>
    </row>
    <row r="32" spans="1:8">
      <c r="A32" s="10"/>
      <c r="B32" s="10"/>
      <c r="C32" s="29"/>
      <c r="F32" s="16"/>
    </row>
    <row r="33" spans="1:3">
      <c r="A33" s="26"/>
      <c r="B33" s="10"/>
      <c r="C33" s="9"/>
    </row>
    <row r="34" spans="1:3">
      <c r="A34" s="10"/>
      <c r="B34" s="10"/>
      <c r="C34" s="29"/>
    </row>
    <row r="35" spans="1:3">
      <c r="A35" s="30"/>
      <c r="B35" s="10"/>
      <c r="C35" s="29"/>
    </row>
    <row r="36" spans="1:3">
      <c r="A36" s="30"/>
      <c r="B36" s="10"/>
      <c r="C36" s="29"/>
    </row>
    <row r="37" spans="1:3">
      <c r="A37" s="30"/>
      <c r="B37" s="10"/>
      <c r="C37" s="29"/>
    </row>
    <row r="38" spans="1:3">
      <c r="A38" s="30"/>
      <c r="B38" s="10"/>
      <c r="C38" s="29"/>
    </row>
    <row r="39" spans="1:3">
      <c r="A39" s="30"/>
      <c r="B39" s="10"/>
      <c r="C39" s="29"/>
    </row>
  </sheetData>
  <mergeCells count="7">
    <mergeCell ref="A1:C1"/>
    <mergeCell ref="A10:C10"/>
    <mergeCell ref="A22:C22"/>
    <mergeCell ref="B3:C3"/>
    <mergeCell ref="A7:B7"/>
    <mergeCell ref="A6:B6"/>
    <mergeCell ref="A5:C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0000000}">
          <x14:formula1>
            <xm:f>Annex_Scores!$B$14:$B$19</xm:f>
          </x14:formula1>
          <xm:sqref>B12</xm:sqref>
        </x14:dataValidation>
        <x14:dataValidation type="list" allowBlank="1" showInputMessage="1" showErrorMessage="1" xr:uid="{00000000-0002-0000-0100-000001000000}">
          <x14:formula1>
            <xm:f>Annex_Scores!$B$21:$B$24</xm:f>
          </x14:formula1>
          <xm:sqref>B13</xm:sqref>
        </x14:dataValidation>
        <x14:dataValidation type="list" allowBlank="1" showInputMessage="1" showErrorMessage="1" xr:uid="{00000000-0002-0000-0100-000002000000}">
          <x14:formula1>
            <xm:f>Annex_Scores!$B$26:$B$30</xm:f>
          </x14:formula1>
          <xm:sqref>B14</xm:sqref>
        </x14:dataValidation>
        <x14:dataValidation type="list" allowBlank="1" showInputMessage="1" showErrorMessage="1" xr:uid="{00000000-0002-0000-0100-000003000000}">
          <x14:formula1>
            <xm:f>Annex_Scores!$B$32:$B$37</xm:f>
          </x14:formula1>
          <xm:sqref>B15</xm:sqref>
        </x14:dataValidation>
        <x14:dataValidation type="list" allowBlank="1" showInputMessage="1" showErrorMessage="1" xr:uid="{00000000-0002-0000-0100-000004000000}">
          <x14:formula1>
            <xm:f>Annex_Scores!$B$39:$B$44</xm:f>
          </x14:formula1>
          <xm:sqref>B16</xm:sqref>
        </x14:dataValidation>
        <x14:dataValidation type="list" allowBlank="1" showInputMessage="1" showErrorMessage="1" xr:uid="{00000000-0002-0000-0100-000005000000}">
          <x14:formula1>
            <xm:f>Annex_Scores!$B$46:$B$51</xm:f>
          </x14:formula1>
          <xm:sqref>B17</xm:sqref>
        </x14:dataValidation>
        <x14:dataValidation type="list" allowBlank="1" showInputMessage="1" showErrorMessage="1" xr:uid="{00000000-0002-0000-0100-000006000000}">
          <x14:formula1>
            <xm:f>Annex_Scores!$B$53:$B$56</xm:f>
          </x14:formula1>
          <xm:sqref>B18</xm:sqref>
        </x14:dataValidation>
        <x14:dataValidation type="list" allowBlank="1" showInputMessage="1" showErrorMessage="1" xr:uid="{00000000-0002-0000-0100-000007000000}">
          <x14:formula1>
            <xm:f>Annex_Scores!$B$58:$B$61</xm:f>
          </x14:formula1>
          <xm:sqref>B19</xm:sqref>
        </x14:dataValidation>
        <x14:dataValidation type="list" allowBlank="1" showInputMessage="1" showErrorMessage="1" errorTitle="Voce non valida" error="Selezionare un Tipo di Compito Generico" promptTitle="Tipo di Compito Generico" prompt="Selezionare un Tipo di Compito Generico assimilabile al task oggetto dell'analisi" xr:uid="{00000000-0002-0000-0100-000008000000}">
          <x14:formula1>
            <xm:f>Annex_Scores!$A$2:$A$10</xm:f>
          </x14:formula1>
          <xm:sqref>A7:B7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H64"/>
  <sheetViews>
    <sheetView showGridLines="0" zoomScaleNormal="100" workbookViewId="0">
      <selection activeCell="B6" sqref="B6"/>
    </sheetView>
  </sheetViews>
  <sheetFormatPr baseColWidth="10" defaultColWidth="11.5" defaultRowHeight="15"/>
  <cols>
    <col min="1" max="1" width="88.1640625" customWidth="1"/>
    <col min="2" max="2" width="15.83203125" customWidth="1"/>
    <col min="3" max="3" width="14.1640625" customWidth="1"/>
    <col min="4" max="4" width="46" customWidth="1"/>
    <col min="5" max="5" width="30.1640625" customWidth="1"/>
    <col min="6" max="6" width="22.83203125" customWidth="1"/>
    <col min="7" max="7" width="31.83203125" customWidth="1"/>
  </cols>
  <sheetData>
    <row r="1" spans="1:8" ht="24">
      <c r="A1" s="307" t="s">
        <v>147</v>
      </c>
      <c r="B1" s="307"/>
    </row>
    <row r="2" spans="1:8" ht="40.25" customHeight="1">
      <c r="A2" s="309" t="s">
        <v>148</v>
      </c>
      <c r="B2" s="310"/>
    </row>
    <row r="3" spans="1:8" ht="16">
      <c r="A3" s="56" t="s">
        <v>176</v>
      </c>
      <c r="B3" s="267" t="s">
        <v>149</v>
      </c>
      <c r="D3" s="11" t="s">
        <v>17</v>
      </c>
      <c r="E3" s="11" t="s">
        <v>18</v>
      </c>
      <c r="F3" s="11" t="s">
        <v>19</v>
      </c>
      <c r="G3" t="s">
        <v>175</v>
      </c>
    </row>
    <row r="4" spans="1:8" ht="17" thickBot="1">
      <c r="A4" s="49" t="s">
        <v>183</v>
      </c>
      <c r="B4" s="267"/>
    </row>
    <row r="5" spans="1:8" ht="17" thickBot="1">
      <c r="A5" s="125" t="s">
        <v>179</v>
      </c>
      <c r="B5" s="258" t="s">
        <v>9</v>
      </c>
      <c r="C5" s="132" cm="1">
        <f t="array" ref="C5">_xlfn.SWITCH(B5,"Yes",1,"More Yes than No",0.66,"More No than Yes",0.33,"No",0, "Not measurable","-")</f>
        <v>0</v>
      </c>
      <c r="D5" s="304" t="s">
        <v>20</v>
      </c>
      <c r="E5" s="304" t="s">
        <v>22</v>
      </c>
      <c r="F5" s="304" t="s">
        <v>21</v>
      </c>
      <c r="G5" s="249"/>
    </row>
    <row r="6" spans="1:8" ht="17" thickBot="1">
      <c r="A6" s="127" t="s">
        <v>180</v>
      </c>
      <c r="B6" s="258" t="s">
        <v>120</v>
      </c>
      <c r="C6" s="132" cm="1">
        <f t="array" ref="C6">_xlfn.SWITCH(B6,"Yes",1,"More Yes than No",0.66,"More No than Yes",0.33,"No",0, "Not measurable","-")</f>
        <v>1</v>
      </c>
      <c r="D6" s="305"/>
      <c r="E6" s="305"/>
      <c r="F6" s="305"/>
      <c r="G6" s="249"/>
    </row>
    <row r="7" spans="1:8" ht="17" thickBot="1">
      <c r="A7" s="127" t="s">
        <v>181</v>
      </c>
      <c r="B7" s="258" t="s">
        <v>120</v>
      </c>
      <c r="C7" s="132" cm="1">
        <f t="array" ref="C7">_xlfn.SWITCH(B7,"Yes",1,"More Yes than No",0.66,"More No than Yes",0.33,"No",0, "Not measurable","-")</f>
        <v>1</v>
      </c>
      <c r="D7" s="305"/>
      <c r="E7" s="305"/>
      <c r="F7" s="305"/>
      <c r="G7" s="249"/>
    </row>
    <row r="8" spans="1:8" ht="17" thickBot="1">
      <c r="A8" s="127" t="s">
        <v>182</v>
      </c>
      <c r="B8" s="259" t="s">
        <v>9</v>
      </c>
      <c r="C8" s="132" cm="1">
        <f t="array" ref="C8">_xlfn.SWITCH(B8,"Yes",1,"More Yes than No",0.66,"More No than Yes",0.33,"No",0, "Not measurable","-")</f>
        <v>0</v>
      </c>
      <c r="D8" s="305"/>
      <c r="E8" s="305"/>
      <c r="F8" s="305"/>
      <c r="G8" s="249"/>
    </row>
    <row r="9" spans="1:8" ht="30" customHeight="1" thickBot="1">
      <c r="A9" s="127" t="s">
        <v>151</v>
      </c>
      <c r="B9" s="258" t="s">
        <v>120</v>
      </c>
      <c r="C9" s="132" cm="1">
        <f t="array" ref="C9">_xlfn.SWITCH(B9,"Yes",1,"More Yes than No",0.66,"More No than Yes",0.33,"No",0, "Not measurable","-")</f>
        <v>1</v>
      </c>
      <c r="D9" s="306"/>
      <c r="E9" s="306"/>
      <c r="F9" s="306"/>
      <c r="G9" s="249"/>
    </row>
    <row r="10" spans="1:8">
      <c r="A10" s="43" t="s">
        <v>153</v>
      </c>
      <c r="B10" s="283">
        <f>AVERAGE(C5:C9)</f>
        <v>0.6</v>
      </c>
    </row>
    <row r="11" spans="1:8">
      <c r="A11" s="4"/>
      <c r="B11" s="6"/>
    </row>
    <row r="12" spans="1:8" ht="16">
      <c r="A12" s="56" t="s">
        <v>177</v>
      </c>
      <c r="B12" s="267" t="s">
        <v>149</v>
      </c>
      <c r="D12" s="11" t="s">
        <v>17</v>
      </c>
      <c r="E12" s="11" t="s">
        <v>18</v>
      </c>
      <c r="F12" s="11" t="s">
        <v>19</v>
      </c>
      <c r="G12" t="s">
        <v>175</v>
      </c>
    </row>
    <row r="13" spans="1:8" ht="17" thickBot="1">
      <c r="A13" s="49" t="s">
        <v>183</v>
      </c>
      <c r="B13" s="6"/>
    </row>
    <row r="14" spans="1:8" ht="17" thickBot="1">
      <c r="A14" s="128" t="s">
        <v>184</v>
      </c>
      <c r="B14" s="259" t="s">
        <v>121</v>
      </c>
      <c r="C14" s="132">
        <f>IF(B14="Sì",1,IF(B14="More Yes than No",0.66,IF(B14="Più no che sì",0.33,IF(B14="No",0,IF(B14="Dato non rilevabile","-","")))))</f>
        <v>0.66</v>
      </c>
      <c r="D14" s="304" t="s">
        <v>23</v>
      </c>
      <c r="E14" s="304" t="s">
        <v>29</v>
      </c>
      <c r="F14" s="304" t="s">
        <v>21</v>
      </c>
      <c r="G14" s="223"/>
      <c r="H14" s="232"/>
    </row>
    <row r="15" spans="1:8" ht="17" thickBot="1">
      <c r="A15" s="129" t="s">
        <v>185</v>
      </c>
      <c r="B15" s="258" t="s">
        <v>121</v>
      </c>
      <c r="C15" s="132">
        <f>IF(B15="Sì",1,IF(B15="More Yes than No",0.66,IF(B15="Più no che sì",0.33,IF(B15="No",0,IF(B15="Dato non rilevabile","-","")))))</f>
        <v>0.66</v>
      </c>
      <c r="D15" s="305"/>
      <c r="E15" s="305"/>
      <c r="F15" s="305"/>
      <c r="G15" s="225"/>
    </row>
    <row r="16" spans="1:8" ht="17" thickBot="1">
      <c r="A16" s="129" t="s">
        <v>186</v>
      </c>
      <c r="B16" s="258" t="s">
        <v>121</v>
      </c>
      <c r="C16" s="132">
        <f>IF(B16="Sì",1,IF(B16="More Yes than No",0.66,IF(B16="Più no che sì",0.33,IF(B16="No",0,IF(B16="Dato non rilevabile","-","")))))</f>
        <v>0.66</v>
      </c>
      <c r="D16" s="305"/>
      <c r="E16" s="305"/>
      <c r="F16" s="305"/>
      <c r="G16" s="223"/>
    </row>
    <row r="17" spans="1:7" ht="17" thickBot="1">
      <c r="A17" s="129" t="s">
        <v>187</v>
      </c>
      <c r="B17" s="258" t="s">
        <v>121</v>
      </c>
      <c r="C17" s="132">
        <f>IF(B17="Sì",1,IF(B17="More Yes than No",0.66,IF(B17="Più no che sì",0.33,IF(B17="No",0,IF(B17="Dato non rilevabile","-","")))))</f>
        <v>0.66</v>
      </c>
      <c r="D17" s="305"/>
      <c r="E17" s="305"/>
      <c r="F17" s="305"/>
      <c r="G17" s="225"/>
    </row>
    <row r="18" spans="1:7" ht="17" thickBot="1">
      <c r="A18" s="130" t="s">
        <v>188</v>
      </c>
      <c r="B18" s="258" t="s">
        <v>121</v>
      </c>
      <c r="C18" s="132">
        <f>IF(B18="Sì",1,IF(B18="More Yes than No",0.66,IF(B18="Più no che sì",0.33,IF(B18="No",0,IF(B18="Dato non rilevabile","-","")))))</f>
        <v>0.66</v>
      </c>
      <c r="D18" s="306"/>
      <c r="E18" s="306"/>
      <c r="F18" s="306"/>
      <c r="G18" s="223"/>
    </row>
    <row r="19" spans="1:7">
      <c r="A19" s="43" t="s">
        <v>153</v>
      </c>
      <c r="B19" s="44">
        <f>AVERAGE(C14:C18)</f>
        <v>0.66</v>
      </c>
    </row>
    <row r="20" spans="1:7">
      <c r="A20" s="4"/>
      <c r="B20" s="6"/>
    </row>
    <row r="21" spans="1:7" ht="16">
      <c r="A21" s="40" t="s">
        <v>178</v>
      </c>
      <c r="B21" s="267" t="s">
        <v>149</v>
      </c>
      <c r="D21" s="11" t="s">
        <v>17</v>
      </c>
      <c r="E21" s="11" t="s">
        <v>18</v>
      </c>
      <c r="F21" s="11" t="s">
        <v>19</v>
      </c>
      <c r="G21" t="s">
        <v>175</v>
      </c>
    </row>
    <row r="22" spans="1:7" ht="17" thickBot="1">
      <c r="A22" s="49" t="s">
        <v>183</v>
      </c>
      <c r="B22" s="6"/>
    </row>
    <row r="23" spans="1:7" ht="17" thickBot="1">
      <c r="A23" s="128" t="s">
        <v>189</v>
      </c>
      <c r="B23" s="241" t="s">
        <v>121</v>
      </c>
      <c r="C23" s="132">
        <f>IF(B23="Sì",1,IF(B23="More Yes than No",0.66,IF(B23="Più no che sì",0.33,IF(B23="No",0,IF(B23="Dato non rilevabile","-","")))))</f>
        <v>0.66</v>
      </c>
      <c r="D23" s="304" t="s">
        <v>20</v>
      </c>
      <c r="E23" s="304" t="s">
        <v>24</v>
      </c>
      <c r="F23" s="304" t="s">
        <v>21</v>
      </c>
      <c r="G23" s="249"/>
    </row>
    <row r="24" spans="1:7" ht="17" thickBot="1">
      <c r="A24" s="129" t="s">
        <v>190</v>
      </c>
      <c r="B24" s="241" t="s">
        <v>120</v>
      </c>
      <c r="C24" s="132" t="str">
        <f>IF(B24="Sì",1,IF(B24="More Yes than No",0.66,IF(B24="Più no che sì",0.33,IF(B24="No",0,IF(B24="Dato non rilevabile","-","")))))</f>
        <v/>
      </c>
      <c r="D24" s="305"/>
      <c r="E24" s="305"/>
      <c r="F24" s="305"/>
      <c r="G24" s="254"/>
    </row>
    <row r="25" spans="1:7" ht="17" thickBot="1">
      <c r="A25" s="129" t="s">
        <v>191</v>
      </c>
      <c r="B25" s="241" t="s">
        <v>121</v>
      </c>
      <c r="C25" s="132">
        <f>IF(B25="Sì",1,IF(B25="More Yes than No",0.66,IF(B25="Più no che sì",0.33,IF(B25="No",0,IF(B25="Dato non rilevabile","-","")))))</f>
        <v>0.66</v>
      </c>
      <c r="D25" s="305"/>
      <c r="E25" s="305"/>
      <c r="F25" s="305"/>
      <c r="G25" s="249"/>
    </row>
    <row r="26" spans="1:7" ht="30" customHeight="1" thickBot="1">
      <c r="A26" s="129" t="s">
        <v>192</v>
      </c>
      <c r="B26" s="241" t="s">
        <v>121</v>
      </c>
      <c r="C26" s="132">
        <f>IF(B26="Sì",1,IF(B26="More Yes than No",0.66,IF(B26="Più no che sì",0.33,IF(B26="No",0,IF(B26="Dato non rilevabile","-","")))))</f>
        <v>0.66</v>
      </c>
      <c r="D26" s="305"/>
      <c r="E26" s="305"/>
      <c r="F26" s="305"/>
      <c r="G26" s="249"/>
    </row>
    <row r="27" spans="1:7" ht="60" customHeight="1" thickBot="1">
      <c r="A27" s="129" t="s">
        <v>193</v>
      </c>
      <c r="B27" s="241" t="s">
        <v>123</v>
      </c>
      <c r="C27" s="132" t="str">
        <f>IF(B27="Sì",1,IF(B27="More Yes than No",0.66,IF(B27="Più no che sì",0.33,IF(B27="No",0,IF(B27="Dato non rilevabile","-","")))))</f>
        <v/>
      </c>
      <c r="D27" s="306"/>
      <c r="E27" s="306"/>
      <c r="F27" s="306"/>
      <c r="G27" s="249"/>
    </row>
    <row r="28" spans="1:7">
      <c r="A28" s="43" t="s">
        <v>153</v>
      </c>
      <c r="B28" s="248">
        <f>AVERAGE(C23:C27)</f>
        <v>0.66</v>
      </c>
    </row>
    <row r="29" spans="1:7">
      <c r="A29" s="4"/>
    </row>
    <row r="30" spans="1:7" ht="16">
      <c r="A30" s="41" t="s">
        <v>168</v>
      </c>
      <c r="B30" s="267" t="s">
        <v>149</v>
      </c>
      <c r="D30" s="11" t="s">
        <v>17</v>
      </c>
      <c r="E30" s="11" t="s">
        <v>18</v>
      </c>
      <c r="F30" s="11" t="s">
        <v>19</v>
      </c>
      <c r="G30" t="s">
        <v>175</v>
      </c>
    </row>
    <row r="31" spans="1:7" ht="17" thickBot="1">
      <c r="A31" s="49" t="s">
        <v>150</v>
      </c>
      <c r="B31" s="6"/>
    </row>
    <row r="32" spans="1:7" ht="17" thickBot="1">
      <c r="A32" s="125" t="s">
        <v>194</v>
      </c>
      <c r="B32" s="260" t="s">
        <v>121</v>
      </c>
      <c r="C32" s="132">
        <f>IF(B32="Sì",1,IF(B32="More Yes than No",0.66,IF(B32="Più no che sì",0.33,IF(B32="No",0,IF(B32="Dato non rilevabile","-","")))))</f>
        <v>0.66</v>
      </c>
      <c r="D32" s="304" t="s">
        <v>25</v>
      </c>
      <c r="E32" s="304" t="s">
        <v>28</v>
      </c>
      <c r="F32" s="304" t="s">
        <v>26</v>
      </c>
      <c r="G32" s="249"/>
    </row>
    <row r="33" spans="1:8" ht="17" thickBot="1">
      <c r="A33" s="127" t="s">
        <v>195</v>
      </c>
      <c r="B33" s="260" t="s">
        <v>122</v>
      </c>
      <c r="C33" s="132" t="str">
        <f>IF(B33="Sì",1,IF(B33="More Yes than No",0.66,IF(B33="Più no che sì",0.33,IF(B33="No",0,IF(B33="Dato non rilevabile","-","")))))</f>
        <v/>
      </c>
      <c r="D33" s="305"/>
      <c r="E33" s="305"/>
      <c r="F33" s="305"/>
      <c r="G33" s="249"/>
    </row>
    <row r="34" spans="1:8" ht="17" thickBot="1">
      <c r="A34" s="127" t="s">
        <v>196</v>
      </c>
      <c r="B34" s="261" t="s">
        <v>122</v>
      </c>
      <c r="C34" s="132" t="str">
        <f>IF(B34="Sì",1,IF(B34="More Yes than No",0.66,IF(B34="Più no che sì",0.33,IF(B34="No",0,IF(B34="Dato non rilevabile","-","")))))</f>
        <v/>
      </c>
      <c r="D34" s="305"/>
      <c r="E34" s="305"/>
      <c r="F34" s="305"/>
      <c r="G34" s="254"/>
    </row>
    <row r="35" spans="1:8" ht="35" customHeight="1" thickBot="1">
      <c r="A35" s="127" t="s">
        <v>197</v>
      </c>
      <c r="B35" s="260" t="s">
        <v>121</v>
      </c>
      <c r="C35" s="132">
        <f>IF(B35="Sì",1,IF(B35="More Yes than No",0.66,IF(B35="Più no che sì",0.33,IF(B35="No",0,IF(B35="Dato non rilevabile","-","")))))</f>
        <v>0.66</v>
      </c>
      <c r="D35" s="305"/>
      <c r="E35" s="305"/>
      <c r="F35" s="305"/>
      <c r="G35" s="249"/>
    </row>
    <row r="36" spans="1:8" ht="28.5" customHeight="1" thickBot="1">
      <c r="A36" s="127" t="s">
        <v>198</v>
      </c>
      <c r="B36" s="260" t="s">
        <v>120</v>
      </c>
      <c r="C36" s="132" t="str">
        <f>IF(B36="Sì",1,IF(B36="More Yes than No",0.66,IF(B36="Più no che sì",0.33,IF(B36="No",0,IF(B36="Dato non rilevabile","-","")))))</f>
        <v/>
      </c>
      <c r="D36" s="306"/>
      <c r="E36" s="306"/>
      <c r="F36" s="306"/>
      <c r="G36" s="254"/>
    </row>
    <row r="37" spans="1:8">
      <c r="A37" s="43" t="s">
        <v>153</v>
      </c>
      <c r="B37" s="248">
        <f>AVERAGE(C32:C36)</f>
        <v>0.66</v>
      </c>
    </row>
    <row r="38" spans="1:8">
      <c r="A38" s="4"/>
    </row>
    <row r="39" spans="1:8">
      <c r="A39" s="45" t="s">
        <v>169</v>
      </c>
      <c r="B39" s="267" t="s">
        <v>149</v>
      </c>
      <c r="D39" s="11" t="s">
        <v>17</v>
      </c>
      <c r="E39" s="11" t="s">
        <v>18</v>
      </c>
      <c r="F39" s="11" t="s">
        <v>19</v>
      </c>
      <c r="G39" t="s">
        <v>175</v>
      </c>
    </row>
    <row r="40" spans="1:8" ht="16" thickBot="1">
      <c r="A40" s="182" t="s">
        <v>199</v>
      </c>
      <c r="B40" s="6"/>
    </row>
    <row r="41" spans="1:8" ht="17" thickBot="1">
      <c r="A41" s="125" t="s">
        <v>170</v>
      </c>
      <c r="B41" s="261" t="s">
        <v>123</v>
      </c>
      <c r="C41" s="132" t="str">
        <f>IF(B41="Sì",1,IF(B41="More Yes than No",0.66,IF(B41="Più no che sì",0.33,IF(B41="No",0,IF(B41="Dato non rilevabile","-","")))))</f>
        <v/>
      </c>
      <c r="D41" s="304" t="s">
        <v>27</v>
      </c>
      <c r="E41" s="304" t="s">
        <v>31</v>
      </c>
      <c r="F41" s="304" t="s">
        <v>21</v>
      </c>
      <c r="G41" s="249"/>
    </row>
    <row r="42" spans="1:8" ht="17" thickBot="1">
      <c r="A42" s="127" t="s">
        <v>200</v>
      </c>
      <c r="B42" s="260" t="s">
        <v>121</v>
      </c>
      <c r="C42" s="132">
        <f>IF(B42="Sì",1,IF(B42="More Yes than No",0.66,IF(B42="Più no che sì",0.33,IF(B42="No",0,IF(B42="Dato non rilevabile","-","")))))</f>
        <v>0.66</v>
      </c>
      <c r="D42" s="305"/>
      <c r="E42" s="305"/>
      <c r="F42" s="305"/>
      <c r="G42" s="249"/>
    </row>
    <row r="43" spans="1:8" ht="17" thickBot="1">
      <c r="A43" s="127" t="s">
        <v>201</v>
      </c>
      <c r="B43" s="261" t="s">
        <v>120</v>
      </c>
      <c r="C43" s="132" t="str">
        <f>IF(B43="Sì",1,IF(B43="More Yes than No",0.66,IF(B43="Più no che sì",0.33,IF(B43="No",0,IF(B43="Dato non rilevabile","-","")))))</f>
        <v/>
      </c>
      <c r="D43" s="305"/>
      <c r="E43" s="305"/>
      <c r="F43" s="305"/>
      <c r="G43" s="249"/>
      <c r="H43" s="3"/>
    </row>
    <row r="44" spans="1:8" ht="60.5" customHeight="1" thickBot="1">
      <c r="A44" s="127" t="s">
        <v>171</v>
      </c>
      <c r="B44" s="261" t="s">
        <v>123</v>
      </c>
      <c r="C44" s="132" t="str">
        <f>IF(B44="Sì",1,IF(B44="More Yes than No",0.66,IF(B44="Più no che sì",0.33,IF(B44="No",0,IF(B44="Dato non rilevabile","-","")))))</f>
        <v/>
      </c>
      <c r="D44" s="305"/>
      <c r="E44" s="305"/>
      <c r="F44" s="305"/>
      <c r="G44" s="249"/>
    </row>
    <row r="45" spans="1:8" ht="17" thickBot="1">
      <c r="A45" s="127" t="s">
        <v>202</v>
      </c>
      <c r="B45" s="260" t="s">
        <v>120</v>
      </c>
      <c r="C45" s="132" t="str">
        <f>IF(B45="Sì",1,IF(B45="More Yes than No",0.66,IF(B45="Più no che sì",0.33,IF(B45="No",0,IF(B45="Dato non rilevabile","-","")))))</f>
        <v/>
      </c>
      <c r="D45" s="306"/>
      <c r="E45" s="306"/>
      <c r="F45" s="306"/>
      <c r="G45" s="249"/>
    </row>
    <row r="46" spans="1:8">
      <c r="A46" s="43" t="s">
        <v>153</v>
      </c>
      <c r="B46" s="248">
        <f>AVERAGE(C41:C45)</f>
        <v>0.66</v>
      </c>
    </row>
    <row r="47" spans="1:8">
      <c r="A47" s="4"/>
    </row>
    <row r="48" spans="1:8" ht="17" thickBot="1">
      <c r="A48" s="42" t="s">
        <v>172</v>
      </c>
      <c r="B48" s="267" t="s">
        <v>149</v>
      </c>
      <c r="D48" s="11" t="s">
        <v>17</v>
      </c>
      <c r="E48" s="11" t="s">
        <v>18</v>
      </c>
      <c r="F48" s="11" t="s">
        <v>19</v>
      </c>
      <c r="G48" t="s">
        <v>175</v>
      </c>
    </row>
    <row r="49" spans="1:7" ht="31.5" customHeight="1" thickBot="1">
      <c r="A49" s="183" t="s">
        <v>173</v>
      </c>
      <c r="B49" s="6"/>
      <c r="G49" s="250"/>
    </row>
    <row r="50" spans="1:7" ht="17" thickBot="1">
      <c r="A50" s="127" t="s">
        <v>203</v>
      </c>
      <c r="B50" s="258" t="s">
        <v>9</v>
      </c>
      <c r="C50" s="132">
        <f t="shared" ref="C50:C55" si="0">IF(B50="Sì",1,IF(B50="Più sì che no",0.66,IF(B50="Più no che sì",0.33,IF(B50="No",0,IF(B50="Dato non rilevabile","-","")))))</f>
        <v>0</v>
      </c>
      <c r="D50" s="304" t="s">
        <v>30</v>
      </c>
      <c r="E50" s="304" t="s">
        <v>32</v>
      </c>
      <c r="F50" s="304" t="s">
        <v>21</v>
      </c>
      <c r="G50" s="223"/>
    </row>
    <row r="51" spans="1:7" ht="17" thickBot="1">
      <c r="A51" s="127" t="s">
        <v>204</v>
      </c>
      <c r="B51" s="258" t="s">
        <v>9</v>
      </c>
      <c r="C51" s="132">
        <f t="shared" si="0"/>
        <v>0</v>
      </c>
      <c r="D51" s="305"/>
      <c r="E51" s="305"/>
      <c r="F51" s="305"/>
      <c r="G51" s="223"/>
    </row>
    <row r="52" spans="1:7" ht="47.5" customHeight="1" thickBot="1">
      <c r="A52" s="127" t="s">
        <v>205</v>
      </c>
      <c r="B52" s="258" t="s">
        <v>9</v>
      </c>
      <c r="C52" s="132">
        <f t="shared" si="0"/>
        <v>0</v>
      </c>
      <c r="D52" s="305"/>
      <c r="E52" s="305"/>
      <c r="F52" s="305"/>
      <c r="G52" s="223"/>
    </row>
    <row r="53" spans="1:7" ht="17" thickBot="1">
      <c r="A53" s="127" t="s">
        <v>206</v>
      </c>
      <c r="B53" s="258" t="s">
        <v>9</v>
      </c>
      <c r="C53" s="132">
        <f t="shared" si="0"/>
        <v>0</v>
      </c>
      <c r="D53" s="305"/>
      <c r="E53" s="305"/>
      <c r="F53" s="305"/>
      <c r="G53" s="223"/>
    </row>
    <row r="54" spans="1:7" ht="17" thickBot="1">
      <c r="A54" s="127" t="s">
        <v>207</v>
      </c>
      <c r="B54" s="258" t="s">
        <v>9</v>
      </c>
      <c r="C54" s="132">
        <f t="shared" si="0"/>
        <v>0</v>
      </c>
      <c r="D54" s="305"/>
      <c r="E54" s="305"/>
      <c r="F54" s="305"/>
      <c r="G54" s="223"/>
    </row>
    <row r="55" spans="1:7" ht="29" customHeight="1" thickBot="1">
      <c r="A55" s="127" t="s">
        <v>208</v>
      </c>
      <c r="B55" s="259" t="s">
        <v>9</v>
      </c>
      <c r="C55" s="132">
        <f t="shared" si="0"/>
        <v>0</v>
      </c>
      <c r="D55" s="306"/>
      <c r="E55" s="306"/>
      <c r="F55" s="306"/>
      <c r="G55" s="223"/>
    </row>
    <row r="56" spans="1:7" ht="22.25" customHeight="1">
      <c r="A56" s="43" t="s">
        <v>153</v>
      </c>
      <c r="B56" s="284">
        <f>AVERAGE(C50:C55)</f>
        <v>0</v>
      </c>
    </row>
    <row r="58" spans="1:7">
      <c r="A58" s="308" t="s">
        <v>174</v>
      </c>
      <c r="B58" s="308"/>
    </row>
    <row r="59" spans="1:7">
      <c r="A59" s="265" t="s">
        <v>176</v>
      </c>
      <c r="B59" s="266">
        <f>B10</f>
        <v>0.6</v>
      </c>
    </row>
    <row r="60" spans="1:7">
      <c r="A60" s="265" t="s">
        <v>177</v>
      </c>
      <c r="B60" s="266">
        <f>B19</f>
        <v>0.66</v>
      </c>
    </row>
    <row r="61" spans="1:7">
      <c r="A61" s="265" t="s">
        <v>178</v>
      </c>
      <c r="B61" s="266">
        <f>B28</f>
        <v>0.66</v>
      </c>
    </row>
    <row r="62" spans="1:7">
      <c r="A62" s="265" t="s">
        <v>168</v>
      </c>
      <c r="B62" s="266">
        <f>B37</f>
        <v>0.66</v>
      </c>
    </row>
    <row r="63" spans="1:7">
      <c r="A63" s="265" t="s">
        <v>169</v>
      </c>
      <c r="B63" s="266">
        <f>B46</f>
        <v>0.66</v>
      </c>
    </row>
    <row r="64" spans="1:7">
      <c r="A64" s="265" t="s">
        <v>172</v>
      </c>
      <c r="B64" s="266">
        <f>B56</f>
        <v>0</v>
      </c>
    </row>
  </sheetData>
  <mergeCells count="21">
    <mergeCell ref="A1:B1"/>
    <mergeCell ref="A58:B58"/>
    <mergeCell ref="A2:B2"/>
    <mergeCell ref="D5:D9"/>
    <mergeCell ref="E5:E9"/>
    <mergeCell ref="D32:D36"/>
    <mergeCell ref="E32:E36"/>
    <mergeCell ref="F5:F9"/>
    <mergeCell ref="D14:D18"/>
    <mergeCell ref="E14:E18"/>
    <mergeCell ref="F14:F18"/>
    <mergeCell ref="D23:D27"/>
    <mergeCell ref="E23:E27"/>
    <mergeCell ref="F23:F27"/>
    <mergeCell ref="F32:F36"/>
    <mergeCell ref="D41:D45"/>
    <mergeCell ref="E41:E45"/>
    <mergeCell ref="F41:F45"/>
    <mergeCell ref="D50:D55"/>
    <mergeCell ref="E50:E55"/>
    <mergeCell ref="F50:F55"/>
  </mergeCells>
  <pageMargins left="0.7" right="0.7" top="0.75" bottom="0.75" header="0.3" footer="0.3"/>
  <pageSetup paperSize="9" orientation="portrait"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Annex_Scores!$A$64:$A$68</xm:f>
          </x14:formula1>
          <xm:sqref>B5:B9 B14:B18 B23:B27 B32:B36 B41:B45 B50:B55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H90"/>
  <sheetViews>
    <sheetView showGridLines="0" zoomScaleNormal="100" workbookViewId="0">
      <selection activeCell="I10" sqref="I10"/>
    </sheetView>
  </sheetViews>
  <sheetFormatPr baseColWidth="10" defaultColWidth="10.83203125" defaultRowHeight="15"/>
  <cols>
    <col min="1" max="1" width="100.5" style="3" customWidth="1"/>
    <col min="2" max="2" width="16.5" style="3" customWidth="1"/>
    <col min="3" max="3" width="18.83203125" style="3" customWidth="1"/>
    <col min="4" max="4" width="6.5" style="3" customWidth="1"/>
    <col min="5" max="5" width="5.5" style="3" customWidth="1"/>
    <col min="6" max="6" width="6.33203125" style="3" customWidth="1"/>
    <col min="7" max="7" width="33.5" style="3" customWidth="1"/>
    <col min="8" max="16384" width="10.83203125" style="3"/>
  </cols>
  <sheetData>
    <row r="1" spans="1:7" ht="24">
      <c r="A1" s="307" t="s">
        <v>167</v>
      </c>
      <c r="B1" s="307"/>
    </row>
    <row r="2" spans="1:7" ht="38.25" customHeight="1">
      <c r="A2" s="311" t="s">
        <v>148</v>
      </c>
      <c r="B2" s="312"/>
    </row>
    <row r="3" spans="1:7" ht="17" thickBot="1">
      <c r="A3" s="57" t="s">
        <v>228</v>
      </c>
      <c r="B3" s="6" t="s">
        <v>149</v>
      </c>
      <c r="D3" s="11" t="s">
        <v>17</v>
      </c>
      <c r="E3" s="11" t="s">
        <v>18</v>
      </c>
      <c r="F3" s="11" t="s">
        <v>19</v>
      </c>
      <c r="G3" t="s">
        <v>175</v>
      </c>
    </row>
    <row r="4" spans="1:7" ht="17" thickBot="1">
      <c r="A4" s="184" t="s">
        <v>209</v>
      </c>
      <c r="B4" s="6"/>
      <c r="D4"/>
      <c r="E4"/>
      <c r="F4"/>
      <c r="G4"/>
    </row>
    <row r="5" spans="1:7" ht="17" thickBot="1">
      <c r="A5" s="129" t="s">
        <v>211</v>
      </c>
      <c r="B5" s="97" t="s">
        <v>121</v>
      </c>
      <c r="C5" s="132">
        <f>IF(B5="Sì",1,IF(B5="More Yes than No",0.66,IF(B5="Più no che sì",0.33,IF(B5="No",0,IF(B5="Dato non rilevabile","-","")))))</f>
        <v>0.66</v>
      </c>
      <c r="D5" s="317" t="s">
        <v>33</v>
      </c>
      <c r="E5" s="317" t="s">
        <v>44</v>
      </c>
      <c r="F5" s="317" t="s">
        <v>34</v>
      </c>
      <c r="G5" s="226"/>
    </row>
    <row r="6" spans="1:7" ht="17" thickBot="1">
      <c r="A6" s="129" t="s">
        <v>212</v>
      </c>
      <c r="B6" s="97" t="s">
        <v>120</v>
      </c>
      <c r="C6" s="132" t="str">
        <f>IF(B6="Sì",1,IF(B6="More Yes than No",0.66,IF(B6="Più no che sì",0.33,IF(B6="No",0,IF(B6="Dato non rilevabile","-","")))))</f>
        <v/>
      </c>
      <c r="D6" s="317"/>
      <c r="E6" s="317"/>
      <c r="F6" s="317"/>
      <c r="G6" s="226"/>
    </row>
    <row r="7" spans="1:7" ht="33" thickBot="1">
      <c r="A7" s="129" t="s">
        <v>213</v>
      </c>
      <c r="B7" s="97" t="s">
        <v>121</v>
      </c>
      <c r="C7" s="132">
        <f>IF(B7="Sì",1,IF(B7="More Yes than No",0.66,IF(B7="Più no che sì",0.33,IF(B7="No",0,IF(B7="Dato non rilevabile","-","")))))</f>
        <v>0.66</v>
      </c>
      <c r="D7" s="317"/>
      <c r="E7" s="317"/>
      <c r="F7" s="317"/>
      <c r="G7" s="225"/>
    </row>
    <row r="8" spans="1:7" ht="17" thickBot="1">
      <c r="A8" s="129" t="s">
        <v>214</v>
      </c>
      <c r="B8" s="97" t="s">
        <v>121</v>
      </c>
      <c r="C8" s="132" t="str">
        <f t="shared" ref="C8:C12" si="0">IF(B8="Sì",1,IF(B8="Più sì che no",0.66,IF(B8="Più no che sì",0.33,IF(B8="No",0,IF(B8="Dato non rilevabile","-","")))))</f>
        <v/>
      </c>
      <c r="D8" s="317"/>
      <c r="E8" s="317"/>
      <c r="F8" s="317"/>
      <c r="G8" s="225"/>
    </row>
    <row r="9" spans="1:7" ht="17" thickBot="1">
      <c r="A9" s="129" t="s">
        <v>215</v>
      </c>
      <c r="B9" s="97" t="s">
        <v>121</v>
      </c>
      <c r="C9" s="132" t="str">
        <f t="shared" si="0"/>
        <v/>
      </c>
      <c r="D9" s="317"/>
      <c r="E9" s="317"/>
      <c r="F9" s="317"/>
      <c r="G9" s="226"/>
    </row>
    <row r="10" spans="1:7" ht="17" thickBot="1">
      <c r="A10" s="124" t="s">
        <v>216</v>
      </c>
      <c r="B10" s="97" t="s">
        <v>121</v>
      </c>
      <c r="C10" s="132" t="str">
        <f t="shared" si="0"/>
        <v/>
      </c>
      <c r="D10" s="317"/>
      <c r="E10" s="317"/>
      <c r="F10" s="317"/>
      <c r="G10" s="226"/>
    </row>
    <row r="11" spans="1:7" ht="16">
      <c r="A11" s="133" t="s">
        <v>217</v>
      </c>
      <c r="B11" s="97" t="s">
        <v>121</v>
      </c>
      <c r="C11" s="132" t="str">
        <f t="shared" si="0"/>
        <v/>
      </c>
      <c r="D11" s="317"/>
      <c r="E11" s="317"/>
      <c r="F11" s="317"/>
      <c r="G11" s="226"/>
    </row>
    <row r="12" spans="1:7" ht="16">
      <c r="A12" s="134" t="s">
        <v>152</v>
      </c>
      <c r="B12" s="97" t="s">
        <v>122</v>
      </c>
      <c r="C12" s="132" t="str">
        <f t="shared" si="0"/>
        <v/>
      </c>
      <c r="D12" s="317"/>
      <c r="E12" s="317"/>
      <c r="F12" s="317"/>
      <c r="G12" s="226"/>
    </row>
    <row r="13" spans="1:7">
      <c r="A13" s="43" t="s">
        <v>153</v>
      </c>
      <c r="B13" s="44">
        <f>AVERAGE(C5:C12)</f>
        <v>0.66</v>
      </c>
      <c r="D13" s="148"/>
      <c r="E13" s="148"/>
      <c r="F13" s="148"/>
      <c r="G13" s="7"/>
    </row>
    <row r="14" spans="1:7">
      <c r="A14" s="43"/>
      <c r="B14" s="44"/>
      <c r="D14" s="149"/>
      <c r="E14" s="149"/>
      <c r="F14" s="149"/>
    </row>
    <row r="15" spans="1:7" ht="80">
      <c r="A15" s="57" t="s">
        <v>229</v>
      </c>
      <c r="B15" s="267" t="s">
        <v>149</v>
      </c>
      <c r="D15" s="150" t="s">
        <v>17</v>
      </c>
      <c r="E15" s="150" t="s">
        <v>18</v>
      </c>
      <c r="F15" s="150" t="s">
        <v>19</v>
      </c>
      <c r="G15" t="s">
        <v>175</v>
      </c>
    </row>
    <row r="16" spans="1:7" ht="17" thickBot="1">
      <c r="A16" s="48" t="s">
        <v>210</v>
      </c>
      <c r="B16" s="6"/>
      <c r="D16" s="149"/>
      <c r="E16" s="149"/>
      <c r="F16" s="149"/>
      <c r="G16"/>
    </row>
    <row r="17" spans="1:8" ht="17" thickBot="1">
      <c r="A17" s="125" t="s">
        <v>219</v>
      </c>
      <c r="B17" s="97" t="s">
        <v>121</v>
      </c>
      <c r="C17" s="132" t="str">
        <f>IF(B17="Sì",1,IF(B17="Più sì che no",0.66,IF(B17="Più no che sì",0.33,IF(B17="No",0,IF(B17="Dato non rilevabile","-","")))))</f>
        <v/>
      </c>
      <c r="D17" s="304" t="s">
        <v>35</v>
      </c>
      <c r="E17" s="304" t="s">
        <v>45</v>
      </c>
      <c r="F17" s="304" t="s">
        <v>34</v>
      </c>
      <c r="G17" s="226"/>
    </row>
    <row r="18" spans="1:8" ht="17" thickBot="1">
      <c r="A18" s="127" t="s">
        <v>220</v>
      </c>
      <c r="B18" s="97" t="s">
        <v>121</v>
      </c>
      <c r="C18" s="132" t="str">
        <f>IF(B18="Sì",1,IF(B18="Più sì che no",0.66,IF(B18="Più no che sì",0.33,IF(B18="No",0,IF(B18="Dato non rilevabile","-","")))))</f>
        <v/>
      </c>
      <c r="D18" s="305"/>
      <c r="E18" s="305"/>
      <c r="F18" s="305"/>
      <c r="G18" s="226"/>
    </row>
    <row r="19" spans="1:8" ht="17" thickBot="1">
      <c r="A19" s="127" t="s">
        <v>221</v>
      </c>
      <c r="B19" s="240" t="s">
        <v>9</v>
      </c>
      <c r="C19" s="132">
        <f>IF(B19="Sì",1,IF(B19="Più sì che no",0.66,IF(B19="Più no che sì",0.33,IF(B19="No",0,IF(B19="Dato non rilevabile","-","")))))</f>
        <v>0</v>
      </c>
      <c r="D19" s="305"/>
      <c r="E19" s="305"/>
      <c r="F19" s="305"/>
      <c r="G19" s="225"/>
    </row>
    <row r="20" spans="1:8" ht="17" thickBot="1">
      <c r="A20" s="127" t="s">
        <v>222</v>
      </c>
      <c r="B20" s="97" t="s">
        <v>121</v>
      </c>
      <c r="C20" s="132" t="str">
        <f>IF(B20="Sì",1,IF(B20="Più sì che no",0.66,IF(B20="Più no che sì",0.33,IF(B20="No",0,IF(B20="Dato non rilevabile","-","")))))</f>
        <v/>
      </c>
      <c r="D20" s="305"/>
      <c r="E20" s="305"/>
      <c r="F20" s="305"/>
      <c r="G20" s="225"/>
    </row>
    <row r="21" spans="1:8" ht="17" thickBot="1">
      <c r="A21" s="127" t="s">
        <v>223</v>
      </c>
      <c r="B21" s="97" t="s">
        <v>123</v>
      </c>
      <c r="C21" s="132" t="str">
        <f>IF(B21="Sì",1,IF(B21="Più sì che no",0.66,IF(B21="Più no che sì",0.33,IF(B21="No",0,IF(B21="Dato non rilevabile","-","")))))</f>
        <v/>
      </c>
      <c r="D21" s="306"/>
      <c r="E21" s="306"/>
      <c r="F21" s="306"/>
      <c r="G21" s="225"/>
    </row>
    <row r="22" spans="1:8">
      <c r="A22" s="43" t="s">
        <v>153</v>
      </c>
      <c r="B22" s="242">
        <f>AVERAGE(C17:C21)</f>
        <v>0</v>
      </c>
      <c r="D22" s="149"/>
      <c r="E22" s="149"/>
      <c r="F22" s="149"/>
    </row>
    <row r="23" spans="1:8">
      <c r="D23" s="149"/>
      <c r="E23" s="149"/>
      <c r="F23" s="149"/>
    </row>
    <row r="24" spans="1:8" ht="80">
      <c r="A24" s="57" t="s">
        <v>230</v>
      </c>
      <c r="B24" s="267" t="s">
        <v>149</v>
      </c>
      <c r="D24" s="150" t="s">
        <v>17</v>
      </c>
      <c r="E24" s="150" t="s">
        <v>18</v>
      </c>
      <c r="F24" s="150" t="s">
        <v>19</v>
      </c>
      <c r="G24" t="s">
        <v>175</v>
      </c>
    </row>
    <row r="25" spans="1:8" ht="16">
      <c r="A25" s="48" t="s">
        <v>218</v>
      </c>
      <c r="B25" s="6"/>
      <c r="D25" s="149"/>
      <c r="E25" s="149"/>
      <c r="F25" s="149"/>
      <c r="G25"/>
    </row>
    <row r="26" spans="1:8" ht="16">
      <c r="A26" s="46" t="s">
        <v>224</v>
      </c>
      <c r="B26" s="97" t="s">
        <v>121</v>
      </c>
      <c r="C26" s="132" t="str">
        <f>IF(B26="Sì",1,IF(B26="Più sì che no",0.66,IF(B26="Più no che sì",0.33,IF(B26="No",0,IF(B26="Dato non rilevabile","-","")))))</f>
        <v/>
      </c>
      <c r="D26" s="313"/>
      <c r="E26" s="304" t="s">
        <v>37</v>
      </c>
      <c r="F26" s="304" t="s">
        <v>36</v>
      </c>
      <c r="G26" s="226"/>
      <c r="H26" s="234"/>
    </row>
    <row r="27" spans="1:8" ht="16">
      <c r="A27" s="47" t="s">
        <v>225</v>
      </c>
      <c r="B27" s="97" t="s">
        <v>121</v>
      </c>
      <c r="C27" s="132" t="str">
        <f>IF(B27="Sì",1,IF(B27="Più sì che no",0.66,IF(B27="Più no che sì",0.33,IF(B27="No",0,IF(B27="Dato non rilevabile","-","")))))</f>
        <v/>
      </c>
      <c r="D27" s="314"/>
      <c r="E27" s="305"/>
      <c r="F27" s="305"/>
      <c r="G27" s="226"/>
    </row>
    <row r="28" spans="1:8" ht="16">
      <c r="A28" s="47" t="s">
        <v>226</v>
      </c>
      <c r="B28" s="97" t="s">
        <v>9</v>
      </c>
      <c r="C28" s="132">
        <f>IF(B28="Sì",1,IF(B28="Più sì che no",0.66,IF(B28="Più no che sì",0.33,IF(B28="No",0,IF(B28="Dato non rilevabile","-","")))))</f>
        <v>0</v>
      </c>
      <c r="D28" s="314"/>
      <c r="E28" s="305"/>
      <c r="F28" s="305"/>
      <c r="G28" s="226"/>
    </row>
    <row r="29" spans="1:8" ht="16">
      <c r="A29" s="47" t="s">
        <v>154</v>
      </c>
      <c r="B29" s="97" t="s">
        <v>121</v>
      </c>
      <c r="C29" s="132" t="str">
        <f>IF(B29="Sì",1,IF(B29="Più sì che no",0.66,IF(B29="Più no che sì",0.33,IF(B29="No",0,IF(B29="Dato non rilevabile","-","")))))</f>
        <v/>
      </c>
      <c r="D29" s="314"/>
      <c r="E29" s="305"/>
      <c r="F29" s="305"/>
      <c r="G29" s="226"/>
    </row>
    <row r="30" spans="1:8" ht="16">
      <c r="A30" s="47" t="s">
        <v>227</v>
      </c>
      <c r="B30" s="240" t="s">
        <v>121</v>
      </c>
      <c r="C30" s="132" t="str">
        <f>IF(B30="Sì",1,IF(B30="Più sì che no",0.66,IF(B30="Più no che sì",0.33,IF(B30="No",0,IF(B30="Dato non rilevabile","-","")))))</f>
        <v/>
      </c>
      <c r="D30" s="315"/>
      <c r="E30" s="306"/>
      <c r="F30" s="306"/>
      <c r="G30" s="226"/>
    </row>
    <row r="31" spans="1:8">
      <c r="A31" s="43" t="s">
        <v>153</v>
      </c>
      <c r="B31" s="44">
        <f>AVERAGE(C26:C30)</f>
        <v>0</v>
      </c>
      <c r="D31" s="149"/>
      <c r="E31" s="149"/>
      <c r="F31" s="149"/>
    </row>
    <row r="32" spans="1:8">
      <c r="D32" s="149"/>
      <c r="E32" s="149"/>
      <c r="F32" s="149"/>
    </row>
    <row r="33" spans="1:7" ht="80">
      <c r="A33" s="57" t="s">
        <v>231</v>
      </c>
      <c r="B33" s="267" t="s">
        <v>149</v>
      </c>
      <c r="D33" s="150" t="s">
        <v>17</v>
      </c>
      <c r="E33" s="150" t="s">
        <v>18</v>
      </c>
      <c r="F33" s="150" t="s">
        <v>19</v>
      </c>
      <c r="G33" t="s">
        <v>175</v>
      </c>
    </row>
    <row r="34" spans="1:7" ht="17" thickBot="1">
      <c r="A34" s="48" t="s">
        <v>260</v>
      </c>
      <c r="B34" s="6"/>
      <c r="D34" s="149"/>
      <c r="E34" s="149"/>
      <c r="F34" s="149"/>
      <c r="G34"/>
    </row>
    <row r="35" spans="1:7" ht="17" thickBot="1">
      <c r="A35" s="125" t="s">
        <v>261</v>
      </c>
      <c r="B35" s="97" t="s">
        <v>121</v>
      </c>
      <c r="C35" s="132" t="str">
        <f t="shared" ref="C35:C42" si="1">IF(B35="Sì",1,IF(B35="Più sì che no",0.66,IF(B35="Più no che sì",0.33,IF(B35="No",0,IF(B35="Dato non rilevabile","-","")))))</f>
        <v/>
      </c>
      <c r="D35" s="304" t="s">
        <v>38</v>
      </c>
      <c r="E35" s="304" t="s">
        <v>46</v>
      </c>
      <c r="F35" s="304" t="s">
        <v>39</v>
      </c>
      <c r="G35" s="226"/>
    </row>
    <row r="36" spans="1:7" ht="17" thickBot="1">
      <c r="A36" s="127" t="s">
        <v>262</v>
      </c>
      <c r="B36" s="97" t="s">
        <v>120</v>
      </c>
      <c r="C36" s="132" t="str">
        <f t="shared" si="1"/>
        <v/>
      </c>
      <c r="D36" s="305"/>
      <c r="E36" s="305"/>
      <c r="F36" s="305"/>
      <c r="G36" s="226"/>
    </row>
    <row r="37" spans="1:7" ht="17" thickBot="1">
      <c r="A37" s="127" t="s">
        <v>155</v>
      </c>
      <c r="B37" s="97" t="s">
        <v>122</v>
      </c>
      <c r="C37" s="132" t="str">
        <f t="shared" si="1"/>
        <v/>
      </c>
      <c r="D37" s="305"/>
      <c r="E37" s="305"/>
      <c r="F37" s="305"/>
      <c r="G37" s="226"/>
    </row>
    <row r="38" spans="1:7" ht="17" thickBot="1">
      <c r="A38" s="127" t="s">
        <v>263</v>
      </c>
      <c r="B38" s="97" t="s">
        <v>122</v>
      </c>
      <c r="C38" s="132" t="str">
        <f t="shared" si="1"/>
        <v/>
      </c>
      <c r="D38" s="305"/>
      <c r="E38" s="305"/>
      <c r="F38" s="305"/>
      <c r="G38" s="226"/>
    </row>
    <row r="39" spans="1:7" ht="17" thickBot="1">
      <c r="A39" s="127" t="s">
        <v>264</v>
      </c>
      <c r="B39" s="97" t="s">
        <v>122</v>
      </c>
      <c r="C39" s="132" t="str">
        <f t="shared" si="1"/>
        <v/>
      </c>
      <c r="D39" s="305"/>
      <c r="E39" s="305"/>
      <c r="F39" s="305"/>
      <c r="G39" s="226"/>
    </row>
    <row r="40" spans="1:7" ht="17" thickBot="1">
      <c r="A40" s="127" t="s">
        <v>265</v>
      </c>
      <c r="B40" s="97" t="s">
        <v>120</v>
      </c>
      <c r="C40" s="132" t="str">
        <f t="shared" si="1"/>
        <v/>
      </c>
      <c r="D40" s="305"/>
      <c r="E40" s="305"/>
      <c r="F40" s="305"/>
      <c r="G40" s="255"/>
    </row>
    <row r="41" spans="1:7" ht="17" thickBot="1">
      <c r="A41" s="126" t="s">
        <v>266</v>
      </c>
      <c r="B41" s="97" t="s">
        <v>120</v>
      </c>
      <c r="C41" s="132" t="str">
        <f t="shared" si="1"/>
        <v/>
      </c>
      <c r="D41" s="305"/>
      <c r="E41" s="305"/>
      <c r="F41" s="305"/>
      <c r="G41" s="226"/>
    </row>
    <row r="42" spans="1:7" ht="17" thickBot="1">
      <c r="A42" s="127" t="s">
        <v>267</v>
      </c>
      <c r="B42" s="97" t="s">
        <v>120</v>
      </c>
      <c r="C42" s="132" t="str">
        <f t="shared" si="1"/>
        <v/>
      </c>
      <c r="D42" s="306"/>
      <c r="E42" s="306"/>
      <c r="F42" s="306"/>
      <c r="G42" s="226"/>
    </row>
    <row r="43" spans="1:7">
      <c r="A43" s="43" t="s">
        <v>153</v>
      </c>
      <c r="B43" s="248" t="e">
        <f>AVERAGE(C35:C42)</f>
        <v>#DIV/0!</v>
      </c>
      <c r="D43" s="149"/>
      <c r="E43" s="149"/>
      <c r="F43" s="149"/>
    </row>
    <row r="44" spans="1:7">
      <c r="D44" s="149"/>
      <c r="E44" s="149"/>
      <c r="F44" s="149"/>
    </row>
    <row r="45" spans="1:7" ht="80">
      <c r="A45" s="57" t="s">
        <v>156</v>
      </c>
      <c r="B45" s="267" t="s">
        <v>149</v>
      </c>
      <c r="D45" s="150" t="s">
        <v>17</v>
      </c>
      <c r="E45" s="150" t="s">
        <v>18</v>
      </c>
      <c r="F45" s="150" t="s">
        <v>19</v>
      </c>
      <c r="G45" t="s">
        <v>175</v>
      </c>
    </row>
    <row r="46" spans="1:7" ht="17" thickBot="1">
      <c r="A46" s="181" t="s">
        <v>157</v>
      </c>
      <c r="B46" s="180"/>
      <c r="D46" s="150"/>
      <c r="E46" s="150"/>
      <c r="F46" s="150"/>
      <c r="G46"/>
    </row>
    <row r="47" spans="1:7" ht="17" thickBot="1">
      <c r="A47" s="128" t="s">
        <v>158</v>
      </c>
      <c r="B47" s="97" t="s">
        <v>120</v>
      </c>
      <c r="C47" s="132" t="str">
        <f t="shared" ref="C47:C54" si="2">IF(B47="Sì",1,IF(B47="Più sì che no",0.66,IF(B47="Più no che sì",0.33,IF(B47="No",0,IF(B47="Dato non rilevabile","-","")))))</f>
        <v/>
      </c>
      <c r="D47" s="313" t="s">
        <v>40</v>
      </c>
      <c r="E47" s="313" t="s">
        <v>41</v>
      </c>
      <c r="F47" s="304" t="s">
        <v>39</v>
      </c>
      <c r="G47" s="223"/>
    </row>
    <row r="48" spans="1:7" ht="33" thickBot="1">
      <c r="A48" s="129" t="s">
        <v>159</v>
      </c>
      <c r="B48" s="97" t="s">
        <v>121</v>
      </c>
      <c r="C48" s="132" t="str">
        <f t="shared" si="2"/>
        <v/>
      </c>
      <c r="D48" s="314"/>
      <c r="E48" s="314"/>
      <c r="F48" s="305"/>
      <c r="G48" s="223"/>
    </row>
    <row r="49" spans="1:7" ht="17" thickBot="1">
      <c r="A49" s="129" t="s">
        <v>160</v>
      </c>
      <c r="B49" s="97" t="s">
        <v>121</v>
      </c>
      <c r="C49" s="132" t="str">
        <f t="shared" si="2"/>
        <v/>
      </c>
      <c r="D49" s="314"/>
      <c r="E49" s="314"/>
      <c r="F49" s="305"/>
      <c r="G49" s="226"/>
    </row>
    <row r="50" spans="1:7" ht="17" thickBot="1">
      <c r="A50" s="129" t="s">
        <v>161</v>
      </c>
      <c r="B50" s="97" t="s">
        <v>121</v>
      </c>
      <c r="C50" s="132" t="str">
        <f t="shared" si="2"/>
        <v/>
      </c>
      <c r="D50" s="314"/>
      <c r="E50" s="314"/>
      <c r="F50" s="305"/>
      <c r="G50" s="223"/>
    </row>
    <row r="51" spans="1:7" ht="33" thickBot="1">
      <c r="A51" s="129" t="s">
        <v>162</v>
      </c>
      <c r="B51" s="97" t="s">
        <v>121</v>
      </c>
      <c r="C51" s="132" t="str">
        <f t="shared" si="2"/>
        <v/>
      </c>
      <c r="D51" s="314"/>
      <c r="E51" s="314"/>
      <c r="F51" s="305"/>
      <c r="G51" s="226"/>
    </row>
    <row r="52" spans="1:7" ht="17" thickBot="1">
      <c r="A52" s="129" t="s">
        <v>163</v>
      </c>
      <c r="B52" s="97" t="s">
        <v>121</v>
      </c>
      <c r="C52" s="132" t="str">
        <f t="shared" si="2"/>
        <v/>
      </c>
      <c r="D52" s="314"/>
      <c r="E52" s="314"/>
      <c r="F52" s="305"/>
      <c r="G52" s="223"/>
    </row>
    <row r="53" spans="1:7" ht="17" thickBot="1">
      <c r="A53" s="129" t="s">
        <v>164</v>
      </c>
      <c r="B53" s="97" t="s">
        <v>121</v>
      </c>
      <c r="C53" s="132" t="str">
        <f t="shared" si="2"/>
        <v/>
      </c>
      <c r="D53" s="314"/>
      <c r="E53" s="314"/>
      <c r="F53" s="305"/>
      <c r="G53" s="223"/>
    </row>
    <row r="54" spans="1:7" ht="17" thickBot="1">
      <c r="A54" s="129" t="s">
        <v>165</v>
      </c>
      <c r="B54" s="97" t="s">
        <v>121</v>
      </c>
      <c r="C54" s="132" t="str">
        <f t="shared" si="2"/>
        <v/>
      </c>
      <c r="D54" s="315"/>
      <c r="E54" s="315"/>
      <c r="F54" s="306"/>
      <c r="G54" s="223"/>
    </row>
    <row r="55" spans="1:7">
      <c r="A55" s="43" t="s">
        <v>153</v>
      </c>
      <c r="B55" s="44" t="e">
        <f>AVERAGE(C47:C54)</f>
        <v>#DIV/0!</v>
      </c>
      <c r="D55" s="148"/>
      <c r="E55" s="148"/>
      <c r="F55" s="148"/>
      <c r="G55" s="7"/>
    </row>
    <row r="56" spans="1:7">
      <c r="D56" s="149"/>
      <c r="E56" s="149"/>
      <c r="F56" s="149"/>
    </row>
    <row r="57" spans="1:7" ht="80">
      <c r="A57" s="57" t="s">
        <v>232</v>
      </c>
      <c r="B57" s="267" t="s">
        <v>149</v>
      </c>
      <c r="D57" s="150" t="s">
        <v>17</v>
      </c>
      <c r="E57" s="150" t="s">
        <v>18</v>
      </c>
      <c r="F57" s="150" t="s">
        <v>19</v>
      </c>
      <c r="G57" t="s">
        <v>175</v>
      </c>
    </row>
    <row r="58" spans="1:7" ht="16">
      <c r="A58" s="50" t="s">
        <v>248</v>
      </c>
      <c r="B58" s="6"/>
      <c r="D58" s="149"/>
      <c r="E58" s="149"/>
      <c r="F58" s="149"/>
      <c r="G58"/>
    </row>
    <row r="59" spans="1:7" ht="16">
      <c r="A59" s="52" t="s">
        <v>241</v>
      </c>
      <c r="B59" s="240" t="s">
        <v>121</v>
      </c>
      <c r="C59" s="132" t="str">
        <f t="shared" ref="C59:C66" si="3">IF(B59="Sì",1,IF(B59="Più sì che no",0.66,IF(B59="Più no che sì",0.33,IF(B59="No",0,IF(B59="Dato non rilevabile","-","")))))</f>
        <v/>
      </c>
      <c r="D59" s="316"/>
      <c r="E59" s="316" t="s">
        <v>48</v>
      </c>
      <c r="F59" s="316" t="s">
        <v>47</v>
      </c>
      <c r="G59" s="237"/>
    </row>
    <row r="60" spans="1:7" ht="16">
      <c r="A60" s="52" t="s">
        <v>242</v>
      </c>
      <c r="B60" s="240" t="s">
        <v>122</v>
      </c>
      <c r="C60" s="132" t="str">
        <f t="shared" si="3"/>
        <v/>
      </c>
      <c r="D60" s="316"/>
      <c r="E60" s="316"/>
      <c r="F60" s="316"/>
      <c r="G60" s="237"/>
    </row>
    <row r="61" spans="1:7" ht="16">
      <c r="A61" s="52" t="s">
        <v>243</v>
      </c>
      <c r="B61" s="240" t="s">
        <v>121</v>
      </c>
      <c r="C61" s="132" t="str">
        <f t="shared" si="3"/>
        <v/>
      </c>
      <c r="D61" s="316"/>
      <c r="E61" s="316"/>
      <c r="F61" s="316"/>
      <c r="G61" s="237"/>
    </row>
    <row r="62" spans="1:7" ht="16">
      <c r="A62" s="53" t="s">
        <v>166</v>
      </c>
      <c r="B62" s="240" t="s">
        <v>121</v>
      </c>
      <c r="C62" s="132" t="str">
        <f t="shared" si="3"/>
        <v/>
      </c>
      <c r="D62" s="316"/>
      <c r="E62" s="316"/>
      <c r="F62" s="316"/>
      <c r="G62" s="237"/>
    </row>
    <row r="63" spans="1:7" s="51" customFormat="1" ht="16">
      <c r="A63" s="53" t="s">
        <v>245</v>
      </c>
      <c r="B63" s="240" t="s">
        <v>121</v>
      </c>
      <c r="C63" s="132" t="str">
        <f t="shared" si="3"/>
        <v/>
      </c>
      <c r="D63" s="316"/>
      <c r="E63" s="316"/>
      <c r="F63" s="316"/>
      <c r="G63" s="226"/>
    </row>
    <row r="64" spans="1:7" s="51" customFormat="1" ht="16">
      <c r="A64" s="54" t="s">
        <v>244</v>
      </c>
      <c r="B64" s="240" t="s">
        <v>121</v>
      </c>
      <c r="C64" s="132" t="str">
        <f t="shared" si="3"/>
        <v/>
      </c>
      <c r="D64" s="316"/>
      <c r="E64" s="316"/>
      <c r="F64" s="316"/>
      <c r="G64" s="237"/>
    </row>
    <row r="65" spans="1:7" s="51" customFormat="1" ht="16">
      <c r="A65" s="54" t="s">
        <v>246</v>
      </c>
      <c r="B65" s="240" t="s">
        <v>121</v>
      </c>
      <c r="C65" s="132" t="str">
        <f t="shared" si="3"/>
        <v/>
      </c>
      <c r="D65" s="316"/>
      <c r="E65" s="316"/>
      <c r="F65" s="316"/>
      <c r="G65" s="237"/>
    </row>
    <row r="66" spans="1:7" s="51" customFormat="1" ht="16">
      <c r="A66" s="54" t="s">
        <v>247</v>
      </c>
      <c r="B66" s="240" t="s">
        <v>121</v>
      </c>
      <c r="C66" s="132" t="str">
        <f t="shared" si="3"/>
        <v/>
      </c>
      <c r="D66" s="316"/>
      <c r="E66" s="316"/>
      <c r="F66" s="316"/>
      <c r="G66" s="229"/>
    </row>
    <row r="67" spans="1:7">
      <c r="A67" s="43" t="s">
        <v>153</v>
      </c>
      <c r="B67" s="256" t="e">
        <f>AVERAGE(C59:C66)</f>
        <v>#DIV/0!</v>
      </c>
      <c r="D67" s="148"/>
      <c r="E67" s="148"/>
      <c r="F67" s="148"/>
      <c r="G67" s="7"/>
    </row>
    <row r="68" spans="1:7">
      <c r="D68" s="148"/>
      <c r="E68" s="148"/>
      <c r="F68" s="148"/>
      <c r="G68" s="7"/>
    </row>
    <row r="69" spans="1:7" ht="80">
      <c r="A69" s="57" t="s">
        <v>233</v>
      </c>
      <c r="B69" s="267" t="s">
        <v>149</v>
      </c>
      <c r="D69" s="150" t="s">
        <v>17</v>
      </c>
      <c r="E69" s="150" t="s">
        <v>18</v>
      </c>
      <c r="F69" s="150" t="s">
        <v>19</v>
      </c>
      <c r="G69" t="s">
        <v>175</v>
      </c>
    </row>
    <row r="70" spans="1:7" ht="17" thickBot="1">
      <c r="A70" s="55" t="s">
        <v>249</v>
      </c>
      <c r="D70" s="149"/>
      <c r="E70" s="149"/>
      <c r="F70" s="149"/>
      <c r="G70"/>
    </row>
    <row r="71" spans="1:7" ht="17" thickBot="1">
      <c r="A71" s="124" t="s">
        <v>250</v>
      </c>
      <c r="B71" s="97" t="s">
        <v>121</v>
      </c>
      <c r="C71" s="132" t="str">
        <f t="shared" ref="C71:C80" si="4">IF(B71="Sì",1,IF(B71="Più sì che no",0.66,IF(B71="Più no che sì",0.33,IF(B71="No",0,IF(B71="Dato non rilevabile","-","")))))</f>
        <v/>
      </c>
      <c r="D71" s="313" t="s">
        <v>49</v>
      </c>
      <c r="E71" s="313" t="s">
        <v>50</v>
      </c>
      <c r="F71" s="313" t="s">
        <v>51</v>
      </c>
      <c r="G71" s="223"/>
    </row>
    <row r="72" spans="1:7" ht="17" thickBot="1">
      <c r="A72" s="126" t="s">
        <v>251</v>
      </c>
      <c r="B72" s="97" t="s">
        <v>121</v>
      </c>
      <c r="C72" s="132" t="str">
        <f t="shared" si="4"/>
        <v/>
      </c>
      <c r="D72" s="314"/>
      <c r="E72" s="314"/>
      <c r="F72" s="314"/>
      <c r="G72" s="226"/>
    </row>
    <row r="73" spans="1:7" ht="17" thickBot="1">
      <c r="A73" s="126" t="s">
        <v>252</v>
      </c>
      <c r="B73" s="97" t="s">
        <v>121</v>
      </c>
      <c r="C73" s="132" t="str">
        <f t="shared" si="4"/>
        <v/>
      </c>
      <c r="D73" s="314"/>
      <c r="E73" s="314"/>
      <c r="F73" s="314"/>
      <c r="G73" s="226"/>
    </row>
    <row r="74" spans="1:7" ht="17" thickBot="1">
      <c r="A74" s="126" t="s">
        <v>253</v>
      </c>
      <c r="B74" s="97" t="s">
        <v>120</v>
      </c>
      <c r="C74" s="132" t="str">
        <f t="shared" si="4"/>
        <v/>
      </c>
      <c r="D74" s="314"/>
      <c r="E74" s="314"/>
      <c r="F74" s="314"/>
      <c r="G74" s="226"/>
    </row>
    <row r="75" spans="1:7" ht="17" thickBot="1">
      <c r="A75" s="126" t="s">
        <v>254</v>
      </c>
      <c r="B75" s="97" t="s">
        <v>121</v>
      </c>
      <c r="C75" s="132" t="str">
        <f t="shared" si="4"/>
        <v/>
      </c>
      <c r="D75" s="314"/>
      <c r="E75" s="314"/>
      <c r="F75" s="314"/>
      <c r="G75" s="226"/>
    </row>
    <row r="76" spans="1:7" ht="17" thickBot="1">
      <c r="A76" s="126" t="s">
        <v>255</v>
      </c>
      <c r="B76" s="97" t="s">
        <v>120</v>
      </c>
      <c r="C76" s="132" t="str">
        <f t="shared" si="4"/>
        <v/>
      </c>
      <c r="D76" s="314"/>
      <c r="E76" s="314"/>
      <c r="F76" s="314"/>
      <c r="G76" s="226"/>
    </row>
    <row r="77" spans="1:7" ht="17" thickBot="1">
      <c r="A77" s="126" t="s">
        <v>256</v>
      </c>
      <c r="B77" s="97" t="s">
        <v>121</v>
      </c>
      <c r="C77" s="132" t="str">
        <f t="shared" si="4"/>
        <v/>
      </c>
      <c r="D77" s="314"/>
      <c r="E77" s="314"/>
      <c r="F77" s="314"/>
      <c r="G77" s="226"/>
    </row>
    <row r="78" spans="1:7" ht="17" thickBot="1">
      <c r="A78" s="126" t="s">
        <v>257</v>
      </c>
      <c r="B78" s="97" t="s">
        <v>120</v>
      </c>
      <c r="C78" s="132" t="str">
        <f t="shared" si="4"/>
        <v/>
      </c>
      <c r="D78" s="314"/>
      <c r="E78" s="314"/>
      <c r="F78" s="314"/>
      <c r="G78" s="226"/>
    </row>
    <row r="79" spans="1:7" ht="17" thickBot="1">
      <c r="A79" s="126" t="s">
        <v>258</v>
      </c>
      <c r="B79" s="97" t="s">
        <v>121</v>
      </c>
      <c r="C79" s="132" t="str">
        <f t="shared" si="4"/>
        <v/>
      </c>
      <c r="D79" s="314"/>
      <c r="E79" s="314"/>
      <c r="F79" s="314"/>
      <c r="G79" s="226"/>
    </row>
    <row r="80" spans="1:7" ht="33" customHeight="1" thickBot="1">
      <c r="A80" s="126" t="s">
        <v>259</v>
      </c>
      <c r="B80" s="97" t="s">
        <v>120</v>
      </c>
      <c r="C80" s="132" t="str">
        <f t="shared" si="4"/>
        <v/>
      </c>
      <c r="D80" s="315"/>
      <c r="E80" s="315"/>
      <c r="F80" s="315"/>
      <c r="G80" s="226"/>
    </row>
    <row r="81" spans="1:2">
      <c r="A81" s="43" t="s">
        <v>153</v>
      </c>
      <c r="B81" s="44" t="e">
        <f>AVERAGE(C71:C80)</f>
        <v>#DIV/0!</v>
      </c>
    </row>
    <row r="83" spans="1:2">
      <c r="A83" s="308" t="s">
        <v>174</v>
      </c>
      <c r="B83" s="308"/>
    </row>
    <row r="84" spans="1:2">
      <c r="A84" s="262" t="s">
        <v>234</v>
      </c>
      <c r="B84" s="99">
        <f>B13</f>
        <v>0.66</v>
      </c>
    </row>
    <row r="85" spans="1:2">
      <c r="A85" s="262" t="s">
        <v>235</v>
      </c>
      <c r="B85" s="99">
        <f>B22</f>
        <v>0</v>
      </c>
    </row>
    <row r="86" spans="1:2">
      <c r="A86" s="262" t="s">
        <v>236</v>
      </c>
      <c r="B86" s="243">
        <f>B31</f>
        <v>0</v>
      </c>
    </row>
    <row r="87" spans="1:2">
      <c r="A87" s="262" t="s">
        <v>237</v>
      </c>
      <c r="B87" s="264" t="e">
        <f>B43</f>
        <v>#DIV/0!</v>
      </c>
    </row>
    <row r="88" spans="1:2">
      <c r="A88" s="262" t="s">
        <v>238</v>
      </c>
      <c r="B88" s="264" t="e">
        <f>B55</f>
        <v>#DIV/0!</v>
      </c>
    </row>
    <row r="89" spans="1:2">
      <c r="A89" s="263" t="s">
        <v>240</v>
      </c>
      <c r="B89" s="264" t="e">
        <f>B67</f>
        <v>#DIV/0!</v>
      </c>
    </row>
    <row r="90" spans="1:2">
      <c r="A90" s="262" t="s">
        <v>239</v>
      </c>
      <c r="B90" s="99" t="e">
        <f>B81</f>
        <v>#DIV/0!</v>
      </c>
    </row>
  </sheetData>
  <mergeCells count="24">
    <mergeCell ref="F71:F80"/>
    <mergeCell ref="F5:F12"/>
    <mergeCell ref="E5:E12"/>
    <mergeCell ref="D5:D12"/>
    <mergeCell ref="F35:F42"/>
    <mergeCell ref="D47:D54"/>
    <mergeCell ref="E47:E54"/>
    <mergeCell ref="F47:F54"/>
    <mergeCell ref="F59:F66"/>
    <mergeCell ref="F17:F21"/>
    <mergeCell ref="F26:F30"/>
    <mergeCell ref="A1:B1"/>
    <mergeCell ref="A83:B83"/>
    <mergeCell ref="A2:B2"/>
    <mergeCell ref="D35:D42"/>
    <mergeCell ref="E35:E42"/>
    <mergeCell ref="D71:D80"/>
    <mergeCell ref="E71:E80"/>
    <mergeCell ref="D59:D66"/>
    <mergeCell ref="E59:E66"/>
    <mergeCell ref="D17:D21"/>
    <mergeCell ref="E17:E21"/>
    <mergeCell ref="D26:D30"/>
    <mergeCell ref="E26:E30"/>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Annex_Scores!$A$64:$A$68</xm:f>
          </x14:formula1>
          <xm:sqref>B71:B80 B17:B21 B26:B30 B35:B42 B47:B54 B5:B12 B59:B66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E33"/>
  <sheetViews>
    <sheetView showGridLines="0" zoomScale="110" zoomScaleNormal="110" workbookViewId="0">
      <selection activeCell="B31" sqref="B31"/>
    </sheetView>
  </sheetViews>
  <sheetFormatPr baseColWidth="10" defaultColWidth="11.5" defaultRowHeight="15"/>
  <cols>
    <col min="1" max="1" width="122.1640625" customWidth="1"/>
    <col min="2" max="2" width="15" style="98" customWidth="1"/>
    <col min="3" max="3" width="52.1640625" customWidth="1"/>
  </cols>
  <sheetData>
    <row r="1" spans="1:3" ht="24">
      <c r="A1" s="320" t="s">
        <v>268</v>
      </c>
      <c r="B1" s="320"/>
    </row>
    <row r="2" spans="1:3" ht="15" customHeight="1">
      <c r="A2" s="321" t="s">
        <v>269</v>
      </c>
      <c r="B2" s="322"/>
    </row>
    <row r="3" spans="1:3" ht="40.25" customHeight="1">
      <c r="A3" s="322"/>
      <c r="B3" s="322"/>
      <c r="C3" s="77"/>
    </row>
    <row r="4" spans="1:3" ht="21">
      <c r="A4" s="31"/>
      <c r="B4" s="101"/>
      <c r="C4" s="31"/>
    </row>
    <row r="5" spans="1:3" ht="31.5" customHeight="1">
      <c r="A5" s="318" t="s">
        <v>270</v>
      </c>
      <c r="B5" s="318"/>
      <c r="C5" s="31"/>
    </row>
    <row r="6" spans="1:3" ht="17">
      <c r="A6" s="211" t="s">
        <v>275</v>
      </c>
      <c r="B6" s="106">
        <v>0</v>
      </c>
      <c r="C6" s="227"/>
    </row>
    <row r="7" spans="1:3" ht="17">
      <c r="A7" s="211" t="s">
        <v>276</v>
      </c>
      <c r="B7" s="106">
        <v>0</v>
      </c>
      <c r="C7" s="228"/>
    </row>
    <row r="8" spans="1:3" ht="17">
      <c r="A8" s="211" t="s">
        <v>277</v>
      </c>
      <c r="B8" s="106">
        <v>1</v>
      </c>
      <c r="C8" s="227"/>
    </row>
    <row r="9" spans="1:3" ht="21">
      <c r="A9" s="89" t="s">
        <v>153</v>
      </c>
      <c r="B9" s="252">
        <f>AVERAGE(B6:B8)</f>
        <v>0.33333333333333331</v>
      </c>
      <c r="C9" s="31"/>
    </row>
    <row r="10" spans="1:3" ht="21">
      <c r="A10" s="76"/>
      <c r="B10" s="100"/>
      <c r="C10" s="31"/>
    </row>
    <row r="11" spans="1:3" ht="38.25" customHeight="1">
      <c r="A11" s="323" t="s">
        <v>271</v>
      </c>
      <c r="B11" s="324"/>
      <c r="C11" s="31"/>
    </row>
    <row r="12" spans="1:3" ht="42.75" customHeight="1">
      <c r="A12" s="211" t="s">
        <v>278</v>
      </c>
      <c r="B12" s="244">
        <v>1</v>
      </c>
      <c r="C12" s="233"/>
    </row>
    <row r="13" spans="1:3" ht="36" customHeight="1">
      <c r="A13" s="211" t="s">
        <v>279</v>
      </c>
      <c r="B13" s="106">
        <v>1</v>
      </c>
      <c r="C13" s="174"/>
    </row>
    <row r="14" spans="1:3" ht="30" customHeight="1">
      <c r="A14" s="211" t="s">
        <v>280</v>
      </c>
      <c r="B14" s="106">
        <v>0</v>
      </c>
      <c r="C14" s="4"/>
    </row>
    <row r="15" spans="1:3" ht="17">
      <c r="A15" s="89" t="s">
        <v>153</v>
      </c>
      <c r="B15" s="251">
        <f>AVERAGE(B12:B14)</f>
        <v>0.66666666666666663</v>
      </c>
    </row>
    <row r="16" spans="1:3" ht="16">
      <c r="A16" s="109"/>
      <c r="B16" s="110"/>
    </row>
    <row r="17" spans="1:5" ht="42" customHeight="1" thickBot="1">
      <c r="A17" s="325" t="s">
        <v>274</v>
      </c>
      <c r="B17" s="325"/>
    </row>
    <row r="18" spans="1:5" ht="18" thickBot="1">
      <c r="A18" s="212" t="s">
        <v>281</v>
      </c>
      <c r="B18" s="106">
        <v>1</v>
      </c>
      <c r="C18" s="174"/>
    </row>
    <row r="19" spans="1:5" ht="35" customHeight="1" thickBot="1">
      <c r="A19" s="212" t="s">
        <v>282</v>
      </c>
      <c r="B19" s="106">
        <v>1</v>
      </c>
      <c r="C19" s="174"/>
    </row>
    <row r="20" spans="1:5" ht="17">
      <c r="A20" s="213" t="s">
        <v>283</v>
      </c>
      <c r="B20" s="106">
        <v>1</v>
      </c>
      <c r="C20" s="174"/>
    </row>
    <row r="21" spans="1:5" ht="17">
      <c r="A21" s="89" t="s">
        <v>153</v>
      </c>
      <c r="B21" s="108">
        <f>AVERAGE(B18:B20)</f>
        <v>1</v>
      </c>
    </row>
    <row r="22" spans="1:5" ht="16">
      <c r="A22" s="111"/>
      <c r="B22" s="112"/>
    </row>
    <row r="23" spans="1:5" ht="24" customHeight="1">
      <c r="A23" s="319" t="s">
        <v>272</v>
      </c>
      <c r="B23" s="319"/>
    </row>
    <row r="24" spans="1:5" ht="17">
      <c r="A24" s="211" t="s">
        <v>284</v>
      </c>
      <c r="B24" s="106">
        <v>1</v>
      </c>
    </row>
    <row r="25" spans="1:5" ht="17">
      <c r="A25" s="211" t="s">
        <v>285</v>
      </c>
      <c r="B25" s="106">
        <v>0</v>
      </c>
    </row>
    <row r="26" spans="1:5" ht="17">
      <c r="A26" s="211" t="s">
        <v>286</v>
      </c>
      <c r="B26" s="106">
        <v>0</v>
      </c>
    </row>
    <row r="27" spans="1:5" ht="17">
      <c r="A27" s="89" t="s">
        <v>153</v>
      </c>
      <c r="B27" s="245">
        <f>AVERAGE(B24:B26)</f>
        <v>0.33333333333333331</v>
      </c>
    </row>
    <row r="28" spans="1:5" ht="16">
      <c r="A28" s="113"/>
      <c r="B28" s="96"/>
      <c r="C28" s="7"/>
      <c r="D28" s="7"/>
      <c r="E28" s="95"/>
    </row>
    <row r="29" spans="1:5" ht="33.75" customHeight="1">
      <c r="A29" s="318" t="s">
        <v>273</v>
      </c>
      <c r="B29" s="318"/>
    </row>
    <row r="30" spans="1:5" ht="17">
      <c r="A30" s="211" t="s">
        <v>287</v>
      </c>
      <c r="B30" s="106">
        <v>1</v>
      </c>
    </row>
    <row r="31" spans="1:5" ht="30" customHeight="1">
      <c r="A31" s="211" t="s">
        <v>288</v>
      </c>
      <c r="B31" s="106">
        <v>1</v>
      </c>
    </row>
    <row r="32" spans="1:5" ht="17">
      <c r="A32" s="211" t="s">
        <v>289</v>
      </c>
      <c r="B32" s="106">
        <v>1</v>
      </c>
    </row>
    <row r="33" spans="1:2" ht="17">
      <c r="A33" s="89" t="s">
        <v>153</v>
      </c>
      <c r="B33" s="108">
        <f>AVERAGE(B30:B32)</f>
        <v>1</v>
      </c>
    </row>
  </sheetData>
  <mergeCells count="7">
    <mergeCell ref="A29:B29"/>
    <mergeCell ref="A23:B23"/>
    <mergeCell ref="A1:B1"/>
    <mergeCell ref="A2:B3"/>
    <mergeCell ref="A5:B5"/>
    <mergeCell ref="A11:B11"/>
    <mergeCell ref="A17:B17"/>
  </mergeCells>
  <dataValidations count="1">
    <dataValidation type="whole" allowBlank="1" showInputMessage="1" showErrorMessage="1" sqref="B15 B9" xr:uid="{00000000-0002-0000-0400-000000000000}">
      <formula1>0</formula1>
      <formula2>1</formula2>
    </dataValidation>
  </dataValidations>
  <pageMargins left="0.7" right="0.7" top="0.75" bottom="0.75" header="0.3" footer="0.3"/>
  <pageSetup paperSize="9" orientation="portrait" horizontalDpi="360" verticalDpi="36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Annex_Scores!$B$71:$B$72</xm:f>
          </x14:formula1>
          <xm:sqref>B6:B8 B30:B32 B24:B26 B18:B20 B12:B14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B1:M94"/>
  <sheetViews>
    <sheetView showGridLines="0" zoomScale="80" zoomScaleNormal="80" workbookViewId="0">
      <selection activeCell="F9" sqref="F9"/>
    </sheetView>
  </sheetViews>
  <sheetFormatPr baseColWidth="10" defaultColWidth="11.5" defaultRowHeight="15"/>
  <cols>
    <col min="2" max="2" width="37.6640625" customWidth="1"/>
    <col min="3" max="3" width="26.33203125" customWidth="1"/>
    <col min="5" max="5" width="33.5" customWidth="1"/>
    <col min="6" max="6" width="24.33203125" customWidth="1"/>
    <col min="8" max="8" width="47.6640625" customWidth="1"/>
    <col min="9" max="9" width="19.5" customWidth="1"/>
    <col min="10" max="10" width="25" customWidth="1"/>
    <col min="11" max="11" width="24" customWidth="1"/>
    <col min="12" max="12" width="16.6640625" customWidth="1"/>
  </cols>
  <sheetData>
    <row r="1" spans="2:13" ht="29">
      <c r="B1" s="339" t="s">
        <v>10</v>
      </c>
      <c r="C1" s="339"/>
      <c r="D1" s="339"/>
      <c r="E1" s="339"/>
      <c r="F1" s="339"/>
      <c r="G1" s="339"/>
      <c r="H1" s="339"/>
      <c r="I1" s="339"/>
      <c r="J1" s="67"/>
      <c r="K1" s="68"/>
      <c r="L1" s="342"/>
      <c r="M1" s="342"/>
    </row>
    <row r="3" spans="2:13" ht="26">
      <c r="B3" s="336" t="s">
        <v>11</v>
      </c>
      <c r="C3" s="337"/>
      <c r="E3" s="340" t="s">
        <v>298</v>
      </c>
      <c r="F3" s="341"/>
      <c r="H3" s="336" t="s">
        <v>292</v>
      </c>
      <c r="I3" s="337"/>
      <c r="K3" s="336" t="s">
        <v>291</v>
      </c>
      <c r="L3" s="337"/>
    </row>
    <row r="4" spans="2:13" ht="28.5" customHeight="1">
      <c r="B4" s="61" t="s">
        <v>1</v>
      </c>
      <c r="C4" s="62">
        <f>'Error Probability Ev.'!C12</f>
        <v>100</v>
      </c>
      <c r="E4" s="61" t="s">
        <v>176</v>
      </c>
      <c r="F4" s="85">
        <f>'Direct Barriers Ev.'!B10</f>
        <v>0.6</v>
      </c>
      <c r="H4" s="92" t="s">
        <v>234</v>
      </c>
      <c r="I4" s="85">
        <f>'Safeguard Barriers Ev.'!B13</f>
        <v>0.66</v>
      </c>
      <c r="K4" s="61" t="s">
        <v>127</v>
      </c>
      <c r="L4" s="84">
        <f>'Cultural Values Ev.'!B9</f>
        <v>0.33333333333333331</v>
      </c>
    </row>
    <row r="5" spans="2:13" ht="40">
      <c r="B5" s="61" t="s">
        <v>2</v>
      </c>
      <c r="C5" s="62">
        <f>'Error Probability Ev.'!C13</f>
        <v>5</v>
      </c>
      <c r="E5" s="61" t="s">
        <v>177</v>
      </c>
      <c r="F5" s="85">
        <f>'Direct Barriers Ev.'!B19</f>
        <v>0.66</v>
      </c>
      <c r="H5" s="92" t="s">
        <v>295</v>
      </c>
      <c r="I5" s="85">
        <f>'Safeguard Barriers Ev.'!B22</f>
        <v>0</v>
      </c>
      <c r="K5" s="61" t="s">
        <v>128</v>
      </c>
      <c r="L5" s="84">
        <f>'Cultural Values Ev.'!B15</f>
        <v>0.66666666666666663</v>
      </c>
    </row>
    <row r="6" spans="2:13" ht="40">
      <c r="B6" s="61" t="s">
        <v>3</v>
      </c>
      <c r="C6" s="62">
        <f>'Error Probability Ev.'!C14</f>
        <v>50</v>
      </c>
      <c r="E6" s="61" t="s">
        <v>297</v>
      </c>
      <c r="F6" s="85">
        <f>'Direct Barriers Ev.'!B28</f>
        <v>0.66</v>
      </c>
      <c r="H6" s="92" t="s">
        <v>293</v>
      </c>
      <c r="I6" s="85">
        <f>'Safeguard Barriers Ev.'!B31</f>
        <v>0</v>
      </c>
      <c r="K6" s="61" t="s">
        <v>129</v>
      </c>
      <c r="L6" s="84">
        <f>'Cultural Values Ev.'!B21</f>
        <v>1</v>
      </c>
    </row>
    <row r="7" spans="2:13" ht="20">
      <c r="B7" s="61" t="s">
        <v>4</v>
      </c>
      <c r="C7" s="62">
        <f>'Error Probability Ev.'!C15</f>
        <v>15</v>
      </c>
      <c r="E7" s="61" t="s">
        <v>168</v>
      </c>
      <c r="F7" s="85">
        <f>'Direct Barriers Ev.'!B37</f>
        <v>0.66</v>
      </c>
      <c r="H7" s="92" t="s">
        <v>296</v>
      </c>
      <c r="I7" s="85" t="e">
        <f>'Safeguard Barriers Ev.'!B43</f>
        <v>#DIV/0!</v>
      </c>
      <c r="K7" s="61" t="s">
        <v>130</v>
      </c>
      <c r="L7" s="84">
        <f>'Cultural Values Ev.'!B27</f>
        <v>0.33333333333333331</v>
      </c>
    </row>
    <row r="8" spans="2:13" ht="42.75" customHeight="1">
      <c r="B8" s="61" t="s">
        <v>5</v>
      </c>
      <c r="C8" s="62">
        <f>'Error Probability Ev.'!C16</f>
        <v>20</v>
      </c>
      <c r="E8" s="61" t="s">
        <v>169</v>
      </c>
      <c r="F8" s="85">
        <f>'Direct Barriers Ev.'!B46</f>
        <v>0.66</v>
      </c>
      <c r="H8" s="92" t="s">
        <v>294</v>
      </c>
      <c r="I8" s="85" t="e">
        <f>'Safeguard Barriers Ev.'!B55</f>
        <v>#DIV/0!</v>
      </c>
      <c r="K8" s="61" t="s">
        <v>290</v>
      </c>
      <c r="L8" s="84">
        <f>'Cultural Values Ev.'!B33</f>
        <v>1</v>
      </c>
    </row>
    <row r="9" spans="2:13" ht="20">
      <c r="B9" s="61" t="s">
        <v>6</v>
      </c>
      <c r="C9" s="62">
        <f>'Error Probability Ev.'!C17</f>
        <v>50</v>
      </c>
      <c r="E9" s="64" t="s">
        <v>172</v>
      </c>
      <c r="F9" s="85">
        <f>'Direct Barriers Ev.'!B56</f>
        <v>0</v>
      </c>
      <c r="H9" s="92" t="s">
        <v>240</v>
      </c>
      <c r="I9" s="85" t="e">
        <f>'Safeguard Barriers Ev.'!B67</f>
        <v>#DIV/0!</v>
      </c>
    </row>
    <row r="10" spans="2:13" ht="23.25" customHeight="1">
      <c r="B10" s="61" t="s">
        <v>7</v>
      </c>
      <c r="C10" s="62">
        <f>'Error Probability Ev.'!C18</f>
        <v>1</v>
      </c>
      <c r="H10" s="92" t="s">
        <v>239</v>
      </c>
      <c r="I10" s="85" t="e">
        <f>'Safeguard Barriers Ev.'!B81</f>
        <v>#DIV/0!</v>
      </c>
    </row>
    <row r="11" spans="2:13" ht="30" customHeight="1">
      <c r="B11" s="61" t="s">
        <v>8</v>
      </c>
      <c r="C11" s="62">
        <f>'Error Probability Ev.'!C19</f>
        <v>10</v>
      </c>
    </row>
    <row r="12" spans="2:13" ht="19">
      <c r="B12" s="63"/>
    </row>
    <row r="20" spans="2:2" ht="19">
      <c r="B20" s="63"/>
    </row>
    <row r="37" spans="2:11" ht="54" customHeight="1">
      <c r="B37" s="94" t="s">
        <v>314</v>
      </c>
      <c r="C37" s="58" t="s">
        <v>318</v>
      </c>
      <c r="D37" s="78"/>
      <c r="E37" s="348" t="s">
        <v>299</v>
      </c>
      <c r="F37" s="348"/>
      <c r="G37" s="348"/>
      <c r="H37" s="348"/>
      <c r="I37" s="348"/>
      <c r="J37" s="58" t="s">
        <v>313</v>
      </c>
      <c r="K37" s="58" t="s">
        <v>12</v>
      </c>
    </row>
    <row r="38" spans="2:11" ht="28.5" customHeight="1">
      <c r="B38" s="344" t="s">
        <v>315</v>
      </c>
      <c r="C38" s="346">
        <f>C4*C5*C6*C10</f>
        <v>25000</v>
      </c>
      <c r="D38" s="86"/>
      <c r="E38" s="335" t="s">
        <v>300</v>
      </c>
      <c r="F38" s="335"/>
      <c r="G38" s="335"/>
      <c r="H38" s="335"/>
      <c r="I38" s="335"/>
      <c r="J38" s="131">
        <f>'Error Probability Ev.'!C24</f>
        <v>0.99999999978181831</v>
      </c>
      <c r="K38" s="329" t="s">
        <v>13</v>
      </c>
    </row>
    <row r="39" spans="2:11" ht="33.75" customHeight="1">
      <c r="B39" s="345"/>
      <c r="C39" s="346"/>
      <c r="D39" s="86"/>
      <c r="E39" s="326" t="s">
        <v>301</v>
      </c>
      <c r="F39" s="326"/>
      <c r="G39" s="326"/>
      <c r="H39" s="326"/>
      <c r="I39" s="326"/>
      <c r="J39" s="90">
        <f>(F4+F5+F6+F7+F8+F9)/6</f>
        <v>0.54</v>
      </c>
      <c r="K39" s="330"/>
    </row>
    <row r="40" spans="2:11" ht="28.5" customHeight="1">
      <c r="B40" s="344" t="s">
        <v>316</v>
      </c>
      <c r="C40" s="346">
        <f>C8*C9</f>
        <v>1000</v>
      </c>
      <c r="D40" s="86"/>
      <c r="E40" s="326" t="s">
        <v>302</v>
      </c>
      <c r="F40" s="326"/>
      <c r="G40" s="326"/>
      <c r="H40" s="326"/>
      <c r="I40" s="326"/>
      <c r="J40" s="91" t="e">
        <f>(I4+I5+I6+I7+I8+I9+I10)/7</f>
        <v>#DIV/0!</v>
      </c>
      <c r="K40" s="330"/>
    </row>
    <row r="41" spans="2:11" ht="29">
      <c r="B41" s="344"/>
      <c r="C41" s="346"/>
      <c r="D41" s="86"/>
      <c r="E41" s="326" t="s">
        <v>303</v>
      </c>
      <c r="F41" s="326"/>
      <c r="G41" s="326"/>
      <c r="H41" s="326"/>
      <c r="I41" s="326"/>
      <c r="J41" s="90" t="e">
        <f>(J39+J40)/2</f>
        <v>#DIV/0!</v>
      </c>
      <c r="K41" s="330"/>
    </row>
    <row r="42" spans="2:11" ht="28.5" customHeight="1">
      <c r="B42" s="347" t="s">
        <v>317</v>
      </c>
      <c r="C42" s="328">
        <f>C7*C11</f>
        <v>150</v>
      </c>
      <c r="D42" s="87"/>
      <c r="E42" s="327" t="s">
        <v>304</v>
      </c>
      <c r="F42" s="327"/>
      <c r="G42" s="327"/>
      <c r="H42" s="327"/>
      <c r="I42" s="327"/>
      <c r="J42" s="90">
        <f>L4</f>
        <v>0.33333333333333331</v>
      </c>
      <c r="K42" s="330"/>
    </row>
    <row r="43" spans="2:11" ht="29">
      <c r="B43" s="347"/>
      <c r="C43" s="328"/>
      <c r="D43" s="87"/>
      <c r="E43" s="327" t="s">
        <v>305</v>
      </c>
      <c r="F43" s="327"/>
      <c r="G43" s="327"/>
      <c r="H43" s="327"/>
      <c r="I43" s="327"/>
      <c r="J43" s="90">
        <f>L5</f>
        <v>0.66666666666666663</v>
      </c>
      <c r="K43" s="330"/>
    </row>
    <row r="44" spans="2:11" ht="29">
      <c r="B44" s="87"/>
      <c r="C44" s="87"/>
      <c r="D44" s="87"/>
      <c r="E44" s="327" t="s">
        <v>306</v>
      </c>
      <c r="F44" s="327"/>
      <c r="G44" s="327"/>
      <c r="H44" s="327"/>
      <c r="I44" s="327"/>
      <c r="J44" s="90">
        <f>L6</f>
        <v>1</v>
      </c>
      <c r="K44" s="330"/>
    </row>
    <row r="45" spans="2:11" ht="29">
      <c r="B45" s="87"/>
      <c r="C45" s="87"/>
      <c r="D45" s="87"/>
      <c r="E45" s="327" t="s">
        <v>307</v>
      </c>
      <c r="F45" s="327"/>
      <c r="G45" s="327"/>
      <c r="H45" s="327"/>
      <c r="I45" s="327"/>
      <c r="J45" s="90">
        <f>L7</f>
        <v>0.33333333333333331</v>
      </c>
      <c r="K45" s="330"/>
    </row>
    <row r="46" spans="2:11" ht="29">
      <c r="B46" s="87"/>
      <c r="C46" s="87"/>
      <c r="D46" s="87"/>
      <c r="E46" s="327" t="s">
        <v>308</v>
      </c>
      <c r="F46" s="327"/>
      <c r="G46" s="327"/>
      <c r="H46" s="327"/>
      <c r="I46" s="327"/>
      <c r="J46" s="90">
        <f>L8</f>
        <v>1</v>
      </c>
      <c r="K46" s="330"/>
    </row>
    <row r="47" spans="2:11" ht="29">
      <c r="B47" s="87"/>
      <c r="C47" s="87"/>
      <c r="D47" s="87"/>
      <c r="E47" s="332" t="s">
        <v>309</v>
      </c>
      <c r="F47" s="333"/>
      <c r="G47" s="333"/>
      <c r="H47" s="333"/>
      <c r="I47" s="334"/>
      <c r="J47" s="131">
        <f>('Error Probability Ev.'!C7*C38)/('Error Probability Ev.'!C7*(C38-1)+1)</f>
        <v>0.99996727379831218</v>
      </c>
      <c r="K47" s="330"/>
    </row>
    <row r="48" spans="2:11" ht="29">
      <c r="B48" s="87"/>
      <c r="C48" s="87"/>
      <c r="D48" s="87"/>
      <c r="E48" s="332" t="s">
        <v>310</v>
      </c>
      <c r="F48" s="333"/>
      <c r="G48" s="333"/>
      <c r="H48" s="333"/>
      <c r="I48" s="334"/>
      <c r="J48" s="131">
        <f>('Error Probability Ev.'!C7*C40)/('Error Probability Ev.'!C7*(C40-1)+1)</f>
        <v>0.99918248705604495</v>
      </c>
      <c r="K48" s="330"/>
    </row>
    <row r="49" spans="2:11" ht="29">
      <c r="B49" s="87"/>
      <c r="C49" s="87"/>
      <c r="D49" s="87"/>
      <c r="E49" s="332" t="s">
        <v>311</v>
      </c>
      <c r="F49" s="333"/>
      <c r="G49" s="333"/>
      <c r="H49" s="333"/>
      <c r="I49" s="334"/>
      <c r="J49" s="131">
        <f>('Error Probability Ev.'!C7*C42)/('Error Probability Ev.'!C7*(C42-1)+1)</f>
        <v>0.99457504520795659</v>
      </c>
      <c r="K49" s="331"/>
    </row>
    <row r="50" spans="2:11" ht="48" customHeight="1">
      <c r="B50" s="88"/>
      <c r="C50" s="88"/>
      <c r="D50" s="88"/>
      <c r="E50" s="343" t="s">
        <v>312</v>
      </c>
      <c r="F50" s="343"/>
      <c r="G50" s="343"/>
      <c r="H50" s="343"/>
      <c r="I50" s="343"/>
      <c r="J50" s="214" t="e">
        <f>('Error Probability Ev.'!C7*('Error Probability Ev.'!A24*Annex_Scores!C101*Annex_Scores!C102))/('Error Probability Ev.'!C7*('Error Probability Ev.'!A24*Annex_Scores!C101*Annex_Scores!C102-1)+1)</f>
        <v>#DIV/0!</v>
      </c>
      <c r="K50" s="93"/>
    </row>
    <row r="60" spans="2:11" ht="33" customHeight="1"/>
    <row r="61" spans="2:11" ht="25.5" customHeight="1"/>
    <row r="62" spans="2:11" ht="21">
      <c r="B62" s="78"/>
      <c r="C62" s="78"/>
      <c r="D62" s="78"/>
      <c r="E62" s="78"/>
      <c r="F62" s="78"/>
      <c r="G62" s="78"/>
      <c r="H62" s="78"/>
      <c r="I62" s="7"/>
      <c r="J62" s="79"/>
      <c r="K62" s="79"/>
    </row>
    <row r="63" spans="2:11" ht="24">
      <c r="B63" s="80"/>
      <c r="C63" s="80"/>
      <c r="D63" s="80"/>
      <c r="E63" s="80"/>
      <c r="F63" s="80"/>
      <c r="G63" s="80"/>
      <c r="H63" s="80"/>
      <c r="I63" s="7"/>
      <c r="J63" s="7"/>
      <c r="K63" s="81"/>
    </row>
    <row r="64" spans="2:11" ht="24">
      <c r="B64" s="80"/>
      <c r="C64" s="80"/>
      <c r="D64" s="80"/>
      <c r="E64" s="80"/>
      <c r="F64" s="80"/>
      <c r="G64" s="80"/>
      <c r="H64" s="80"/>
      <c r="I64" s="7"/>
      <c r="J64" s="7"/>
      <c r="K64" s="81"/>
    </row>
    <row r="65" spans="2:11" ht="24">
      <c r="B65" s="80"/>
      <c r="C65" s="80"/>
      <c r="D65" s="80"/>
      <c r="E65" s="80"/>
      <c r="F65" s="80"/>
      <c r="G65" s="80"/>
      <c r="H65" s="80"/>
      <c r="I65" s="7"/>
      <c r="J65" s="7"/>
      <c r="K65" s="81"/>
    </row>
    <row r="66" spans="2:11" ht="24">
      <c r="B66" s="80"/>
      <c r="C66" s="80"/>
      <c r="D66" s="80"/>
      <c r="E66" s="80"/>
      <c r="F66" s="80"/>
      <c r="G66" s="80"/>
      <c r="H66" s="80"/>
      <c r="I66" s="7"/>
      <c r="J66" s="7"/>
      <c r="K66" s="81"/>
    </row>
    <row r="67" spans="2:11" ht="24">
      <c r="B67" s="82"/>
      <c r="C67" s="82"/>
      <c r="D67" s="82"/>
      <c r="E67" s="82"/>
      <c r="F67" s="82"/>
      <c r="G67" s="82"/>
      <c r="H67" s="82"/>
      <c r="I67" s="7"/>
      <c r="J67" s="7"/>
      <c r="K67" s="81"/>
    </row>
    <row r="68" spans="2:11" ht="24">
      <c r="B68" s="82"/>
      <c r="C68" s="82"/>
      <c r="D68" s="82"/>
      <c r="E68" s="82"/>
      <c r="F68" s="82"/>
      <c r="G68" s="82"/>
      <c r="H68" s="82"/>
      <c r="I68" s="7"/>
      <c r="J68" s="7"/>
      <c r="K68" s="81"/>
    </row>
    <row r="69" spans="2:11" ht="24">
      <c r="B69" s="82"/>
      <c r="C69" s="82"/>
      <c r="D69" s="82"/>
      <c r="E69" s="82"/>
      <c r="F69" s="82"/>
      <c r="G69" s="82"/>
      <c r="H69" s="82"/>
      <c r="I69" s="7"/>
      <c r="J69" s="7"/>
      <c r="K69" s="81"/>
    </row>
    <row r="70" spans="2:11" ht="24">
      <c r="B70" s="82"/>
      <c r="C70" s="82"/>
      <c r="D70" s="82"/>
      <c r="E70" s="82"/>
      <c r="F70" s="82"/>
      <c r="G70" s="82"/>
      <c r="H70" s="82"/>
      <c r="I70" s="7"/>
      <c r="J70" s="7"/>
      <c r="K70" s="7"/>
    </row>
    <row r="71" spans="2:11" ht="24">
      <c r="B71" s="82"/>
      <c r="C71" s="82"/>
      <c r="D71" s="82"/>
      <c r="E71" s="82"/>
      <c r="F71" s="82"/>
      <c r="G71" s="82"/>
      <c r="H71" s="82"/>
      <c r="I71" s="7"/>
      <c r="J71" s="7"/>
      <c r="K71" s="7"/>
    </row>
    <row r="72" spans="2:11" ht="24">
      <c r="B72" s="83"/>
      <c r="C72" s="83"/>
      <c r="D72" s="83"/>
      <c r="E72" s="83"/>
      <c r="F72" s="83"/>
      <c r="G72" s="83"/>
      <c r="H72" s="83"/>
      <c r="I72" s="7"/>
      <c r="J72" s="7"/>
      <c r="K72" s="7"/>
    </row>
    <row r="77" spans="2:11" ht="15" customHeight="1">
      <c r="B77" s="114"/>
      <c r="C77" s="115"/>
      <c r="D77" s="115"/>
      <c r="E77" s="115"/>
      <c r="F77" s="115"/>
      <c r="G77" s="115"/>
    </row>
    <row r="78" spans="2:11" ht="15" customHeight="1">
      <c r="B78" s="115"/>
      <c r="C78" s="115"/>
      <c r="D78" s="115"/>
      <c r="E78" s="115"/>
      <c r="F78" s="115"/>
      <c r="G78" s="115"/>
    </row>
    <row r="79" spans="2:11" ht="15" customHeight="1">
      <c r="B79" s="115"/>
      <c r="C79" s="115"/>
      <c r="D79" s="115"/>
      <c r="E79" s="115"/>
      <c r="F79" s="115"/>
      <c r="G79" s="115"/>
    </row>
    <row r="80" spans="2:11" ht="15" customHeight="1">
      <c r="B80" s="115"/>
      <c r="C80" s="115"/>
      <c r="D80" s="115"/>
      <c r="E80" s="115"/>
      <c r="F80" s="115"/>
      <c r="G80" s="115"/>
    </row>
    <row r="81" spans="2:7" ht="15" customHeight="1">
      <c r="B81" s="115"/>
      <c r="C81" s="115"/>
      <c r="D81" s="115"/>
      <c r="E81" s="115"/>
      <c r="F81" s="115"/>
      <c r="G81" s="115"/>
    </row>
    <row r="82" spans="2:7" ht="15" customHeight="1">
      <c r="B82" s="115"/>
      <c r="C82" s="115"/>
      <c r="D82" s="115"/>
      <c r="E82" s="115"/>
      <c r="F82" s="115"/>
      <c r="G82" s="115"/>
    </row>
    <row r="83" spans="2:7" ht="15" customHeight="1">
      <c r="B83" s="115"/>
      <c r="C83" s="115"/>
      <c r="D83" s="115"/>
      <c r="E83" s="115"/>
      <c r="F83" s="115"/>
      <c r="G83" s="115"/>
    </row>
    <row r="84" spans="2:7" ht="15" customHeight="1">
      <c r="B84" s="115"/>
      <c r="C84" s="115"/>
      <c r="D84" s="115"/>
      <c r="E84" s="115"/>
      <c r="F84" s="115"/>
      <c r="G84" s="115"/>
    </row>
    <row r="85" spans="2:7" ht="15" customHeight="1">
      <c r="B85" s="115"/>
      <c r="C85" s="115"/>
      <c r="D85" s="115"/>
      <c r="E85" s="115"/>
      <c r="F85" s="115"/>
      <c r="G85" s="115"/>
    </row>
    <row r="86" spans="2:7" ht="15" customHeight="1">
      <c r="B86" s="115"/>
      <c r="C86" s="115"/>
      <c r="D86" s="115"/>
      <c r="E86" s="115"/>
      <c r="F86" s="115"/>
      <c r="G86" s="115"/>
    </row>
    <row r="87" spans="2:7" ht="15" customHeight="1">
      <c r="B87" s="115"/>
      <c r="C87" s="115"/>
      <c r="D87" s="115"/>
      <c r="E87" s="115"/>
      <c r="F87" s="115"/>
      <c r="G87" s="115"/>
    </row>
    <row r="88" spans="2:7" ht="15" customHeight="1">
      <c r="B88" s="115"/>
      <c r="C88" s="115"/>
      <c r="D88" s="115"/>
      <c r="E88" s="115"/>
      <c r="F88" s="115"/>
      <c r="G88" s="115"/>
    </row>
    <row r="89" spans="2:7" ht="15" customHeight="1">
      <c r="B89" s="115"/>
      <c r="C89" s="115"/>
      <c r="D89" s="115"/>
      <c r="E89" s="115"/>
      <c r="F89" s="115"/>
      <c r="G89" s="115"/>
    </row>
    <row r="90" spans="2:7" ht="15" customHeight="1">
      <c r="B90" s="115"/>
      <c r="C90" s="115"/>
      <c r="D90" s="115"/>
      <c r="E90" s="115"/>
      <c r="F90" s="115"/>
      <c r="G90" s="115"/>
    </row>
    <row r="91" spans="2:7" ht="15" customHeight="1">
      <c r="B91" s="115"/>
      <c r="C91" s="115"/>
      <c r="D91" s="115"/>
      <c r="E91" s="115"/>
      <c r="F91" s="115"/>
      <c r="G91" s="115"/>
    </row>
    <row r="92" spans="2:7" ht="15" customHeight="1">
      <c r="B92" s="115"/>
      <c r="C92" s="115"/>
      <c r="D92" s="115"/>
      <c r="E92" s="115"/>
      <c r="F92" s="115"/>
      <c r="G92" s="115"/>
    </row>
    <row r="93" spans="2:7" ht="15" customHeight="1">
      <c r="B93" s="115"/>
      <c r="C93" s="115"/>
      <c r="D93" s="115"/>
      <c r="E93" s="115"/>
      <c r="F93" s="115"/>
      <c r="G93" s="115"/>
    </row>
    <row r="94" spans="2:7" ht="16">
      <c r="B94" s="338"/>
      <c r="C94" s="338"/>
      <c r="D94" s="338"/>
      <c r="E94" s="338"/>
      <c r="F94" s="338"/>
      <c r="G94" s="338"/>
    </row>
  </sheetData>
  <mergeCells count="28">
    <mergeCell ref="H3:I3"/>
    <mergeCell ref="K3:L3"/>
    <mergeCell ref="B94:G94"/>
    <mergeCell ref="B1:I1"/>
    <mergeCell ref="B3:C3"/>
    <mergeCell ref="E3:F3"/>
    <mergeCell ref="L1:M1"/>
    <mergeCell ref="E50:I50"/>
    <mergeCell ref="B38:B39"/>
    <mergeCell ref="C38:C39"/>
    <mergeCell ref="B40:B41"/>
    <mergeCell ref="B42:B43"/>
    <mergeCell ref="C40:C41"/>
    <mergeCell ref="E37:I37"/>
    <mergeCell ref="E39:I39"/>
    <mergeCell ref="E40:I40"/>
    <mergeCell ref="E41:I41"/>
    <mergeCell ref="E42:I42"/>
    <mergeCell ref="C42:C43"/>
    <mergeCell ref="K38:K49"/>
    <mergeCell ref="E48:I48"/>
    <mergeCell ref="E49:I49"/>
    <mergeCell ref="E38:I38"/>
    <mergeCell ref="E43:I43"/>
    <mergeCell ref="E44:I44"/>
    <mergeCell ref="E45:I45"/>
    <mergeCell ref="E46:I46"/>
    <mergeCell ref="E47:I47"/>
  </mergeCells>
  <phoneticPr fontId="32" type="noConversion"/>
  <conditionalFormatting sqref="J39:J46">
    <cfRule type="dataBar" priority="18">
      <dataBar>
        <cfvo type="min"/>
        <cfvo type="max"/>
        <color rgb="FFFFB628"/>
      </dataBar>
      <extLst>
        <ext xmlns:x14="http://schemas.microsoft.com/office/spreadsheetml/2009/9/main" uri="{B025F937-C7B1-47D3-B67F-A62EFF666E3E}">
          <x14:id>{194A4B9F-9E4B-CA48-84C3-951E4996F0F8}</x14:id>
        </ext>
      </extLst>
    </cfRule>
  </conditionalFormatting>
  <conditionalFormatting sqref="I4:I10">
    <cfRule type="colorScale" priority="14">
      <colorScale>
        <cfvo type="min"/>
        <cfvo type="percentile" val="50"/>
        <cfvo type="max"/>
        <color rgb="FFF8696B"/>
        <color rgb="FFFFEB84"/>
        <color rgb="FF63BE7B"/>
      </colorScale>
    </cfRule>
  </conditionalFormatting>
  <conditionalFormatting sqref="F4:G10 I4:I10">
    <cfRule type="colorScale" priority="8">
      <colorScale>
        <cfvo type="num" val="0"/>
        <cfvo type="num" val="0.5"/>
        <cfvo type="num" val="1"/>
        <color rgb="FFFF0000"/>
        <color rgb="FFFFFF00"/>
        <color rgb="FF00B050"/>
      </colorScale>
    </cfRule>
  </conditionalFormatting>
  <conditionalFormatting sqref="C4:C11">
    <cfRule type="cellIs" dxfId="16" priority="4" operator="greaterThan">
      <formula>1</formula>
    </cfRule>
    <cfRule type="cellIs" dxfId="15" priority="5" operator="equal">
      <formula>1</formula>
    </cfRule>
    <cfRule type="cellIs" dxfId="14" priority="6" operator="lessThan">
      <formula>1</formula>
    </cfRule>
  </conditionalFormatting>
  <conditionalFormatting sqref="H4:H10">
    <cfRule type="colorScale" priority="3">
      <colorScale>
        <cfvo type="num" val="0"/>
        <cfvo type="num" val="0.5"/>
        <cfvo type="num" val="1"/>
        <color rgb="FFFF0000"/>
        <color rgb="FFFFFF00"/>
        <color rgb="FF00B050"/>
      </colorScale>
    </cfRule>
  </conditionalFormatting>
  <conditionalFormatting sqref="E39:I41">
    <cfRule type="colorScale" priority="2">
      <colorScale>
        <cfvo type="min"/>
        <cfvo type="percentile" val="50"/>
        <cfvo type="max"/>
        <color rgb="FFF8696B"/>
        <color rgb="FFFFEB84"/>
        <color rgb="FF63BE7B"/>
      </colorScale>
    </cfRule>
  </conditionalFormatting>
  <conditionalFormatting sqref="E42:I46">
    <cfRule type="colorScale" priority="1">
      <colorScale>
        <cfvo type="min"/>
        <cfvo type="max"/>
        <color rgb="FFFCFCFF"/>
        <color rgb="FF63BE7B"/>
      </colorScale>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194A4B9F-9E4B-CA48-84C3-951E4996F0F8}">
            <x14:dataBar minLength="0" maxLength="100" border="1" negativeBarBorderColorSameAsPositive="0">
              <x14:cfvo type="autoMin"/>
              <x14:cfvo type="autoMax"/>
              <x14:borderColor rgb="FFFFB628"/>
              <x14:negativeFillColor rgb="FFFF0000"/>
              <x14:negativeBorderColor rgb="FFFF0000"/>
              <x14:axisColor rgb="FF000000"/>
            </x14:dataBar>
          </x14:cfRule>
          <xm:sqref>J39:J46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AW65"/>
  <sheetViews>
    <sheetView topLeftCell="A46" zoomScale="106" zoomScaleNormal="60" workbookViewId="0">
      <selection activeCell="B62" sqref="B62"/>
    </sheetView>
  </sheetViews>
  <sheetFormatPr baseColWidth="10" defaultColWidth="8.83203125" defaultRowHeight="15"/>
  <cols>
    <col min="2" max="2" width="24.6640625" bestFit="1" customWidth="1"/>
    <col min="3" max="3" width="19.6640625" customWidth="1"/>
    <col min="4" max="4" width="28.1640625" bestFit="1" customWidth="1"/>
    <col min="5" max="5" width="52.5" bestFit="1" customWidth="1"/>
    <col min="6" max="6" width="220.6640625" customWidth="1"/>
    <col min="7" max="7" width="255.6640625" customWidth="1"/>
  </cols>
  <sheetData>
    <row r="1" spans="1:49" ht="23.25" customHeight="1">
      <c r="B1" s="350" t="s">
        <v>607</v>
      </c>
      <c r="C1" s="350"/>
      <c r="D1" s="350"/>
      <c r="E1" s="350"/>
      <c r="F1" s="350"/>
      <c r="G1" s="350"/>
    </row>
    <row r="3" spans="1:49">
      <c r="A3" s="185"/>
      <c r="B3" s="351" t="s">
        <v>608</v>
      </c>
      <c r="C3" s="351"/>
      <c r="D3" s="351"/>
      <c r="E3" s="351"/>
      <c r="F3" s="351"/>
      <c r="G3" s="270" t="s">
        <v>484</v>
      </c>
    </row>
    <row r="4" spans="1:49" s="169" customFormat="1">
      <c r="A4" s="185"/>
      <c r="B4" s="11" t="s">
        <v>609</v>
      </c>
      <c r="C4" s="271" t="s">
        <v>610</v>
      </c>
      <c r="D4" s="271" t="s">
        <v>505</v>
      </c>
      <c r="E4" s="271" t="s">
        <v>537</v>
      </c>
      <c r="F4" s="280" t="s">
        <v>611</v>
      </c>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row>
    <row r="5" spans="1:49" s="169" customFormat="1" ht="60" customHeight="1">
      <c r="A5" s="185"/>
      <c r="B5" s="173" t="s">
        <v>612</v>
      </c>
      <c r="C5" s="171" t="e">
        <f>IF(OR('[2]Val Prob Errore'!C12&gt;1,'[2]Val Prob Errore'!C13&gt;1,'[2]Val Prob Errore'!C14&gt;1,'[2]Val Prob Errore'!C18&gt;1),"Critico","Non critico")</f>
        <v>#REF!</v>
      </c>
      <c r="D5" s="277" t="e">
        <f>IF(C5="Critico",[1]Annex_interventi!A3,"")</f>
        <v>#REF!</v>
      </c>
      <c r="E5" s="277" t="e">
        <f>IF(C5="Critico",[1]Annex_interventi!B3,"")</f>
        <v>#REF!</v>
      </c>
      <c r="F5" s="185" t="e">
        <f>IF(C5="Critico",[1]Annex_interventi!C3,"")</f>
        <v>#REF!</v>
      </c>
      <c r="G5" s="185" t="e">
        <f>IF(C5="Critico",[1]Annex_interventi!D3,"")</f>
        <v>#REF!</v>
      </c>
      <c r="H5" s="185"/>
      <c r="I5" s="185"/>
      <c r="J5" s="185"/>
      <c r="K5" s="185"/>
      <c r="L5" s="185"/>
      <c r="M5" s="185"/>
      <c r="N5" s="185"/>
      <c r="O5" s="185"/>
      <c r="P5" s="185"/>
      <c r="Q5" s="185"/>
      <c r="R5" s="185"/>
      <c r="S5" s="185"/>
      <c r="T5" s="185"/>
      <c r="U5" s="185"/>
      <c r="V5" s="185"/>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185"/>
    </row>
    <row r="6" spans="1:49" s="282" customFormat="1" ht="60" customHeight="1">
      <c r="A6" s="185"/>
      <c r="B6" s="4"/>
      <c r="D6" s="277" t="e">
        <f>IF(C5="Critico",[1]Annex_interventi!A3,"")</f>
        <v>#REF!</v>
      </c>
      <c r="E6" s="277" t="e">
        <f>IF(C5="Critico",[1]Annex_interventi!B4,"")</f>
        <v>#REF!</v>
      </c>
      <c r="F6" s="185" t="e">
        <f>IF(C5="Critico",[1]Annex_interventi!C4,"")</f>
        <v>#REF!</v>
      </c>
      <c r="G6" s="185" t="e">
        <f>IF(C5="Critico",[1]Annex_interventi!D4,"")</f>
        <v>#REF!</v>
      </c>
    </row>
    <row r="7" spans="1:49" ht="60" customHeight="1">
      <c r="A7" s="185"/>
      <c r="B7" s="4"/>
      <c r="D7" s="277" t="e">
        <f>IF($C$5="Critico",[1]Annex_interventi!A5,"")</f>
        <v>#REF!</v>
      </c>
      <c r="E7" s="277" t="e">
        <f>IF($C$5="Critico",[1]Annex_interventi!B5,"")</f>
        <v>#REF!</v>
      </c>
      <c r="F7" s="185" t="e">
        <f>IF($C$5="Critico",[1]Annex_interventi!C5,"")</f>
        <v>#REF!</v>
      </c>
      <c r="G7" s="185" t="e">
        <f>IF(C5="Critico",[1]Annex_interventi!D5,"")</f>
        <v>#REF!</v>
      </c>
    </row>
    <row r="8" spans="1:49" ht="60" customHeight="1">
      <c r="B8" s="4"/>
      <c r="D8" s="277" t="e">
        <f>IF($C$5="Critico",[1]Annex_interventi!A5,"")</f>
        <v>#REF!</v>
      </c>
      <c r="E8" s="277" t="e">
        <f>IF($C$5="Critico",[1]Annex_interventi!B6,"")</f>
        <v>#REF!</v>
      </c>
      <c r="F8" s="185" t="e">
        <f>IF($C$5="Critico",[1]Annex_interventi!C6,"")</f>
        <v>#REF!</v>
      </c>
      <c r="G8" s="185" t="e">
        <f>IF(C5="Critico",[1]Annex_interventi!D6,"")</f>
        <v>#REF!</v>
      </c>
    </row>
    <row r="9" spans="1:49" ht="60" customHeight="1">
      <c r="B9" s="4"/>
      <c r="D9" s="277" t="e">
        <f>IF($C$5="Critico",[1]Annex_interventi!A5,"")</f>
        <v>#REF!</v>
      </c>
      <c r="E9" s="277" t="e">
        <f>IF($C$5="Critico",[1]Annex_interventi!B7,"")</f>
        <v>#REF!</v>
      </c>
      <c r="F9" s="185" t="e">
        <f>IF($C$5="Critico",[1]Annex_interventi!C7,"")</f>
        <v>#REF!</v>
      </c>
      <c r="G9" s="185" t="e">
        <f>IF(C5="Critico",[1]Annex_interventi!D7,"")</f>
        <v>#REF!</v>
      </c>
    </row>
    <row r="10" spans="1:49" ht="60" customHeight="1">
      <c r="B10" s="4"/>
      <c r="D10" s="277" t="e">
        <f>IF($C$5="Critico",[1]Annex_interventi!A8,"")</f>
        <v>#REF!</v>
      </c>
      <c r="E10" s="277" t="e">
        <f>IF($C$5="Critico",[1]Annex_interventi!B8,"")</f>
        <v>#REF!</v>
      </c>
      <c r="F10" s="185" t="e">
        <f>IF($C$5="Critico",[1]Annex_interventi!C8,"")</f>
        <v>#REF!</v>
      </c>
      <c r="G10" s="185" t="e">
        <f>IF(C5="Critico",[1]Annex_interventi!D8,"")</f>
        <v>#REF!</v>
      </c>
    </row>
    <row r="11" spans="1:49" ht="60" customHeight="1">
      <c r="B11" s="174" t="s">
        <v>613</v>
      </c>
      <c r="C11" s="172" t="e">
        <f>IF(OR('[2]Val Prob Errore'!C16&gt;1,'[2]Val Prob Errore'!C17&gt;1),"Critico","Non Critico")</f>
        <v>#REF!</v>
      </c>
      <c r="D11" s="277" t="e">
        <f>IF($C$11="Critico",[1]Annex_interventi!A12,"")</f>
        <v>#REF!</v>
      </c>
      <c r="E11" s="277" t="e">
        <f>IF($C$11="Critico",[1]Annex_interventi!B12,"")</f>
        <v>#REF!</v>
      </c>
      <c r="F11" s="185" t="e">
        <f>IF($C$11="Critico",[1]Annex_interventi!C12,"")</f>
        <v>#REF!</v>
      </c>
      <c r="G11" s="185" t="e">
        <f>IF($C$11="Critico",[1]Annex_interventi!D12,"")</f>
        <v>#REF!</v>
      </c>
    </row>
    <row r="12" spans="1:49" ht="60" customHeight="1">
      <c r="B12" s="175"/>
      <c r="C12" s="11"/>
      <c r="D12" s="277" t="e">
        <f>IF($C$11="Critico",[1]Annex_interventi!A12,"")</f>
        <v>#REF!</v>
      </c>
      <c r="E12" s="277" t="e">
        <f>IF($C$11="Critico",[1]Annex_interventi!B13,"")</f>
        <v>#REF!</v>
      </c>
      <c r="F12" s="185" t="e">
        <f>IF($C$11="Critico",[1]Annex_interventi!C13,"")</f>
        <v>#REF!</v>
      </c>
      <c r="G12" s="185" t="e">
        <f>IF($C$11="Critico",[1]Annex_interventi!D13,"")</f>
        <v>#REF!</v>
      </c>
    </row>
    <row r="13" spans="1:49" ht="60" customHeight="1">
      <c r="B13" s="173"/>
      <c r="C13" s="162"/>
      <c r="D13" s="277" t="e">
        <f>IF($C$11="Critico",[1]Annex_interventi!A14,"")</f>
        <v>#REF!</v>
      </c>
      <c r="E13" s="277" t="e">
        <f>IF($C$11="Critico",[1]Annex_interventi!B14,"")</f>
        <v>#REF!</v>
      </c>
      <c r="F13" s="185" t="e">
        <f>IF($C$11="Critico",[1]Annex_interventi!C14,"")</f>
        <v>#REF!</v>
      </c>
      <c r="G13" s="185" t="e">
        <f>IF($C$11="Critico",[1]Annex_interventi!D14,"")</f>
        <v>#REF!</v>
      </c>
    </row>
    <row r="14" spans="1:49" ht="60" customHeight="1">
      <c r="B14" s="4"/>
      <c r="D14" s="277" t="e">
        <f>IF($C$11="Critico",[1]Annex_interventi!A14,"")</f>
        <v>#REF!</v>
      </c>
      <c r="E14" s="277" t="e">
        <f>IF($C$11="Critico",[1]Annex_interventi!B15,"")</f>
        <v>#REF!</v>
      </c>
      <c r="F14" s="185" t="e">
        <f>IF($C$11="Critico",[1]Annex_interventi!C15,"")</f>
        <v>#REF!</v>
      </c>
      <c r="G14" s="185" t="e">
        <f>IF($C$11="Critico",[1]Annex_interventi!D15,"")</f>
        <v>#REF!</v>
      </c>
    </row>
    <row r="15" spans="1:49" ht="60" customHeight="1">
      <c r="B15" s="4"/>
      <c r="D15" s="277" t="e">
        <f>IF($C$11="Critico",[1]Annex_interventi!A16,"")</f>
        <v>#REF!</v>
      </c>
      <c r="E15" s="277" t="e">
        <f>IF($C$11="Critico",[1]Annex_interventi!B16,"")</f>
        <v>#REF!</v>
      </c>
      <c r="F15" s="185" t="e">
        <f>IF($C$11="Critico",[1]Annex_interventi!C16,"")</f>
        <v>#REF!</v>
      </c>
      <c r="G15" s="185" t="e">
        <f>IF($C$11="Critico",[1]Annex_interventi!D16,"")</f>
        <v>#REF!</v>
      </c>
    </row>
    <row r="16" spans="1:49" ht="60" customHeight="1">
      <c r="B16" s="4"/>
      <c r="D16" s="277" t="e">
        <f>IF($C$11="Critico",[1]Annex_interventi!A16,"")</f>
        <v>#REF!</v>
      </c>
      <c r="E16" s="277" t="e">
        <f>IF($C$11="Critico",[1]Annex_interventi!B17,"")</f>
        <v>#REF!</v>
      </c>
      <c r="F16" s="185" t="e">
        <f>IF($C$11="Critico",[1]Annex_interventi!C17,"")</f>
        <v>#REF!</v>
      </c>
      <c r="G16" s="185" t="e">
        <f>IF($C$11="Critico",[1]Annex_interventi!D17,"")</f>
        <v>#REF!</v>
      </c>
    </row>
    <row r="17" spans="2:7" ht="60" customHeight="1">
      <c r="B17" s="4"/>
      <c r="D17" s="277" t="e">
        <f>IF($C$11="Critico",[1]Annex_interventi!A16,"")</f>
        <v>#REF!</v>
      </c>
      <c r="E17" s="277" t="e">
        <f>IF($C$11="Critico",[1]Annex_interventi!B18,"")</f>
        <v>#REF!</v>
      </c>
      <c r="F17" s="185" t="e">
        <f>IF($C$11="Critico",[1]Annex_interventi!C18,"")</f>
        <v>#REF!</v>
      </c>
      <c r="G17" s="185" t="e">
        <f>IF($C$11="Critico",[1]Annex_interventi!D18,"")</f>
        <v>#REF!</v>
      </c>
    </row>
    <row r="18" spans="2:7" ht="60" customHeight="1">
      <c r="B18" s="4" t="s">
        <v>614</v>
      </c>
      <c r="C18" s="98" t="e">
        <f>IF(OR('[2]Val Prob Errore'!C15&gt;1,'[2]Val Prob Errore'!C19&gt;1),"Critico","Non Critico")</f>
        <v>#REF!</v>
      </c>
      <c r="D18" s="277" t="e">
        <f>IF($C$18="Critico",[1]Annex_interventi!A22,"")</f>
        <v>#REF!</v>
      </c>
      <c r="E18" s="277" t="e">
        <f>IF($C$18="Critico",[1]Annex_interventi!B22,"")</f>
        <v>#REF!</v>
      </c>
      <c r="F18" s="185" t="e">
        <f>IF($C$18="Critico",[1]Annex_interventi!C22,"")</f>
        <v>#REF!</v>
      </c>
      <c r="G18" s="185" t="e">
        <f>IF($C$18="Critico",[1]Annex_interventi!D22,"")</f>
        <v>#REF!</v>
      </c>
    </row>
    <row r="19" spans="2:7" ht="60" customHeight="1">
      <c r="D19" s="277" t="e">
        <f>IF($C$18="Critico",[1]Annex_interventi!A23,"")</f>
        <v>#REF!</v>
      </c>
      <c r="E19" s="277" t="e">
        <f>IF($C$18="Critico",[1]Annex_interventi!B23,"")</f>
        <v>#REF!</v>
      </c>
      <c r="F19" s="185" t="e">
        <f>IF($C$18="Critico",[1]Annex_interventi!C23,"")</f>
        <v>#REF!</v>
      </c>
      <c r="G19" s="185" t="e">
        <f>IF($C$18="Critico",[1]Annex_interventi!D23,"")</f>
        <v>#REF!</v>
      </c>
    </row>
    <row r="20" spans="2:7" ht="60" customHeight="1">
      <c r="D20" s="277" t="e">
        <f>IF($C$18="Critico",[1]Annex_interventi!A24,"")</f>
        <v>#REF!</v>
      </c>
      <c r="E20" s="277" t="e">
        <f>IF($C$18="Critico",[1]Annex_interventi!B24,"")</f>
        <v>#REF!</v>
      </c>
      <c r="F20" s="185" t="e">
        <f>IF($C$18="Critico",[1]Annex_interventi!C24,"")</f>
        <v>#REF!</v>
      </c>
      <c r="G20" s="185" t="e">
        <f>IF($C$18="Critico",[1]Annex_interventi!D24,"")</f>
        <v>#REF!</v>
      </c>
    </row>
    <row r="21" spans="2:7" ht="60" customHeight="1">
      <c r="D21" s="277" t="e">
        <f>IF($C$18="Critico",[1]Annex_interventi!A24,"")</f>
        <v>#REF!</v>
      </c>
      <c r="E21" s="277" t="e">
        <f>IF($C$18="Critico",[1]Annex_interventi!B25,"")</f>
        <v>#REF!</v>
      </c>
      <c r="F21" s="185" t="e">
        <f>IF($C$18="Critico",[1]Annex_interventi!C25,"")</f>
        <v>#REF!</v>
      </c>
      <c r="G21" s="185" t="e">
        <f>IF($C$18="Critico",[1]Annex_interventi!D25,"")</f>
        <v>#REF!</v>
      </c>
    </row>
    <row r="22" spans="2:7" ht="60" customHeight="1">
      <c r="D22" s="277" t="e">
        <f>IF($C$18="Critico",[1]Annex_interventi!A14,"")</f>
        <v>#REF!</v>
      </c>
      <c r="E22" s="277" t="e">
        <f>IF($C$18="Critico",[1]Annex_interventi!B14,"")</f>
        <v>#REF!</v>
      </c>
      <c r="F22" s="185" t="e">
        <f>IF($C$18="Critico",[1]Annex_interventi!C14,"")</f>
        <v>#REF!</v>
      </c>
      <c r="G22" s="185" t="e">
        <f>IF($C$18="Critico",[1]Annex_interventi!D14,"")</f>
        <v>#REF!</v>
      </c>
    </row>
    <row r="24" spans="2:7">
      <c r="B24" s="351" t="s">
        <v>615</v>
      </c>
      <c r="C24" s="351"/>
      <c r="D24" s="351"/>
      <c r="E24" s="351"/>
      <c r="F24" s="351"/>
      <c r="G24" s="270" t="s">
        <v>484</v>
      </c>
    </row>
    <row r="25" spans="2:7">
      <c r="B25" s="11" t="s">
        <v>321</v>
      </c>
      <c r="C25" s="11" t="s">
        <v>616</v>
      </c>
      <c r="D25" s="271" t="s">
        <v>505</v>
      </c>
      <c r="E25" s="271" t="s">
        <v>537</v>
      </c>
      <c r="F25" s="280" t="s">
        <v>611</v>
      </c>
    </row>
    <row r="26" spans="2:7" ht="60" customHeight="1">
      <c r="B26" s="4"/>
      <c r="C26" s="98" t="e">
        <f>IF(OR('[3]Val Barriere Dirette'!B10&lt;0.6,'[3]Val Barriere Dirette'!B19&lt;0.6,'[3]Val Barriere Dirette'!B28&lt;0.6,'[3]Val Barriere Dirette'!B37&lt;0.6),"Critico","Non Critico")</f>
        <v>#REF!</v>
      </c>
      <c r="D26" s="277" t="e">
        <f>IF($C$26="Critico",[1]Annex_interventi!A30,"")</f>
        <v>#REF!</v>
      </c>
      <c r="E26" s="170" t="e">
        <f>IF($C$26="Critico",[1]Annex_interventi!B30,"")</f>
        <v>#REF!</v>
      </c>
      <c r="F26" s="185" t="e">
        <f>IF($C$26="Critico",[1]Annex_interventi!C30,"")</f>
        <v>#REF!</v>
      </c>
      <c r="G26" s="185" t="e">
        <f>IF($C$26="Critico",[1]Annex_interventi!D30,"")</f>
        <v>#REF!</v>
      </c>
    </row>
    <row r="27" spans="2:7" ht="60" customHeight="1">
      <c r="B27" s="4"/>
      <c r="C27" s="98"/>
      <c r="D27" s="277" t="e">
        <f>IF($C$26="Critico",[1]Annex_interventi!A31,"")</f>
        <v>#REF!</v>
      </c>
      <c r="E27" s="170" t="e">
        <f>IF($C$26="Critico",[1]Annex_interventi!B31,"")</f>
        <v>#REF!</v>
      </c>
      <c r="F27" s="185" t="e">
        <f>IF($C$26="Critico",[1]Annex_interventi!C31,"")</f>
        <v>#REF!</v>
      </c>
      <c r="G27" s="185" t="e">
        <f>IF($C$26="Critico",[1]Annex_interventi!D31,"")</f>
        <v>#REF!</v>
      </c>
    </row>
    <row r="28" spans="2:7" ht="60" customHeight="1">
      <c r="B28" s="4" t="s">
        <v>617</v>
      </c>
      <c r="C28" s="98" t="e">
        <f>IF(OR('[3]Val Barriere Dirette'!B46&lt;0.6,'[3]Val Barriere Dirette'!B56&lt;0.6),"Critico","Non Critico")</f>
        <v>#REF!</v>
      </c>
      <c r="D28" s="277" t="e">
        <f>IF($C$28="Critico",[1]Annex_interventi!A35,"")</f>
        <v>#REF!</v>
      </c>
      <c r="E28" s="170" t="e">
        <f>IF($C$28="Critico",[1]Annex_interventi!B35,"")</f>
        <v>#REF!</v>
      </c>
      <c r="F28" s="185" t="e">
        <f>IF($C$28="Critico",[1]Annex_interventi!C35,"")</f>
        <v>#REF!</v>
      </c>
      <c r="G28" s="185" t="e">
        <f>IF($C$28="Critico",[1]Annex_interventi!D35,"")</f>
        <v>#REF!</v>
      </c>
    </row>
    <row r="29" spans="2:7" ht="60" customHeight="1">
      <c r="D29" s="277" t="e">
        <f>IF($C$28="Critico",[1]Annex_interventi!A36,"")</f>
        <v>#REF!</v>
      </c>
      <c r="E29" s="170" t="e">
        <f>IF($C$28="Critico",[1]Annex_interventi!B36,"")</f>
        <v>#REF!</v>
      </c>
      <c r="F29" s="185" t="e">
        <f>IF($C$28="Critico",[1]Annex_interventi!C36,"")</f>
        <v>#REF!</v>
      </c>
      <c r="G29" s="185" t="e">
        <f>IF($C$28="Critico",[1]Annex_interventi!D36,"")</f>
        <v>#REF!</v>
      </c>
    </row>
    <row r="30" spans="2:7" ht="60" customHeight="1">
      <c r="D30" s="277" t="e">
        <f>IF($C$28="Critico",[1]Annex_interventi!A36,"")</f>
        <v>#REF!</v>
      </c>
      <c r="E30" s="170" t="e">
        <f>IF($C$28="Critico",[1]Annex_interventi!B37,"")</f>
        <v>#REF!</v>
      </c>
      <c r="F30" s="185" t="e">
        <f>IF($C$28="Critico",[1]Annex_interventi!C37,"")</f>
        <v>#REF!</v>
      </c>
      <c r="G30" s="185" t="e">
        <f>IF($C$28="Critico",[1]Annex_interventi!D37,"")</f>
        <v>#REF!</v>
      </c>
    </row>
    <row r="31" spans="2:7" ht="15" customHeight="1">
      <c r="D31" s="28"/>
      <c r="E31" s="170"/>
      <c r="F31" s="185"/>
    </row>
    <row r="32" spans="2:7" ht="15" customHeight="1">
      <c r="B32" s="351" t="s">
        <v>618</v>
      </c>
      <c r="C32" s="351"/>
      <c r="D32" s="351"/>
      <c r="E32" s="351"/>
      <c r="F32" s="351"/>
      <c r="G32" s="270" t="s">
        <v>484</v>
      </c>
    </row>
    <row r="33" spans="2:7" ht="15" customHeight="1">
      <c r="B33" s="11" t="s">
        <v>321</v>
      </c>
      <c r="C33" s="11" t="s">
        <v>616</v>
      </c>
      <c r="D33" s="271" t="s">
        <v>505</v>
      </c>
      <c r="E33" s="271" t="s">
        <v>537</v>
      </c>
      <c r="F33" s="280" t="s">
        <v>611</v>
      </c>
    </row>
    <row r="34" spans="2:7" ht="60" customHeight="1">
      <c r="B34" s="177" t="s">
        <v>439</v>
      </c>
      <c r="C34" s="98" t="e">
        <f>IF('[4]Val Barriere Salvaguardia'!B13&lt;0.6,"Critico","Non Critico")</f>
        <v>#REF!</v>
      </c>
      <c r="D34" s="277" t="e">
        <f>IF($C$34="Critico",[1]Annex_interventi!A42,"")</f>
        <v>#REF!</v>
      </c>
      <c r="E34" s="277" t="e">
        <f>IF($C$34="Critico",[1]Annex_interventi!B42,"")</f>
        <v>#REF!</v>
      </c>
      <c r="F34" s="185" t="e">
        <f>IF($C$34="Critico",[1]Annex_interventi!C42,"")</f>
        <v>#REF!</v>
      </c>
      <c r="G34" s="185" t="e">
        <f>IF($C$34="Critico",[1]Annex_interventi!D42,"")</f>
        <v>#REF!</v>
      </c>
    </row>
    <row r="35" spans="2:7" ht="60" customHeight="1">
      <c r="D35" s="277" t="e">
        <f>IF($C$34="Critico",[1]Annex_interventi!A43,"")</f>
        <v>#REF!</v>
      </c>
      <c r="E35" s="277" t="e">
        <f>IF($C$34="Critico",[1]Annex_interventi!B43,"")</f>
        <v>#REF!</v>
      </c>
      <c r="F35" s="185" t="e">
        <f>IF($C$34="Critico",[1]Annex_interventi!C43,"")</f>
        <v>#REF!</v>
      </c>
      <c r="G35" s="185" t="e">
        <f>IF($C$34="Critico",[1]Annex_interventi!D43,"")</f>
        <v>#REF!</v>
      </c>
    </row>
    <row r="36" spans="2:7" ht="60" customHeight="1">
      <c r="B36" s="209" t="s">
        <v>443</v>
      </c>
      <c r="C36" s="210" t="e">
        <f>IF('[4]Val Barriere Salvaguardia'!B22&lt;0.6,"Critico","Non Critico")</f>
        <v>#REF!</v>
      </c>
      <c r="D36" s="277" t="e">
        <f>IF($C$36="Critico",[1]Annex_interventi!A36,"")</f>
        <v>#REF!</v>
      </c>
      <c r="E36" s="277" t="e">
        <f>IF($C$36="Critico",[1]Annex_interventi!B36,"")</f>
        <v>#REF!</v>
      </c>
      <c r="F36" s="185" t="e">
        <f>IF($C$36="Critico",[1]Annex_interventi!C36,"")</f>
        <v>#REF!</v>
      </c>
      <c r="G36" s="185" t="e">
        <f>IF($C$36="Critico",[1]Annex_interventi!D36,"")</f>
        <v>#REF!</v>
      </c>
    </row>
    <row r="37" spans="2:7" ht="60" customHeight="1">
      <c r="B37" s="209"/>
      <c r="C37" s="210"/>
      <c r="D37" s="277" t="e">
        <f>IF($C$36="Critico",[1]Annex_interventi!A52,"")</f>
        <v>#REF!</v>
      </c>
      <c r="E37" s="277" t="e">
        <f>IF($C$36="Critico",[1]Annex_interventi!B53,"")</f>
        <v>#REF!</v>
      </c>
      <c r="F37" s="185" t="e">
        <f>IF($C$36="Critico",[1]Annex_interventi!C53,"")</f>
        <v>#REF!</v>
      </c>
      <c r="G37" s="185" t="e">
        <f>IF($C$36="Critico",[1]Annex_interventi!D53,"")</f>
        <v>#REF!</v>
      </c>
    </row>
    <row r="38" spans="2:7" ht="60" customHeight="1">
      <c r="B38" s="176" t="s">
        <v>293</v>
      </c>
      <c r="C38" s="98" t="e">
        <f>IF('[4]Val Barriere Salvaguardia'!B31&lt;0.6,"Critico","Non Critico")</f>
        <v>#REF!</v>
      </c>
      <c r="D38" s="277" t="e">
        <f>IF($C$38="Critico",[1]Annex_interventi!A47,"")</f>
        <v>#REF!</v>
      </c>
      <c r="E38" s="277" t="e">
        <f>IF($C$38="Critico",[1]Annex_interventi!B47,"")</f>
        <v>#REF!</v>
      </c>
      <c r="F38" s="185" t="e">
        <f>IF($C$38="Critico",[1]Annex_interventi!C47,"")</f>
        <v>#REF!</v>
      </c>
      <c r="G38" s="185" t="e">
        <f>IF($C$38="Critico",[1]Annex_interventi!D47,"")</f>
        <v>#REF!</v>
      </c>
    </row>
    <row r="39" spans="2:7" ht="60" customHeight="1">
      <c r="B39" s="177" t="s">
        <v>619</v>
      </c>
      <c r="C39" s="98" t="e">
        <f>IF('[4]Val Barriere Salvaguardia'!B43&lt;0.6,"Critico","Non Critico")</f>
        <v>#REF!</v>
      </c>
      <c r="D39" s="277" t="e">
        <f>IF($C$39="Critico",[1]Annex_interventi!A47,"")</f>
        <v>#REF!</v>
      </c>
      <c r="E39" s="277" t="e">
        <f>IF($C$39="Critico",[1]Annex_interventi!B47,"")</f>
        <v>#REF!</v>
      </c>
      <c r="F39" s="185" t="e">
        <f>IF($C$39="Critico",[1]Annex_interventi!C47,"")</f>
        <v>#REF!</v>
      </c>
      <c r="G39" s="185" t="e">
        <f>IF($C$39="Critico",[1]Annex_interventi!D47,"")</f>
        <v>#REF!</v>
      </c>
    </row>
    <row r="40" spans="2:7" ht="60" customHeight="1">
      <c r="B40" s="176" t="s">
        <v>396</v>
      </c>
      <c r="C40" s="98" t="e">
        <f>IF('[4]Val Barriere Salvaguardia'!B67&lt;0.6,"Critico","Non Critico")</f>
        <v>#REF!</v>
      </c>
      <c r="D40" s="277" t="e">
        <f>IF($C$40="Critico",[1]Annex_interventi!A58,"")</f>
        <v>#REF!</v>
      </c>
      <c r="E40" s="277" t="e">
        <f>IF($C$40="Critico",[1]Annex_interventi!B58,"")</f>
        <v>#REF!</v>
      </c>
      <c r="F40" s="185" t="e">
        <f>IF($C$40="Critico",[1]Annex_interventi!C58,"")</f>
        <v>#REF!</v>
      </c>
      <c r="G40" s="185" t="e">
        <f>IF($C$40="Critico",[1]Annex_interventi!D58,"")</f>
        <v>#REF!</v>
      </c>
    </row>
    <row r="41" spans="2:7" ht="60" customHeight="1">
      <c r="B41" s="176" t="s">
        <v>620</v>
      </c>
      <c r="C41" s="98" t="e">
        <f>IF('[4]Val Barriere Salvaguardia'!B81&lt;0.6,"Critico","Non Critico")</f>
        <v>#REF!</v>
      </c>
      <c r="D41" s="277" t="e">
        <f>IF($C$41="Critico",[1]Annex_interventi!A63,"")</f>
        <v>#REF!</v>
      </c>
      <c r="E41" s="277" t="e">
        <f>IF($C$41="Critico",[1]Annex_interventi!B63,"")</f>
        <v>#REF!</v>
      </c>
      <c r="F41" s="185" t="e">
        <f>IF($C$41="Critico",[1]Annex_interventi!C63,"")</f>
        <v>#REF!</v>
      </c>
      <c r="G41" s="185" t="e">
        <f>IF($C$41="Critico",[1]Annex_interventi!D63,"")</f>
        <v>#REF!</v>
      </c>
    </row>
    <row r="42" spans="2:7" ht="60" customHeight="1">
      <c r="B42" s="177" t="s">
        <v>621</v>
      </c>
      <c r="C42" s="98" t="e">
        <f>IF('[4]Val Barriere Salvaguardia'!B55&lt;0.6,"Critico","Non Critico")</f>
        <v>#REF!</v>
      </c>
      <c r="D42" s="277" t="e">
        <f>IF($C$42="Critico",[1]Annex_interventi!A52,"")</f>
        <v>#REF!</v>
      </c>
      <c r="E42" s="277" t="e">
        <f>IF($C$42="Critico",[1]Annex_interventi!B52,"")</f>
        <v>#REF!</v>
      </c>
      <c r="F42" s="185" t="e">
        <f>IF($C$42="Critico",[1]Annex_interventi!C52,"")</f>
        <v>#REF!</v>
      </c>
      <c r="G42" s="185" t="e">
        <f>IF($C$42="Critico",[1]Annex_interventi!D52,"")</f>
        <v>#REF!</v>
      </c>
    </row>
    <row r="43" spans="2:7" ht="60" customHeight="1">
      <c r="D43" s="277" t="e">
        <f>IF($C$42="Critico",[1]Annex_interventi!A52,"")</f>
        <v>#REF!</v>
      </c>
      <c r="E43" s="277" t="e">
        <f>IF($C$42="Critico",[1]Annex_interventi!B53,"")</f>
        <v>#REF!</v>
      </c>
      <c r="F43" s="185" t="e">
        <f>IF($C$42="Critico",[1]Annex_interventi!C53,"")</f>
        <v>#REF!</v>
      </c>
      <c r="G43" s="185" t="e">
        <f>IF($C$42="Critico",[1]Annex_interventi!D53,"")</f>
        <v>#REF!</v>
      </c>
    </row>
    <row r="44" spans="2:7" ht="15" customHeight="1">
      <c r="B44" s="352" t="s">
        <v>622</v>
      </c>
      <c r="C44" s="352"/>
      <c r="D44" s="352"/>
      <c r="E44" s="352"/>
      <c r="F44" s="352"/>
    </row>
    <row r="45" spans="2:7" ht="15" customHeight="1">
      <c r="B45" s="195" t="s">
        <v>623</v>
      </c>
      <c r="C45" s="195" t="s">
        <v>624</v>
      </c>
      <c r="D45" s="195" t="s">
        <v>505</v>
      </c>
      <c r="E45" s="349" t="s">
        <v>625</v>
      </c>
      <c r="F45" s="349"/>
    </row>
    <row r="46" spans="2:7" ht="40" customHeight="1">
      <c r="B46" s="196" t="s">
        <v>127</v>
      </c>
      <c r="C46" s="197" t="e">
        <f>IF('[5]Val Valori Culturali'!B9&lt;0.34,"Basso","Alto")</f>
        <v>#REF!</v>
      </c>
      <c r="D46" s="208" t="e">
        <f>IF($C$46="Alto",[1]Annex_interventi!B67,IF($C$46="Basso",[1]Annex_interventi!B73))</f>
        <v>#REF!</v>
      </c>
      <c r="E46" s="353" t="e">
        <f>IF($C$46="Alto",[1]Annex_interventi!C67,IF($C$46="Basso",[1]Annex_interventi!C73))</f>
        <v>#REF!</v>
      </c>
      <c r="F46" s="353"/>
    </row>
    <row r="47" spans="2:7" ht="40" customHeight="1">
      <c r="B47" s="198"/>
      <c r="C47" s="197"/>
      <c r="D47" s="208" t="e">
        <f>IF($C$46="Alto",[1]Annex_interventi!B68,IF($C$46="Basso",[1]Annex_interventi!B74))</f>
        <v>#REF!</v>
      </c>
      <c r="E47" s="353" t="e">
        <f>IF($C$46="Alto",[1]Annex_interventi!C68,IF($C$46="Basso",[1]Annex_interventi!C74))</f>
        <v>#REF!</v>
      </c>
      <c r="F47" s="353"/>
    </row>
    <row r="48" spans="2:7" ht="40" customHeight="1">
      <c r="B48" s="198"/>
      <c r="C48" s="197"/>
      <c r="D48" s="208" t="e">
        <f>IF($C$46="Alto",[1]Annex_interventi!B69,IF($C$46="Basso",[1]Annex_interventi!B75))</f>
        <v>#REF!</v>
      </c>
      <c r="E48" s="353" t="e">
        <f>IF($C$46="Alto",[1]Annex_interventi!C69,IF($C$46="Basso",[1]Annex_interventi!C75))</f>
        <v>#REF!</v>
      </c>
      <c r="F48" s="353"/>
    </row>
    <row r="49" spans="2:6" ht="40" customHeight="1">
      <c r="B49" s="198"/>
      <c r="C49" s="197"/>
      <c r="D49" s="208" t="e">
        <f>IF($C$46="Alto",[1]Annex_interventi!B70,IF($C$46="Basso",[1]Annex_interventi!B76))</f>
        <v>#REF!</v>
      </c>
      <c r="E49" s="353" t="e">
        <f>IF($C$46="Alto",[1]Annex_interventi!C70,IF($C$46="Basso",[1]Annex_interventi!C76))</f>
        <v>#REF!</v>
      </c>
      <c r="F49" s="353"/>
    </row>
    <row r="50" spans="2:6" ht="40" customHeight="1">
      <c r="B50" s="196" t="s">
        <v>128</v>
      </c>
      <c r="C50" s="197" t="e">
        <f>IF('[5]Val Valori Culturali'!B15&lt;0.34,"Basso","Alto")</f>
        <v>#REF!</v>
      </c>
      <c r="D50" s="208" t="e">
        <f>IF($C$50="Alto",[1]Annex_interventi!B79,IF($C$50="Basso",[1]Annex_interventi!B85))</f>
        <v>#REF!</v>
      </c>
      <c r="E50" s="353" t="e">
        <f>IF($C$50="Alto",[1]Annex_interventi!C79,IF($C$50="Basso",[1]Annex_interventi!C85))</f>
        <v>#REF!</v>
      </c>
      <c r="F50" s="353"/>
    </row>
    <row r="51" spans="2:6" ht="40" customHeight="1">
      <c r="B51" s="198"/>
      <c r="C51" s="197"/>
      <c r="D51" s="208" t="e">
        <f>IF($C$50="Alto",[1]Annex_interventi!B80,IF($C$50="Basso",[1]Annex_interventi!B86))</f>
        <v>#REF!</v>
      </c>
      <c r="E51" s="353" t="e">
        <f>IF($C$50="Alto",[1]Annex_interventi!C80,IF($C$50="Basso",[1]Annex_interventi!C86))</f>
        <v>#REF!</v>
      </c>
      <c r="F51" s="353"/>
    </row>
    <row r="52" spans="2:6" ht="40" customHeight="1">
      <c r="B52" s="198"/>
      <c r="C52" s="197"/>
      <c r="D52" s="208" t="e">
        <f>IF($C$50="Alto",[1]Annex_interventi!B81,IF($C$50="Basso",[1]Annex_interventi!B87))</f>
        <v>#REF!</v>
      </c>
      <c r="E52" s="353" t="e">
        <f>IF($C$50="Alto",[1]Annex_interventi!C81,IF($C$50="Basso",[1]Annex_interventi!C87))</f>
        <v>#REF!</v>
      </c>
      <c r="F52" s="353"/>
    </row>
    <row r="53" spans="2:6" ht="40" customHeight="1">
      <c r="B53" s="198"/>
      <c r="C53" s="197"/>
      <c r="D53" s="208" t="e">
        <f>IF($C$50="Alto",[1]Annex_interventi!B82,IF($C$50="Basso",[1]Annex_interventi!B88))</f>
        <v>#REF!</v>
      </c>
      <c r="E53" s="353" t="e">
        <f>IF($C$50="Alto",[1]Annex_interventi!C82,IF($C$50="Basso",[1]Annex_interventi!C88))</f>
        <v>#REF!</v>
      </c>
      <c r="F53" s="353"/>
    </row>
    <row r="54" spans="2:6" ht="40" customHeight="1">
      <c r="B54" s="199" t="s">
        <v>626</v>
      </c>
      <c r="C54" s="197" t="e">
        <f>IF('[5]Val Valori Culturali'!B21&lt;0.21,"Basso","Alto")</f>
        <v>#REF!</v>
      </c>
      <c r="D54" s="208" t="e">
        <f>IF($C$54="Alto",[1]Annex_interventi!B91,IF($C$54="Basso",[1]Annex_interventi!B97))</f>
        <v>#REF!</v>
      </c>
      <c r="E54" s="353" t="e">
        <f>IF($C$54="Alto",[1]Annex_interventi!C91,IF($C$54="Basso",[1]Annex_interventi!C97))</f>
        <v>#REF!</v>
      </c>
      <c r="F54" s="353"/>
    </row>
    <row r="55" spans="2:6" ht="40" customHeight="1">
      <c r="B55" s="198"/>
      <c r="C55" s="198"/>
      <c r="D55" s="208" t="e">
        <f>IF($C$54="Alto",[1]Annex_interventi!B92,IF($C$54="Basso",[1]Annex_interventi!B98))</f>
        <v>#REF!</v>
      </c>
      <c r="E55" s="353" t="e">
        <f>IF($C$54="Alto",[1]Annex_interventi!C92,IF($C$54="Basso",[1]Annex_interventi!C98))</f>
        <v>#REF!</v>
      </c>
      <c r="F55" s="353"/>
    </row>
    <row r="56" spans="2:6" ht="40" customHeight="1">
      <c r="B56" s="198"/>
      <c r="C56" s="198"/>
      <c r="D56" s="208" t="e">
        <f>IF($C$54="Alto",[1]Annex_interventi!B93,IF($C$54="Basso",[1]Annex_interventi!B99))</f>
        <v>#REF!</v>
      </c>
      <c r="E56" s="353" t="e">
        <f>IF($C$54="Alto",[1]Annex_interventi!C93,IF($C$54="Basso",[1]Annex_interventi!C99))</f>
        <v>#REF!</v>
      </c>
      <c r="F56" s="353"/>
    </row>
    <row r="57" spans="2:6" ht="40" customHeight="1">
      <c r="B57" s="198"/>
      <c r="C57" s="198"/>
      <c r="D57" s="208" t="e">
        <f>IF($C$54="Alto",[1]Annex_interventi!B94,IF($C$54="Basso",[1]Annex_interventi!B100))</f>
        <v>#REF!</v>
      </c>
      <c r="E57" s="353" t="e">
        <f>IF($C$54="Alto",[1]Annex_interventi!C94,IF($C$54="Basso",[1]Annex_interventi!C100))</f>
        <v>#REF!</v>
      </c>
      <c r="F57" s="353"/>
    </row>
    <row r="58" spans="2:6" ht="40" customHeight="1">
      <c r="B58" s="199" t="s">
        <v>130</v>
      </c>
      <c r="C58" s="197" t="e">
        <f>IF('[5]Val Valori Culturali'!B27&lt;0.21,"Basso","Alto")</f>
        <v>#REF!</v>
      </c>
      <c r="D58" s="208" t="e">
        <f>IF($C$58="Alto",[1]Annex_interventi!B103,IF($C$58="Basso",[1]Annex_interventi!B109))</f>
        <v>#REF!</v>
      </c>
      <c r="E58" s="353" t="e">
        <f>IF($C$58="Alto",[1]Annex_interventi!C103,IF($C$58="Basso",[1]Annex_interventi!C109))</f>
        <v>#REF!</v>
      </c>
      <c r="F58" s="353"/>
    </row>
    <row r="59" spans="2:6" ht="40" customHeight="1">
      <c r="B59" s="198"/>
      <c r="C59" s="198"/>
      <c r="D59" s="208" t="e">
        <f>IF($C$58="Alto",[1]Annex_interventi!B104,IF($C$58="Basso",[1]Annex_interventi!B110))</f>
        <v>#REF!</v>
      </c>
      <c r="E59" s="353" t="e">
        <f>IF($C$58="Alto",[1]Annex_interventi!C104,IF($C$58="Basso",[1]Annex_interventi!C110))</f>
        <v>#REF!</v>
      </c>
      <c r="F59" s="353"/>
    </row>
    <row r="60" spans="2:6" ht="40" customHeight="1">
      <c r="B60" s="198"/>
      <c r="C60" s="198"/>
      <c r="D60" s="208" t="e">
        <f>IF($C$58="Alto",[1]Annex_interventi!B105,IF($C$58="Basso",[1]Annex_interventi!B111))</f>
        <v>#REF!</v>
      </c>
      <c r="E60" s="353" t="e">
        <f>IF($C$58="Alto",[1]Annex_interventi!C105,IF($C$58="Basso",[1]Annex_interventi!C111))</f>
        <v>#REF!</v>
      </c>
      <c r="F60" s="353"/>
    </row>
    <row r="61" spans="2:6" ht="40" customHeight="1">
      <c r="B61" s="198"/>
      <c r="C61" s="198"/>
      <c r="D61" s="208" t="e">
        <f>IF($C$58="Alto",[1]Annex_interventi!B106,IF($C$58="Basso",[1]Annex_interventi!B112))</f>
        <v>#REF!</v>
      </c>
      <c r="E61" s="353" t="e">
        <f>IF($C$58="Alto",[1]Annex_interventi!C106,IF($C$58="Basso",[1]Annex_interventi!C112))</f>
        <v>#REF!</v>
      </c>
      <c r="F61" s="353"/>
    </row>
    <row r="62" spans="2:6" ht="40" customHeight="1">
      <c r="B62" s="200" t="s">
        <v>290</v>
      </c>
      <c r="C62" s="197" t="e">
        <f>IF('[5]Val Valori Culturali'!B33&lt;0.21,"Basso","Alto")</f>
        <v>#REF!</v>
      </c>
      <c r="D62" s="208" t="e">
        <f>IF($C$62="Alto",[1]Annex_interventi!B115,IF($C$62="Basso",[1]Annex_interventi!B121))</f>
        <v>#REF!</v>
      </c>
      <c r="E62" s="353" t="e">
        <f>IF($C$62="Alto",[1]Annex_interventi!C115,IF($C$62="Basso",[1]Annex_interventi!C121))</f>
        <v>#REF!</v>
      </c>
      <c r="F62" s="353"/>
    </row>
    <row r="63" spans="2:6" ht="40" customHeight="1">
      <c r="B63" s="198"/>
      <c r="C63" s="198"/>
      <c r="D63" s="208" t="e">
        <f>IF($C$62="Alto",[1]Annex_interventi!B116,IF($C$62="Basso",[1]Annex_interventi!B122))</f>
        <v>#REF!</v>
      </c>
      <c r="E63" s="353" t="e">
        <f>IF($C$62="Alto",[1]Annex_interventi!C116,IF($C$62="Basso",[1]Annex_interventi!C122))</f>
        <v>#REF!</v>
      </c>
      <c r="F63" s="353"/>
    </row>
    <row r="64" spans="2:6" ht="40" customHeight="1">
      <c r="B64" s="198"/>
      <c r="C64" s="198"/>
      <c r="D64" s="208" t="e">
        <f>IF($C$62="Alto",[1]Annex_interventi!B117,IF($C$62="Basso",[1]Annex_interventi!B123))</f>
        <v>#REF!</v>
      </c>
      <c r="E64" s="353" t="e">
        <f>IF($C$62="Alto",[1]Annex_interventi!C117,IF($C$62="Basso",[1]Annex_interventi!C123))</f>
        <v>#REF!</v>
      </c>
      <c r="F64" s="353"/>
    </row>
    <row r="65" spans="2:6" ht="40" customHeight="1">
      <c r="B65" s="198"/>
      <c r="C65" s="198"/>
      <c r="D65" s="208" t="e">
        <f>IF($C$62="Alto",[1]Annex_interventi!B118,IF($C$62="Basso",[1]Annex_interventi!B124))</f>
        <v>#REF!</v>
      </c>
      <c r="E65" s="353" t="e">
        <f>IF($C$62="Alto",[1]Annex_interventi!C118,IF($C$62="Basso",[1]Annex_interventi!C124))</f>
        <v>#REF!</v>
      </c>
      <c r="F65" s="353"/>
    </row>
  </sheetData>
  <mergeCells count="26">
    <mergeCell ref="E64:F64"/>
    <mergeCell ref="E65:F65"/>
    <mergeCell ref="E58:F58"/>
    <mergeCell ref="E59:F59"/>
    <mergeCell ref="E60:F60"/>
    <mergeCell ref="E61:F61"/>
    <mergeCell ref="E62:F62"/>
    <mergeCell ref="E63:F63"/>
    <mergeCell ref="E57:F57"/>
    <mergeCell ref="E46:F46"/>
    <mergeCell ref="E47:F47"/>
    <mergeCell ref="E48:F48"/>
    <mergeCell ref="E49:F49"/>
    <mergeCell ref="E50:F50"/>
    <mergeCell ref="E51:F51"/>
    <mergeCell ref="E52:F52"/>
    <mergeCell ref="E53:F53"/>
    <mergeCell ref="E54:F54"/>
    <mergeCell ref="E55:F55"/>
    <mergeCell ref="E56:F56"/>
    <mergeCell ref="E45:F45"/>
    <mergeCell ref="B1:G1"/>
    <mergeCell ref="B3:F3"/>
    <mergeCell ref="B24:F24"/>
    <mergeCell ref="B32:F32"/>
    <mergeCell ref="B44:F44"/>
  </mergeCells>
  <conditionalFormatting sqref="C43 C5:C23 C26:C31 C34:C38 C66:C158">
    <cfRule type="cellIs" dxfId="13" priority="13" operator="equal">
      <formula>"Critico"</formula>
    </cfRule>
    <cfRule type="cellIs" dxfId="12" priority="14" operator="equal">
      <formula>"Non Critico"</formula>
    </cfRule>
  </conditionalFormatting>
  <conditionalFormatting sqref="C11">
    <cfRule type="cellIs" dxfId="11" priority="11" operator="equal">
      <formula>"Critico"</formula>
    </cfRule>
    <cfRule type="cellIs" dxfId="10" priority="12" operator="equal">
      <formula>"Non Critico"</formula>
    </cfRule>
  </conditionalFormatting>
  <conditionalFormatting sqref="C39">
    <cfRule type="cellIs" dxfId="9" priority="9" operator="equal">
      <formula>"Critico"</formula>
    </cfRule>
    <cfRule type="cellIs" dxfId="8" priority="10" operator="equal">
      <formula>"Non Critico"</formula>
    </cfRule>
  </conditionalFormatting>
  <conditionalFormatting sqref="C40">
    <cfRule type="cellIs" dxfId="7" priority="7" operator="equal">
      <formula>"Critico"</formula>
    </cfRule>
    <cfRule type="cellIs" dxfId="6" priority="8" operator="equal">
      <formula>"Non Critico"</formula>
    </cfRule>
  </conditionalFormatting>
  <conditionalFormatting sqref="C41">
    <cfRule type="cellIs" dxfId="5" priority="5" operator="equal">
      <formula>"Critico"</formula>
    </cfRule>
    <cfRule type="cellIs" dxfId="4" priority="6" operator="equal">
      <formula>"Non Critico"</formula>
    </cfRule>
  </conditionalFormatting>
  <conditionalFormatting sqref="C42">
    <cfRule type="cellIs" dxfId="3" priority="3" operator="equal">
      <formula>"Critico"</formula>
    </cfRule>
    <cfRule type="cellIs" dxfId="2" priority="4" operator="equal">
      <formula>"Non Critico"</formula>
    </cfRule>
  </conditionalFormatting>
  <conditionalFormatting sqref="C45:C65">
    <cfRule type="cellIs" dxfId="1" priority="1" operator="equal">
      <formula>"Critico"</formula>
    </cfRule>
    <cfRule type="cellIs" dxfId="0" priority="2" operator="equal">
      <formula>"Non Critico"</formula>
    </cfRule>
  </conditionalFormatting>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J78"/>
  <sheetViews>
    <sheetView topLeftCell="B26" zoomScale="60" zoomScaleNormal="60" workbookViewId="0">
      <selection activeCell="E45" sqref="E45:J45"/>
    </sheetView>
  </sheetViews>
  <sheetFormatPr baseColWidth="10" defaultColWidth="8.83203125" defaultRowHeight="15"/>
  <cols>
    <col min="1" max="1" width="3.5" customWidth="1"/>
    <col min="2" max="2" width="28.6640625" bestFit="1" customWidth="1"/>
    <col min="3" max="3" width="77.1640625" customWidth="1"/>
    <col min="4" max="4" width="33.6640625" bestFit="1" customWidth="1"/>
    <col min="5" max="8" width="9.1640625" style="282"/>
    <col min="9" max="9" width="9.1640625" style="282" customWidth="1"/>
    <col min="10" max="10" width="9.1640625" style="282"/>
  </cols>
  <sheetData>
    <row r="1" spans="2:10" ht="21">
      <c r="B1" s="350" t="s">
        <v>327</v>
      </c>
      <c r="C1" s="350"/>
      <c r="D1" s="350"/>
      <c r="E1" s="350"/>
      <c r="F1" s="350"/>
      <c r="G1" s="350"/>
      <c r="H1" s="350"/>
      <c r="I1" s="350"/>
      <c r="J1" s="350"/>
    </row>
    <row r="3" spans="2:10" ht="49.5" customHeight="1">
      <c r="B3" s="357" t="s">
        <v>328</v>
      </c>
      <c r="C3" s="357"/>
      <c r="D3" s="357"/>
      <c r="E3" s="357"/>
      <c r="F3" s="357"/>
      <c r="G3" s="357"/>
      <c r="H3" s="357"/>
      <c r="I3" s="357"/>
      <c r="J3" s="156"/>
    </row>
    <row r="4" spans="2:10" ht="15" customHeight="1">
      <c r="B4" s="159" t="s">
        <v>43</v>
      </c>
      <c r="C4" s="160" t="s">
        <v>329</v>
      </c>
      <c r="D4" s="160" t="s">
        <v>330</v>
      </c>
      <c r="E4" s="156"/>
      <c r="F4" s="156"/>
      <c r="G4" s="156"/>
      <c r="H4" s="156"/>
      <c r="I4" s="156"/>
      <c r="J4" s="156"/>
    </row>
    <row r="5" spans="2:10" ht="15" customHeight="1">
      <c r="B5" s="158" t="s">
        <v>331</v>
      </c>
      <c r="C5" s="163" t="s">
        <v>332</v>
      </c>
      <c r="D5" s="158" t="s">
        <v>333</v>
      </c>
      <c r="E5" s="156"/>
      <c r="F5" s="156"/>
      <c r="G5" s="156"/>
      <c r="H5" s="156"/>
      <c r="I5" s="156"/>
      <c r="J5" s="156"/>
    </row>
    <row r="6" spans="2:10" ht="15" customHeight="1">
      <c r="B6" s="158" t="s">
        <v>334</v>
      </c>
      <c r="C6" s="163" t="s">
        <v>335</v>
      </c>
      <c r="D6" s="158" t="s">
        <v>336</v>
      </c>
      <c r="E6" s="156"/>
      <c r="F6" s="156"/>
      <c r="G6" s="156"/>
      <c r="H6" s="156"/>
      <c r="I6" s="156"/>
      <c r="J6" s="156"/>
    </row>
    <row r="7" spans="2:10" ht="15" customHeight="1">
      <c r="B7" s="158" t="s">
        <v>337</v>
      </c>
      <c r="C7" s="163" t="s">
        <v>338</v>
      </c>
      <c r="D7" s="158" t="s">
        <v>339</v>
      </c>
      <c r="E7" s="156"/>
      <c r="F7" s="156"/>
      <c r="G7" s="156"/>
      <c r="H7" s="156"/>
      <c r="I7" s="156"/>
      <c r="J7" s="156"/>
    </row>
    <row r="8" spans="2:10" ht="15" customHeight="1">
      <c r="B8" s="158" t="s">
        <v>340</v>
      </c>
      <c r="C8" s="163" t="s">
        <v>341</v>
      </c>
      <c r="D8" s="158" t="s">
        <v>342</v>
      </c>
      <c r="E8" s="156"/>
      <c r="F8" s="156"/>
      <c r="G8" s="156"/>
      <c r="H8" s="156"/>
      <c r="I8" s="156"/>
      <c r="J8" s="156"/>
    </row>
    <row r="9" spans="2:10" ht="15" customHeight="1">
      <c r="B9" s="158" t="s">
        <v>343</v>
      </c>
      <c r="C9" s="163" t="s">
        <v>344</v>
      </c>
      <c r="D9" s="158" t="s">
        <v>345</v>
      </c>
      <c r="E9" s="156"/>
      <c r="F9" s="156"/>
      <c r="G9" s="156"/>
      <c r="H9" s="156"/>
      <c r="I9" s="156"/>
      <c r="J9" s="156"/>
    </row>
    <row r="10" spans="2:10" ht="15" customHeight="1">
      <c r="B10" s="158" t="s">
        <v>346</v>
      </c>
      <c r="C10" s="163" t="s">
        <v>347</v>
      </c>
      <c r="D10" s="157"/>
      <c r="E10" s="156"/>
      <c r="F10" s="156"/>
      <c r="G10" s="156"/>
      <c r="H10" s="156"/>
      <c r="I10" s="156"/>
      <c r="J10" s="156"/>
    </row>
    <row r="11" spans="2:10" ht="15" customHeight="1">
      <c r="C11" s="163" t="s">
        <v>348</v>
      </c>
      <c r="D11" s="157"/>
      <c r="E11" s="156"/>
      <c r="F11" s="156"/>
      <c r="G11" s="156"/>
      <c r="H11" s="156"/>
      <c r="I11" s="156"/>
      <c r="J11" s="156"/>
    </row>
    <row r="12" spans="2:10" ht="15" customHeight="1">
      <c r="C12" s="163" t="s">
        <v>349</v>
      </c>
      <c r="D12" s="157"/>
      <c r="E12" s="156"/>
      <c r="F12" s="156"/>
      <c r="G12" s="156"/>
      <c r="H12" s="156"/>
      <c r="I12" s="156"/>
      <c r="J12" s="156"/>
    </row>
    <row r="13" spans="2:10" ht="15" customHeight="1">
      <c r="C13" s="163" t="s">
        <v>350</v>
      </c>
      <c r="D13" s="157"/>
      <c r="E13" s="156"/>
      <c r="F13" s="156"/>
      <c r="G13" s="156"/>
      <c r="H13" s="156"/>
      <c r="I13" s="156"/>
      <c r="J13" s="156"/>
    </row>
    <row r="14" spans="2:10" ht="15" customHeight="1">
      <c r="C14" s="157"/>
      <c r="D14" s="157"/>
      <c r="E14" s="156"/>
      <c r="F14" s="156"/>
      <c r="G14" s="156"/>
      <c r="H14" s="156"/>
      <c r="I14" s="156"/>
      <c r="J14" s="156"/>
    </row>
    <row r="15" spans="2:10" ht="150" customHeight="1">
      <c r="B15" s="357" t="s">
        <v>351</v>
      </c>
      <c r="C15" s="357"/>
      <c r="D15" s="357"/>
      <c r="E15" s="357"/>
      <c r="F15" s="357"/>
      <c r="G15" s="357"/>
      <c r="H15" s="357"/>
      <c r="I15" s="357"/>
      <c r="J15" s="156"/>
    </row>
    <row r="16" spans="2:10" ht="15" customHeight="1">
      <c r="C16" s="157"/>
      <c r="D16" s="157"/>
      <c r="E16" s="156"/>
      <c r="F16" s="156"/>
      <c r="G16" s="156"/>
      <c r="H16" s="156"/>
      <c r="I16" s="156"/>
      <c r="J16" s="156"/>
    </row>
    <row r="17" spans="2:10" ht="15" customHeight="1">
      <c r="B17" s="358" t="s">
        <v>352</v>
      </c>
      <c r="C17" s="358"/>
      <c r="D17" s="358"/>
      <c r="E17" s="358"/>
      <c r="F17" s="358"/>
      <c r="G17" s="358"/>
      <c r="H17" s="358"/>
      <c r="I17" s="358"/>
      <c r="J17" s="358"/>
    </row>
    <row r="18" spans="2:10" ht="15" customHeight="1">
      <c r="B18" s="164"/>
      <c r="C18" s="164"/>
      <c r="D18" s="164"/>
      <c r="E18" s="216"/>
      <c r="F18" s="216"/>
      <c r="G18" s="216"/>
      <c r="H18" s="216"/>
      <c r="I18" s="216"/>
      <c r="J18" s="215"/>
    </row>
    <row r="19" spans="2:10" ht="15" customHeight="1">
      <c r="C19" s="359" t="s">
        <v>353</v>
      </c>
      <c r="D19" s="359"/>
      <c r="E19" s="360" t="s">
        <v>354</v>
      </c>
      <c r="F19" s="360"/>
      <c r="G19" s="360"/>
      <c r="H19" s="360"/>
      <c r="I19" s="360"/>
      <c r="J19" s="360"/>
    </row>
    <row r="20" spans="2:10" ht="15" customHeight="1">
      <c r="C20" s="354" t="s">
        <v>355</v>
      </c>
      <c r="D20" s="354"/>
      <c r="E20" s="355"/>
      <c r="F20" s="355"/>
      <c r="G20" s="355"/>
      <c r="H20" s="355"/>
      <c r="I20" s="355"/>
      <c r="J20" s="355"/>
    </row>
    <row r="21" spans="2:10" ht="15" customHeight="1">
      <c r="B21" s="275" t="s">
        <v>356</v>
      </c>
      <c r="C21" s="356" t="s">
        <v>357</v>
      </c>
      <c r="D21" s="356"/>
      <c r="E21" s="355"/>
      <c r="F21" s="355"/>
      <c r="G21" s="355"/>
      <c r="H21" s="355"/>
      <c r="I21" s="355"/>
      <c r="J21" s="355"/>
    </row>
    <row r="22" spans="2:10" ht="15" customHeight="1">
      <c r="B22" s="275" t="s">
        <v>358</v>
      </c>
      <c r="C22" s="356" t="s">
        <v>359</v>
      </c>
      <c r="D22" s="356"/>
      <c r="E22" s="355"/>
      <c r="F22" s="355"/>
      <c r="G22" s="355"/>
      <c r="H22" s="355"/>
      <c r="I22" s="355"/>
      <c r="J22" s="355"/>
    </row>
    <row r="23" spans="2:10">
      <c r="B23" s="275" t="s">
        <v>360</v>
      </c>
      <c r="C23" s="363" t="s">
        <v>361</v>
      </c>
      <c r="D23" s="363"/>
      <c r="E23" s="355"/>
      <c r="F23" s="355"/>
      <c r="G23" s="355"/>
      <c r="H23" s="355"/>
      <c r="I23" s="355"/>
      <c r="J23" s="355"/>
    </row>
    <row r="24" spans="2:10">
      <c r="B24" s="364" t="s">
        <v>99</v>
      </c>
      <c r="C24" s="361" t="s">
        <v>362</v>
      </c>
      <c r="D24" s="361"/>
      <c r="E24" s="355"/>
      <c r="F24" s="355"/>
      <c r="G24" s="355"/>
      <c r="H24" s="355"/>
      <c r="I24" s="355"/>
      <c r="J24" s="355"/>
    </row>
    <row r="25" spans="2:10">
      <c r="B25" s="364"/>
      <c r="C25" s="361" t="s">
        <v>363</v>
      </c>
      <c r="D25" s="361"/>
      <c r="E25" s="355"/>
      <c r="F25" s="355"/>
      <c r="G25" s="355"/>
      <c r="H25" s="355"/>
      <c r="I25" s="355"/>
      <c r="J25" s="355"/>
    </row>
    <row r="26" spans="2:10">
      <c r="B26" s="364"/>
      <c r="C26" s="361" t="s">
        <v>364</v>
      </c>
      <c r="D26" s="361"/>
      <c r="E26" s="355"/>
      <c r="F26" s="355"/>
      <c r="G26" s="355"/>
      <c r="H26" s="355"/>
      <c r="I26" s="355"/>
      <c r="J26" s="355"/>
    </row>
    <row r="27" spans="2:10" s="282" customFormat="1" ht="15" customHeight="1">
      <c r="B27" s="275" t="s">
        <v>139</v>
      </c>
      <c r="C27" s="361" t="s">
        <v>365</v>
      </c>
      <c r="D27" s="361"/>
      <c r="E27" s="355"/>
      <c r="F27" s="355"/>
      <c r="G27" s="355"/>
      <c r="H27" s="355"/>
      <c r="I27" s="355"/>
      <c r="J27" s="355"/>
    </row>
    <row r="28" spans="2:10" ht="15" customHeight="1">
      <c r="B28" s="275" t="s">
        <v>114</v>
      </c>
      <c r="C28" s="361" t="s">
        <v>366</v>
      </c>
      <c r="D28" s="361"/>
      <c r="E28" s="355"/>
      <c r="F28" s="355"/>
      <c r="G28" s="355"/>
      <c r="H28" s="355"/>
      <c r="I28" s="355"/>
      <c r="J28" s="355"/>
    </row>
    <row r="29" spans="2:10">
      <c r="B29" s="362"/>
      <c r="C29" s="362"/>
      <c r="D29" s="362"/>
      <c r="E29" s="362"/>
      <c r="F29" s="362"/>
      <c r="G29" s="362"/>
      <c r="H29" s="362"/>
    </row>
    <row r="30" spans="2:10" ht="15" customHeight="1">
      <c r="B30" s="358" t="s">
        <v>367</v>
      </c>
      <c r="C30" s="358"/>
      <c r="D30" s="358"/>
      <c r="E30" s="358"/>
      <c r="F30" s="358"/>
      <c r="G30" s="358"/>
      <c r="H30" s="358"/>
      <c r="I30" s="358"/>
      <c r="J30" s="358"/>
    </row>
    <row r="31" spans="2:10" ht="15" customHeight="1">
      <c r="B31" s="165" t="s">
        <v>368</v>
      </c>
      <c r="C31" s="164"/>
      <c r="D31" s="164"/>
      <c r="E31" s="216"/>
      <c r="F31" s="216"/>
      <c r="G31" s="216"/>
      <c r="H31" s="216"/>
      <c r="I31" s="216"/>
      <c r="J31" s="216"/>
    </row>
    <row r="32" spans="2:10" ht="15" customHeight="1">
      <c r="C32" s="359" t="s">
        <v>369</v>
      </c>
      <c r="D32" s="359"/>
      <c r="E32" s="360" t="s">
        <v>354</v>
      </c>
      <c r="F32" s="360"/>
      <c r="G32" s="360"/>
      <c r="H32" s="360"/>
      <c r="I32" s="360"/>
      <c r="J32" s="360"/>
    </row>
    <row r="33" spans="2:10" ht="15" customHeight="1">
      <c r="B33" s="365" t="s">
        <v>370</v>
      </c>
      <c r="C33" s="354" t="s">
        <v>371</v>
      </c>
      <c r="D33" s="354"/>
      <c r="E33" s="355"/>
      <c r="F33" s="355"/>
      <c r="G33" s="355"/>
      <c r="H33" s="355"/>
      <c r="I33" s="355"/>
      <c r="J33" s="355"/>
    </row>
    <row r="34" spans="2:10">
      <c r="B34" s="365"/>
      <c r="C34" s="366" t="s">
        <v>372</v>
      </c>
      <c r="D34" s="366"/>
      <c r="E34" s="355"/>
      <c r="F34" s="355"/>
      <c r="G34" s="355"/>
      <c r="H34" s="355"/>
      <c r="I34" s="355"/>
      <c r="J34" s="355"/>
    </row>
    <row r="35" spans="2:10">
      <c r="B35" s="365"/>
      <c r="C35" s="356" t="s">
        <v>373</v>
      </c>
      <c r="D35" s="356"/>
      <c r="E35" s="355"/>
      <c r="F35" s="355"/>
      <c r="G35" s="355"/>
      <c r="H35" s="355"/>
      <c r="I35" s="355"/>
      <c r="J35" s="355"/>
    </row>
    <row r="36" spans="2:10">
      <c r="B36" s="365" t="s">
        <v>374</v>
      </c>
      <c r="C36" s="354" t="s">
        <v>375</v>
      </c>
      <c r="D36" s="354"/>
      <c r="E36" s="355"/>
      <c r="F36" s="355"/>
      <c r="G36" s="355"/>
      <c r="H36" s="355"/>
      <c r="I36" s="355"/>
      <c r="J36" s="355"/>
    </row>
    <row r="37" spans="2:10" ht="15" customHeight="1">
      <c r="B37" s="365"/>
      <c r="C37" s="370" t="s">
        <v>376</v>
      </c>
      <c r="D37" s="370"/>
      <c r="E37" s="355"/>
      <c r="F37" s="355"/>
      <c r="G37" s="355"/>
      <c r="H37" s="355"/>
      <c r="I37" s="355"/>
      <c r="J37" s="355"/>
    </row>
    <row r="38" spans="2:10">
      <c r="B38" s="365"/>
      <c r="C38" s="370" t="s">
        <v>377</v>
      </c>
      <c r="D38" s="370"/>
      <c r="E38" s="355"/>
      <c r="F38" s="355"/>
      <c r="G38" s="355"/>
      <c r="H38" s="355"/>
      <c r="I38" s="355"/>
      <c r="J38" s="355"/>
    </row>
    <row r="39" spans="2:10">
      <c r="B39" s="365"/>
      <c r="C39" s="370" t="s">
        <v>378</v>
      </c>
      <c r="D39" s="370"/>
      <c r="E39" s="355"/>
      <c r="F39" s="355"/>
      <c r="G39" s="355"/>
      <c r="H39" s="355"/>
      <c r="I39" s="355"/>
      <c r="J39" s="355"/>
    </row>
    <row r="40" spans="2:10">
      <c r="B40" s="365" t="s">
        <v>379</v>
      </c>
      <c r="C40" s="367" t="s">
        <v>380</v>
      </c>
      <c r="D40" s="367"/>
      <c r="E40" s="355"/>
      <c r="F40" s="355"/>
      <c r="G40" s="355"/>
      <c r="H40" s="355"/>
      <c r="I40" s="355"/>
      <c r="J40" s="355"/>
    </row>
    <row r="41" spans="2:10" ht="27.75" customHeight="1">
      <c r="B41" s="365"/>
      <c r="C41" s="368" t="s">
        <v>381</v>
      </c>
      <c r="D41" s="368"/>
      <c r="E41" s="355"/>
      <c r="F41" s="355"/>
      <c r="G41" s="355"/>
      <c r="H41" s="355"/>
      <c r="I41" s="355"/>
      <c r="J41" s="355"/>
    </row>
    <row r="42" spans="2:10">
      <c r="B42" s="365"/>
      <c r="C42" s="369" t="s">
        <v>382</v>
      </c>
      <c r="D42" s="369"/>
      <c r="E42" s="355"/>
      <c r="F42" s="355"/>
      <c r="G42" s="355"/>
      <c r="H42" s="355"/>
      <c r="I42" s="355"/>
      <c r="J42" s="355"/>
    </row>
    <row r="43" spans="2:10" ht="15" customHeight="1">
      <c r="B43" s="365" t="s">
        <v>168</v>
      </c>
      <c r="C43" s="374" t="s">
        <v>383</v>
      </c>
      <c r="D43" s="374"/>
      <c r="E43" s="355"/>
      <c r="F43" s="355"/>
      <c r="G43" s="355"/>
      <c r="H43" s="355"/>
      <c r="I43" s="355"/>
      <c r="J43" s="355"/>
    </row>
    <row r="44" spans="2:10">
      <c r="B44" s="365"/>
      <c r="C44" s="375" t="s">
        <v>384</v>
      </c>
      <c r="D44" s="375"/>
      <c r="E44" s="355"/>
      <c r="F44" s="355"/>
      <c r="G44" s="355"/>
      <c r="H44" s="355"/>
      <c r="I44" s="355"/>
      <c r="J44" s="355"/>
    </row>
    <row r="45" spans="2:10">
      <c r="B45" s="365"/>
      <c r="C45" s="375" t="s">
        <v>385</v>
      </c>
      <c r="D45" s="375"/>
      <c r="E45" s="355"/>
      <c r="F45" s="355"/>
      <c r="G45" s="355"/>
      <c r="H45" s="355"/>
      <c r="I45" s="355"/>
      <c r="J45" s="355"/>
    </row>
    <row r="46" spans="2:10">
      <c r="B46" s="365" t="s">
        <v>169</v>
      </c>
      <c r="C46" s="371" t="s">
        <v>386</v>
      </c>
      <c r="D46" s="371"/>
      <c r="E46" s="372"/>
      <c r="F46" s="372"/>
      <c r="G46" s="372"/>
      <c r="H46" s="372"/>
      <c r="I46" s="372"/>
      <c r="J46" s="372"/>
    </row>
    <row r="47" spans="2:10">
      <c r="B47" s="365"/>
      <c r="C47" s="373" t="s">
        <v>387</v>
      </c>
      <c r="D47" s="373"/>
      <c r="E47" s="372"/>
      <c r="F47" s="372"/>
      <c r="G47" s="372"/>
      <c r="H47" s="372"/>
      <c r="I47" s="372"/>
      <c r="J47" s="372"/>
    </row>
    <row r="48" spans="2:10">
      <c r="B48" s="365"/>
      <c r="C48" s="373" t="s">
        <v>388</v>
      </c>
      <c r="D48" s="373"/>
      <c r="E48" s="372"/>
      <c r="F48" s="372"/>
      <c r="G48" s="372"/>
      <c r="H48" s="372"/>
      <c r="I48" s="372"/>
      <c r="J48" s="372"/>
    </row>
    <row r="49" spans="2:10">
      <c r="B49" s="365" t="s">
        <v>389</v>
      </c>
      <c r="C49" s="371" t="s">
        <v>390</v>
      </c>
      <c r="D49" s="371"/>
      <c r="E49" s="372"/>
      <c r="F49" s="372"/>
      <c r="G49" s="372"/>
      <c r="H49" s="372"/>
      <c r="I49" s="372"/>
      <c r="J49" s="372"/>
    </row>
    <row r="50" spans="2:10">
      <c r="B50" s="365"/>
      <c r="C50" s="373" t="s">
        <v>391</v>
      </c>
      <c r="D50" s="373"/>
      <c r="E50" s="372"/>
      <c r="F50" s="372"/>
      <c r="G50" s="372"/>
      <c r="H50" s="372"/>
      <c r="I50" s="372"/>
      <c r="J50" s="372"/>
    </row>
    <row r="51" spans="2:10">
      <c r="B51" s="365"/>
      <c r="C51" s="363" t="s">
        <v>392</v>
      </c>
      <c r="D51" s="363"/>
      <c r="E51" s="372"/>
      <c r="F51" s="372"/>
      <c r="G51" s="372"/>
      <c r="H51" s="372"/>
      <c r="I51" s="372"/>
      <c r="J51" s="372"/>
    </row>
    <row r="52" spans="2:10">
      <c r="B52" s="365" t="s">
        <v>238</v>
      </c>
      <c r="C52" s="376" t="s">
        <v>393</v>
      </c>
      <c r="D52" s="376"/>
      <c r="E52" s="372"/>
      <c r="F52" s="372"/>
      <c r="G52" s="372"/>
      <c r="H52" s="372"/>
      <c r="I52" s="372"/>
      <c r="J52" s="372"/>
    </row>
    <row r="53" spans="2:10">
      <c r="B53" s="365"/>
      <c r="C53" s="377" t="s">
        <v>394</v>
      </c>
      <c r="D53" s="377"/>
      <c r="E53" s="372"/>
      <c r="F53" s="372"/>
      <c r="G53" s="372"/>
      <c r="H53" s="372"/>
      <c r="I53" s="372"/>
      <c r="J53" s="372"/>
    </row>
    <row r="54" spans="2:10">
      <c r="B54" s="365"/>
      <c r="C54" s="363" t="s">
        <v>395</v>
      </c>
      <c r="D54" s="363"/>
      <c r="E54" s="372"/>
      <c r="F54" s="372"/>
      <c r="G54" s="372"/>
      <c r="H54" s="372"/>
      <c r="I54" s="372"/>
      <c r="J54" s="372"/>
    </row>
    <row r="55" spans="2:10">
      <c r="B55" s="364" t="s">
        <v>396</v>
      </c>
      <c r="C55" s="380" t="s">
        <v>397</v>
      </c>
      <c r="D55" s="380"/>
      <c r="E55" s="372"/>
      <c r="F55" s="372"/>
      <c r="G55" s="372"/>
      <c r="H55" s="372"/>
      <c r="I55" s="372"/>
      <c r="J55" s="372"/>
    </row>
    <row r="56" spans="2:10">
      <c r="B56" s="364"/>
      <c r="C56" s="379" t="s">
        <v>398</v>
      </c>
      <c r="D56" s="379"/>
      <c r="E56" s="372"/>
      <c r="F56" s="372"/>
      <c r="G56" s="372"/>
      <c r="H56" s="372"/>
      <c r="I56" s="372"/>
      <c r="J56" s="372"/>
    </row>
    <row r="57" spans="2:10">
      <c r="B57" s="364"/>
      <c r="C57" s="378" t="s">
        <v>399</v>
      </c>
      <c r="D57" s="378"/>
      <c r="E57" s="372"/>
      <c r="F57" s="372"/>
      <c r="G57" s="372"/>
      <c r="H57" s="372"/>
      <c r="I57" s="372"/>
      <c r="J57" s="372"/>
    </row>
    <row r="58" spans="2:10">
      <c r="B58" s="364" t="s">
        <v>400</v>
      </c>
      <c r="C58" s="381" t="s">
        <v>401</v>
      </c>
      <c r="D58" s="381"/>
      <c r="E58" s="372"/>
      <c r="F58" s="372"/>
      <c r="G58" s="372"/>
      <c r="H58" s="372"/>
      <c r="I58" s="372"/>
      <c r="J58" s="372"/>
    </row>
    <row r="59" spans="2:10">
      <c r="B59" s="364"/>
      <c r="C59" s="379" t="s">
        <v>402</v>
      </c>
      <c r="D59" s="379"/>
      <c r="E59" s="372"/>
      <c r="F59" s="372"/>
      <c r="G59" s="372"/>
      <c r="H59" s="372"/>
      <c r="I59" s="372"/>
      <c r="J59" s="372"/>
    </row>
    <row r="60" spans="2:10">
      <c r="B60" s="364"/>
      <c r="C60" s="379" t="s">
        <v>403</v>
      </c>
      <c r="D60" s="379"/>
      <c r="E60" s="372"/>
      <c r="F60" s="372"/>
      <c r="G60" s="372"/>
      <c r="H60" s="372"/>
      <c r="I60" s="372"/>
      <c r="J60" s="372"/>
    </row>
    <row r="61" spans="2:10">
      <c r="B61" s="364"/>
      <c r="C61" s="378" t="s">
        <v>404</v>
      </c>
      <c r="D61" s="378"/>
      <c r="E61" s="372"/>
      <c r="F61" s="372"/>
      <c r="G61" s="372"/>
      <c r="H61" s="372"/>
      <c r="I61" s="372"/>
      <c r="J61" s="372"/>
    </row>
    <row r="62" spans="2:10">
      <c r="B62" s="364"/>
      <c r="C62" s="379" t="s">
        <v>405</v>
      </c>
      <c r="D62" s="379"/>
      <c r="E62" s="372"/>
      <c r="F62" s="372"/>
      <c r="G62" s="372"/>
      <c r="H62" s="372"/>
      <c r="I62" s="372"/>
      <c r="J62" s="372"/>
    </row>
    <row r="63" spans="2:10">
      <c r="B63" s="364"/>
      <c r="C63" s="378" t="s">
        <v>406</v>
      </c>
      <c r="D63" s="378"/>
      <c r="E63" s="372"/>
      <c r="F63" s="372"/>
      <c r="G63" s="372"/>
      <c r="H63" s="372"/>
      <c r="I63" s="372"/>
      <c r="J63" s="372"/>
    </row>
    <row r="65" spans="2:10">
      <c r="B65" s="166" t="s">
        <v>407</v>
      </c>
      <c r="C65" s="166"/>
      <c r="D65" s="166"/>
      <c r="E65" s="217"/>
      <c r="F65" s="217"/>
      <c r="G65" s="217"/>
      <c r="H65" s="217"/>
      <c r="I65" s="218"/>
      <c r="J65" s="219"/>
    </row>
    <row r="66" spans="2:10">
      <c r="B66" s="168" t="s">
        <v>408</v>
      </c>
      <c r="C66" s="167"/>
      <c r="D66" s="167"/>
      <c r="E66" s="216"/>
      <c r="F66" s="216"/>
      <c r="G66" s="216"/>
      <c r="H66" s="216"/>
      <c r="I66" s="216"/>
      <c r="J66" s="220"/>
    </row>
    <row r="67" spans="2:10">
      <c r="C67" s="359" t="s">
        <v>409</v>
      </c>
      <c r="D67" s="359"/>
      <c r="E67" s="360" t="s">
        <v>354</v>
      </c>
      <c r="F67" s="360"/>
      <c r="G67" s="360"/>
      <c r="H67" s="360"/>
      <c r="I67" s="360"/>
      <c r="J67" s="360"/>
    </row>
    <row r="68" spans="2:10">
      <c r="B68" s="364" t="s">
        <v>127</v>
      </c>
      <c r="C68" s="381" t="s">
        <v>410</v>
      </c>
      <c r="D68" s="381"/>
      <c r="E68" s="355"/>
      <c r="F68" s="355"/>
      <c r="G68" s="355"/>
      <c r="H68" s="355"/>
      <c r="I68" s="355"/>
      <c r="J68" s="355"/>
    </row>
    <row r="69" spans="2:10">
      <c r="B69" s="364"/>
      <c r="C69" s="379" t="s">
        <v>411</v>
      </c>
      <c r="D69" s="379"/>
      <c r="E69" s="355"/>
      <c r="F69" s="355"/>
      <c r="G69" s="355"/>
      <c r="H69" s="355"/>
      <c r="I69" s="355"/>
      <c r="J69" s="355"/>
    </row>
    <row r="70" spans="2:10">
      <c r="B70" s="364"/>
      <c r="C70" s="379" t="s">
        <v>412</v>
      </c>
      <c r="D70" s="379"/>
      <c r="E70" s="355"/>
      <c r="F70" s="355"/>
      <c r="G70" s="355"/>
      <c r="H70" s="355"/>
      <c r="I70" s="355"/>
      <c r="J70" s="355"/>
    </row>
    <row r="71" spans="2:10">
      <c r="B71" s="364" t="s">
        <v>413</v>
      </c>
      <c r="C71" s="381" t="s">
        <v>414</v>
      </c>
      <c r="D71" s="381"/>
      <c r="E71" s="355"/>
      <c r="F71" s="355"/>
      <c r="G71" s="355"/>
      <c r="H71" s="355"/>
      <c r="I71" s="355"/>
      <c r="J71" s="355"/>
    </row>
    <row r="72" spans="2:10">
      <c r="B72" s="364"/>
      <c r="C72" s="382" t="s">
        <v>415</v>
      </c>
      <c r="D72" s="382"/>
      <c r="E72" s="355"/>
      <c r="F72" s="355"/>
      <c r="G72" s="355"/>
      <c r="H72" s="355"/>
      <c r="I72" s="355"/>
      <c r="J72" s="355"/>
    </row>
    <row r="73" spans="2:10">
      <c r="B73" s="364" t="s">
        <v>416</v>
      </c>
      <c r="C73" s="354" t="s">
        <v>417</v>
      </c>
      <c r="D73" s="354"/>
      <c r="E73" s="355"/>
      <c r="F73" s="355"/>
      <c r="G73" s="355"/>
      <c r="H73" s="355"/>
      <c r="I73" s="355"/>
      <c r="J73" s="355"/>
    </row>
    <row r="74" spans="2:10">
      <c r="B74" s="364"/>
      <c r="C74" s="383" t="s">
        <v>418</v>
      </c>
      <c r="D74" s="383"/>
      <c r="E74" s="355"/>
      <c r="F74" s="355"/>
      <c r="G74" s="355"/>
      <c r="H74" s="355"/>
      <c r="I74" s="355"/>
      <c r="J74" s="355"/>
    </row>
    <row r="75" spans="2:10">
      <c r="B75" s="364" t="s">
        <v>130</v>
      </c>
      <c r="C75" s="354" t="s">
        <v>419</v>
      </c>
      <c r="D75" s="354"/>
      <c r="E75" s="355"/>
      <c r="F75" s="355"/>
      <c r="G75" s="355"/>
      <c r="H75" s="355"/>
      <c r="I75" s="355"/>
      <c r="J75" s="355"/>
    </row>
    <row r="76" spans="2:10">
      <c r="B76" s="364"/>
      <c r="C76" s="356" t="s">
        <v>420</v>
      </c>
      <c r="D76" s="356"/>
      <c r="E76" s="355"/>
      <c r="F76" s="355"/>
      <c r="G76" s="355"/>
      <c r="H76" s="355"/>
      <c r="I76" s="355"/>
      <c r="J76" s="355"/>
    </row>
    <row r="77" spans="2:10">
      <c r="B77" s="364" t="s">
        <v>290</v>
      </c>
      <c r="C77" s="354" t="s">
        <v>421</v>
      </c>
      <c r="D77" s="354"/>
      <c r="E77" s="355"/>
      <c r="F77" s="355"/>
      <c r="G77" s="355"/>
      <c r="H77" s="355"/>
      <c r="I77" s="355"/>
      <c r="J77" s="355"/>
    </row>
    <row r="78" spans="2:10">
      <c r="B78" s="364"/>
      <c r="C78" s="378" t="s">
        <v>422</v>
      </c>
      <c r="D78" s="378"/>
      <c r="E78" s="355"/>
      <c r="F78" s="355"/>
      <c r="G78" s="355"/>
      <c r="H78" s="355"/>
      <c r="I78" s="355"/>
      <c r="J78" s="355"/>
    </row>
  </sheetData>
  <mergeCells count="129">
    <mergeCell ref="B77:B78"/>
    <mergeCell ref="C77:D77"/>
    <mergeCell ref="E77:J77"/>
    <mergeCell ref="C78:D78"/>
    <mergeCell ref="E78:J78"/>
    <mergeCell ref="B73:B74"/>
    <mergeCell ref="C73:D73"/>
    <mergeCell ref="E73:J73"/>
    <mergeCell ref="C74:D74"/>
    <mergeCell ref="E74:J74"/>
    <mergeCell ref="B75:B76"/>
    <mergeCell ref="C75:D75"/>
    <mergeCell ref="E75:J75"/>
    <mergeCell ref="C76:D76"/>
    <mergeCell ref="E76:J76"/>
    <mergeCell ref="C70:D70"/>
    <mergeCell ref="E70:J70"/>
    <mergeCell ref="B71:B72"/>
    <mergeCell ref="C71:D71"/>
    <mergeCell ref="E71:J71"/>
    <mergeCell ref="C72:D72"/>
    <mergeCell ref="E72:J72"/>
    <mergeCell ref="E62:J62"/>
    <mergeCell ref="C63:D63"/>
    <mergeCell ref="E63:J63"/>
    <mergeCell ref="C67:D67"/>
    <mergeCell ref="E67:J67"/>
    <mergeCell ref="B68:B70"/>
    <mergeCell ref="C68:D68"/>
    <mergeCell ref="E68:J68"/>
    <mergeCell ref="C69:D69"/>
    <mergeCell ref="E69:J69"/>
    <mergeCell ref="B58:B63"/>
    <mergeCell ref="C58:D58"/>
    <mergeCell ref="E58:J58"/>
    <mergeCell ref="C59:D59"/>
    <mergeCell ref="E59:J59"/>
    <mergeCell ref="C60:D60"/>
    <mergeCell ref="E60:J60"/>
    <mergeCell ref="C61:D61"/>
    <mergeCell ref="E61:J61"/>
    <mergeCell ref="C62:D62"/>
    <mergeCell ref="B55:B57"/>
    <mergeCell ref="C55:D55"/>
    <mergeCell ref="E55:J55"/>
    <mergeCell ref="C56:D56"/>
    <mergeCell ref="E56:J56"/>
    <mergeCell ref="C57:D57"/>
    <mergeCell ref="E57:J57"/>
    <mergeCell ref="B52:B54"/>
    <mergeCell ref="C52:D52"/>
    <mergeCell ref="E52:J52"/>
    <mergeCell ref="C53:D53"/>
    <mergeCell ref="E53:J53"/>
    <mergeCell ref="C54:D54"/>
    <mergeCell ref="E54:J54"/>
    <mergeCell ref="B49:B51"/>
    <mergeCell ref="C49:D49"/>
    <mergeCell ref="E49:J49"/>
    <mergeCell ref="C50:D50"/>
    <mergeCell ref="E50:J50"/>
    <mergeCell ref="C51:D51"/>
    <mergeCell ref="E51:J51"/>
    <mergeCell ref="B46:B48"/>
    <mergeCell ref="C46:D46"/>
    <mergeCell ref="E46:J46"/>
    <mergeCell ref="C47:D47"/>
    <mergeCell ref="E47:J47"/>
    <mergeCell ref="C48:D48"/>
    <mergeCell ref="E48:J48"/>
    <mergeCell ref="B43:B45"/>
    <mergeCell ref="C43:D43"/>
    <mergeCell ref="E43:J43"/>
    <mergeCell ref="C44:D44"/>
    <mergeCell ref="E44:J44"/>
    <mergeCell ref="C45:D45"/>
    <mergeCell ref="E45:J45"/>
    <mergeCell ref="B40:B42"/>
    <mergeCell ref="C40:D40"/>
    <mergeCell ref="E40:J40"/>
    <mergeCell ref="C41:D41"/>
    <mergeCell ref="E41:J41"/>
    <mergeCell ref="C42:D42"/>
    <mergeCell ref="E42:J42"/>
    <mergeCell ref="B36:B39"/>
    <mergeCell ref="C36:D36"/>
    <mergeCell ref="E36:J36"/>
    <mergeCell ref="C37:D37"/>
    <mergeCell ref="E37:J37"/>
    <mergeCell ref="C38:D38"/>
    <mergeCell ref="E38:J38"/>
    <mergeCell ref="C39:D39"/>
    <mergeCell ref="E39:J39"/>
    <mergeCell ref="C32:D32"/>
    <mergeCell ref="E32:J32"/>
    <mergeCell ref="B33:B35"/>
    <mergeCell ref="C33:D33"/>
    <mergeCell ref="E33:J33"/>
    <mergeCell ref="C34:D34"/>
    <mergeCell ref="E34:J34"/>
    <mergeCell ref="C35:D35"/>
    <mergeCell ref="E35:J35"/>
    <mergeCell ref="C27:D27"/>
    <mergeCell ref="E27:J27"/>
    <mergeCell ref="C28:D28"/>
    <mergeCell ref="E28:J28"/>
    <mergeCell ref="B29:H29"/>
    <mergeCell ref="B30:J30"/>
    <mergeCell ref="C23:D23"/>
    <mergeCell ref="E23:J23"/>
    <mergeCell ref="B24:B26"/>
    <mergeCell ref="C24:D24"/>
    <mergeCell ref="E24:J24"/>
    <mergeCell ref="C25:D25"/>
    <mergeCell ref="E25:J25"/>
    <mergeCell ref="C26:D26"/>
    <mergeCell ref="E26:J26"/>
    <mergeCell ref="C20:D20"/>
    <mergeCell ref="E20:J20"/>
    <mergeCell ref="C21:D21"/>
    <mergeCell ref="E21:J21"/>
    <mergeCell ref="C22:D22"/>
    <mergeCell ref="E22:J22"/>
    <mergeCell ref="B1:J1"/>
    <mergeCell ref="B3:I3"/>
    <mergeCell ref="B15:I15"/>
    <mergeCell ref="B17:J17"/>
    <mergeCell ref="C19:D19"/>
    <mergeCell ref="E19:J19"/>
  </mergeCells>
  <pageMargins left="0.7" right="0.7" top="0.75" bottom="0.75" header="0.3" footer="0.3"/>
  <pageSetup paperSize="9" scale="67" fitToHeight="0" orientation="landscape"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4"/>
  <sheetViews>
    <sheetView tabSelected="1" topLeftCell="A87" zoomScaleNormal="100" workbookViewId="0">
      <selection activeCell="C115" sqref="C115"/>
    </sheetView>
  </sheetViews>
  <sheetFormatPr baseColWidth="10" defaultColWidth="8.83203125" defaultRowHeight="15"/>
  <cols>
    <col min="1" max="1" width="21.5" style="3" bestFit="1" customWidth="1"/>
    <col min="2" max="2" width="23.83203125" style="3" bestFit="1" customWidth="1"/>
    <col min="3" max="3" width="200.6640625" customWidth="1"/>
    <col min="4" max="4" width="255.6640625" customWidth="1"/>
  </cols>
  <sheetData>
    <row r="1" spans="1:4">
      <c r="A1" s="386" t="s">
        <v>480</v>
      </c>
      <c r="B1" s="386"/>
      <c r="C1" s="386"/>
    </row>
    <row r="2" spans="1:4">
      <c r="A2" s="153" t="s">
        <v>481</v>
      </c>
      <c r="B2" s="154" t="s">
        <v>482</v>
      </c>
      <c r="C2" s="152" t="s">
        <v>483</v>
      </c>
      <c r="D2" s="152" t="s">
        <v>484</v>
      </c>
    </row>
    <row r="3" spans="1:4" ht="53" thickBot="1">
      <c r="A3" s="387" t="s">
        <v>485</v>
      </c>
      <c r="B3" s="187" t="s">
        <v>52</v>
      </c>
      <c r="C3" s="186" t="s">
        <v>486</v>
      </c>
      <c r="D3" s="186" t="s">
        <v>487</v>
      </c>
    </row>
    <row r="4" spans="1:4" ht="53" thickBot="1">
      <c r="A4" s="385"/>
      <c r="B4" s="187" t="s">
        <v>488</v>
      </c>
      <c r="C4" s="186" t="s">
        <v>489</v>
      </c>
      <c r="D4" s="186" t="s">
        <v>490</v>
      </c>
    </row>
    <row r="5" spans="1:4" ht="66" thickBot="1">
      <c r="A5" s="384" t="s">
        <v>491</v>
      </c>
      <c r="B5" s="187" t="s">
        <v>492</v>
      </c>
      <c r="C5" s="186" t="s">
        <v>493</v>
      </c>
      <c r="D5" s="186" t="s">
        <v>494</v>
      </c>
    </row>
    <row r="6" spans="1:4" ht="40" thickBot="1">
      <c r="A6" s="388"/>
      <c r="B6" s="187" t="s">
        <v>495</v>
      </c>
      <c r="C6" s="186" t="s">
        <v>496</v>
      </c>
      <c r="D6" s="186" t="s">
        <v>497</v>
      </c>
    </row>
    <row r="7" spans="1:4" ht="40" thickBot="1">
      <c r="A7" s="385"/>
      <c r="B7" s="187" t="s">
        <v>498</v>
      </c>
      <c r="C7" s="186" t="s">
        <v>499</v>
      </c>
      <c r="D7" s="186" t="s">
        <v>500</v>
      </c>
    </row>
    <row r="8" spans="1:4" ht="40" thickBot="1">
      <c r="A8" s="155" t="s">
        <v>42</v>
      </c>
      <c r="B8" s="187" t="s">
        <v>501</v>
      </c>
      <c r="C8" s="178" t="s">
        <v>502</v>
      </c>
      <c r="D8" s="186" t="s">
        <v>503</v>
      </c>
    </row>
    <row r="10" spans="1:4">
      <c r="A10" s="386" t="s">
        <v>504</v>
      </c>
      <c r="B10" s="386"/>
      <c r="C10" s="386"/>
    </row>
    <row r="11" spans="1:4">
      <c r="A11" s="151" t="s">
        <v>505</v>
      </c>
      <c r="B11" s="152" t="s">
        <v>482</v>
      </c>
      <c r="C11" s="152" t="s">
        <v>483</v>
      </c>
      <c r="D11" s="152" t="s">
        <v>484</v>
      </c>
    </row>
    <row r="12" spans="1:4" ht="129.75" customHeight="1" thickBot="1">
      <c r="A12" s="388" t="s">
        <v>485</v>
      </c>
      <c r="B12" s="187" t="s">
        <v>506</v>
      </c>
      <c r="C12" s="186" t="s">
        <v>507</v>
      </c>
      <c r="D12" s="186" t="s">
        <v>508</v>
      </c>
    </row>
    <row r="13" spans="1:4" ht="105" thickBot="1">
      <c r="A13" s="385"/>
      <c r="B13" s="187" t="s">
        <v>509</v>
      </c>
      <c r="C13" s="186" t="s">
        <v>510</v>
      </c>
      <c r="D13" s="186" t="s">
        <v>511</v>
      </c>
    </row>
    <row r="14" spans="1:4" ht="79" thickBot="1">
      <c r="A14" s="384" t="s">
        <v>491</v>
      </c>
      <c r="B14" s="187" t="s">
        <v>512</v>
      </c>
      <c r="C14" s="186" t="s">
        <v>513</v>
      </c>
      <c r="D14" s="186" t="s">
        <v>514</v>
      </c>
    </row>
    <row r="15" spans="1:4" ht="108.75" customHeight="1" thickBot="1">
      <c r="A15" s="385"/>
      <c r="B15" s="187" t="s">
        <v>515</v>
      </c>
      <c r="C15" s="186" t="s">
        <v>516</v>
      </c>
      <c r="D15" s="186" t="s">
        <v>517</v>
      </c>
    </row>
    <row r="16" spans="1:4" ht="40" thickBot="1">
      <c r="A16" s="384" t="s">
        <v>42</v>
      </c>
      <c r="B16" s="188" t="s">
        <v>518</v>
      </c>
      <c r="C16" s="186" t="s">
        <v>519</v>
      </c>
      <c r="D16" s="186" t="s">
        <v>520</v>
      </c>
    </row>
    <row r="17" spans="1:4" ht="66" thickBot="1">
      <c r="A17" s="388"/>
      <c r="B17" s="187" t="s">
        <v>521</v>
      </c>
      <c r="C17" s="186" t="s">
        <v>522</v>
      </c>
      <c r="D17" s="186" t="s">
        <v>523</v>
      </c>
    </row>
    <row r="18" spans="1:4" ht="40" thickBot="1">
      <c r="A18" s="385"/>
      <c r="B18" s="190" t="s">
        <v>524</v>
      </c>
      <c r="C18" s="186" t="s">
        <v>525</v>
      </c>
      <c r="D18" s="186" t="s">
        <v>526</v>
      </c>
    </row>
    <row r="20" spans="1:4">
      <c r="A20" s="386" t="s">
        <v>527</v>
      </c>
      <c r="B20" s="386"/>
      <c r="C20" s="386"/>
    </row>
    <row r="21" spans="1:4" ht="21" customHeight="1">
      <c r="A21" s="151" t="s">
        <v>505</v>
      </c>
      <c r="B21" s="152" t="s">
        <v>482</v>
      </c>
      <c r="C21" s="152" t="s">
        <v>483</v>
      </c>
      <c r="D21" s="152" t="s">
        <v>484</v>
      </c>
    </row>
    <row r="22" spans="1:4" ht="66" thickBot="1">
      <c r="A22" s="272" t="s">
        <v>485</v>
      </c>
      <c r="B22" s="187" t="s">
        <v>509</v>
      </c>
      <c r="C22" s="186" t="s">
        <v>528</v>
      </c>
      <c r="D22" s="186" t="s">
        <v>511</v>
      </c>
    </row>
    <row r="23" spans="1:4" ht="53" thickBot="1">
      <c r="A23" s="155" t="s">
        <v>491</v>
      </c>
      <c r="B23" s="187" t="s">
        <v>515</v>
      </c>
      <c r="C23" s="186" t="s">
        <v>529</v>
      </c>
      <c r="D23" s="186" t="s">
        <v>517</v>
      </c>
    </row>
    <row r="24" spans="1:4" ht="92" thickBot="1">
      <c r="A24" s="384" t="s">
        <v>42</v>
      </c>
      <c r="B24" s="187" t="s">
        <v>530</v>
      </c>
      <c r="C24" s="186" t="s">
        <v>531</v>
      </c>
      <c r="D24" s="186" t="s">
        <v>532</v>
      </c>
    </row>
    <row r="25" spans="1:4" ht="53" thickBot="1">
      <c r="A25" s="385"/>
      <c r="B25" s="187" t="s">
        <v>533</v>
      </c>
      <c r="C25" s="178" t="s">
        <v>534</v>
      </c>
      <c r="D25" s="186" t="s">
        <v>535</v>
      </c>
    </row>
    <row r="28" spans="1:4">
      <c r="A28" s="386" t="s">
        <v>536</v>
      </c>
      <c r="B28" s="362"/>
      <c r="C28" s="362"/>
    </row>
    <row r="29" spans="1:4">
      <c r="A29" s="151" t="s">
        <v>505</v>
      </c>
      <c r="B29" s="152" t="s">
        <v>537</v>
      </c>
      <c r="C29" s="152" t="s">
        <v>483</v>
      </c>
      <c r="D29" s="152" t="s">
        <v>484</v>
      </c>
    </row>
    <row r="30" spans="1:4" ht="79" thickBot="1">
      <c r="A30" s="272" t="s">
        <v>485</v>
      </c>
      <c r="B30" s="187" t="s">
        <v>627</v>
      </c>
      <c r="C30" s="186" t="s">
        <v>507</v>
      </c>
      <c r="D30" s="186" t="s">
        <v>508</v>
      </c>
    </row>
    <row r="31" spans="1:4" ht="40" thickBot="1">
      <c r="A31" s="189" t="s">
        <v>491</v>
      </c>
      <c r="B31" s="188" t="s">
        <v>518</v>
      </c>
      <c r="C31" s="186" t="s">
        <v>519</v>
      </c>
      <c r="D31" s="186" t="s">
        <v>520</v>
      </c>
    </row>
    <row r="33" spans="1:4">
      <c r="A33" s="386" t="s">
        <v>538</v>
      </c>
      <c r="B33" s="362"/>
      <c r="C33" s="362"/>
    </row>
    <row r="34" spans="1:4">
      <c r="A34" s="151" t="s">
        <v>505</v>
      </c>
      <c r="B34" s="152" t="s">
        <v>537</v>
      </c>
      <c r="C34" s="152" t="s">
        <v>483</v>
      </c>
      <c r="D34" s="152" t="s">
        <v>484</v>
      </c>
    </row>
    <row r="35" spans="1:4" ht="131" thickBot="1">
      <c r="A35" s="272" t="s">
        <v>485</v>
      </c>
      <c r="B35" s="187" t="s">
        <v>506</v>
      </c>
      <c r="C35" s="186" t="s">
        <v>507</v>
      </c>
      <c r="D35" s="186" t="s">
        <v>539</v>
      </c>
    </row>
    <row r="36" spans="1:4" ht="40" thickBot="1">
      <c r="A36" s="389" t="s">
        <v>42</v>
      </c>
      <c r="B36" s="190" t="s">
        <v>524</v>
      </c>
      <c r="C36" s="186" t="s">
        <v>525</v>
      </c>
      <c r="D36" s="186" t="s">
        <v>526</v>
      </c>
    </row>
    <row r="37" spans="1:4" ht="66" thickBot="1">
      <c r="A37" s="390"/>
      <c r="B37" s="187" t="s">
        <v>521</v>
      </c>
      <c r="C37" s="186" t="s">
        <v>522</v>
      </c>
      <c r="D37" s="186" t="s">
        <v>523</v>
      </c>
    </row>
    <row r="38" spans="1:4">
      <c r="A38" s="191"/>
      <c r="B38" s="192"/>
      <c r="C38" s="193"/>
    </row>
    <row r="40" spans="1:4">
      <c r="A40" s="386" t="s">
        <v>540</v>
      </c>
      <c r="B40" s="386"/>
      <c r="C40" s="386"/>
    </row>
    <row r="41" spans="1:4">
      <c r="A41" s="194" t="s">
        <v>505</v>
      </c>
      <c r="B41" s="152" t="s">
        <v>482</v>
      </c>
      <c r="C41" s="152" t="s">
        <v>483</v>
      </c>
      <c r="D41" s="152" t="s">
        <v>484</v>
      </c>
    </row>
    <row r="42" spans="1:4" ht="40" thickBot="1">
      <c r="A42" s="274" t="s">
        <v>491</v>
      </c>
      <c r="B42" s="187" t="s">
        <v>498</v>
      </c>
      <c r="C42" s="186" t="s">
        <v>499</v>
      </c>
      <c r="D42" s="186" t="s">
        <v>500</v>
      </c>
    </row>
    <row r="43" spans="1:4" ht="40" thickBot="1">
      <c r="A43" s="274" t="s">
        <v>42</v>
      </c>
      <c r="B43" s="190" t="s">
        <v>524</v>
      </c>
      <c r="C43" s="186" t="s">
        <v>525</v>
      </c>
      <c r="D43" s="186" t="s">
        <v>526</v>
      </c>
    </row>
    <row r="45" spans="1:4">
      <c r="A45" s="386" t="s">
        <v>541</v>
      </c>
      <c r="B45" s="386"/>
      <c r="C45" s="386"/>
    </row>
    <row r="46" spans="1:4">
      <c r="A46" s="194" t="s">
        <v>505</v>
      </c>
      <c r="B46" s="152" t="s">
        <v>482</v>
      </c>
      <c r="C46" s="152" t="s">
        <v>483</v>
      </c>
      <c r="D46" s="152" t="s">
        <v>484</v>
      </c>
    </row>
    <row r="47" spans="1:4" ht="40" thickBot="1">
      <c r="A47" s="272" t="s">
        <v>42</v>
      </c>
      <c r="B47" s="187" t="s">
        <v>501</v>
      </c>
      <c r="C47" s="178" t="s">
        <v>502</v>
      </c>
      <c r="D47" s="186" t="s">
        <v>503</v>
      </c>
    </row>
    <row r="50" spans="1:4">
      <c r="A50" s="386" t="s">
        <v>542</v>
      </c>
      <c r="B50" s="362"/>
      <c r="C50" s="362"/>
    </row>
    <row r="51" spans="1:4">
      <c r="A51" s="151" t="s">
        <v>505</v>
      </c>
      <c r="B51" s="152" t="s">
        <v>537</v>
      </c>
      <c r="C51" s="152" t="s">
        <v>483</v>
      </c>
      <c r="D51" s="152" t="s">
        <v>484</v>
      </c>
    </row>
    <row r="52" spans="1:4" ht="79" thickBot="1">
      <c r="A52" s="385" t="s">
        <v>543</v>
      </c>
      <c r="B52" s="187" t="s">
        <v>544</v>
      </c>
      <c r="C52" s="186" t="s">
        <v>545</v>
      </c>
      <c r="D52" s="186" t="s">
        <v>546</v>
      </c>
    </row>
    <row r="53" spans="1:4" ht="40" thickBot="1">
      <c r="A53" s="385"/>
      <c r="B53" s="190" t="s">
        <v>53</v>
      </c>
      <c r="C53" s="186" t="s">
        <v>547</v>
      </c>
      <c r="D53" s="186" t="s">
        <v>548</v>
      </c>
    </row>
    <row r="56" spans="1:4">
      <c r="A56" s="386" t="s">
        <v>549</v>
      </c>
      <c r="B56" s="386"/>
      <c r="C56" s="386"/>
    </row>
    <row r="57" spans="1:4">
      <c r="A57" s="194" t="s">
        <v>505</v>
      </c>
      <c r="B57" s="152" t="s">
        <v>482</v>
      </c>
      <c r="C57" s="152" t="s">
        <v>483</v>
      </c>
      <c r="D57" s="152" t="s">
        <v>484</v>
      </c>
    </row>
    <row r="58" spans="1:4" ht="60.75" customHeight="1" thickBot="1">
      <c r="A58" s="272" t="s">
        <v>543</v>
      </c>
      <c r="B58" s="187" t="s">
        <v>550</v>
      </c>
      <c r="C58" s="178" t="s">
        <v>551</v>
      </c>
      <c r="D58" s="186" t="s">
        <v>552</v>
      </c>
    </row>
    <row r="61" spans="1:4">
      <c r="A61" s="386" t="s">
        <v>553</v>
      </c>
      <c r="B61" s="386"/>
      <c r="C61" s="386"/>
    </row>
    <row r="62" spans="1:4">
      <c r="A62" s="194" t="s">
        <v>505</v>
      </c>
      <c r="B62" s="152" t="s">
        <v>482</v>
      </c>
      <c r="C62" s="152" t="s">
        <v>483</v>
      </c>
      <c r="D62" s="152" t="s">
        <v>484</v>
      </c>
    </row>
    <row r="63" spans="1:4" ht="79" thickBot="1">
      <c r="A63" s="272" t="s">
        <v>543</v>
      </c>
      <c r="B63" s="187" t="s">
        <v>544</v>
      </c>
      <c r="C63" s="186" t="s">
        <v>554</v>
      </c>
      <c r="D63" s="186" t="s">
        <v>546</v>
      </c>
    </row>
    <row r="64" spans="1:4">
      <c r="A64" s="273"/>
      <c r="B64" s="192"/>
      <c r="C64" s="193"/>
    </row>
    <row r="66" spans="1:3" ht="16" thickBot="1">
      <c r="A66"/>
      <c r="B66" s="201" t="s">
        <v>505</v>
      </c>
      <c r="C66" s="202" t="s">
        <v>555</v>
      </c>
    </row>
    <row r="67" spans="1:3" ht="16" thickBot="1">
      <c r="A67"/>
      <c r="B67" s="272" t="s">
        <v>556</v>
      </c>
      <c r="C67" s="186" t="s">
        <v>557</v>
      </c>
    </row>
    <row r="68" spans="1:3" ht="27" thickBot="1">
      <c r="A68"/>
      <c r="B68" s="272" t="s">
        <v>558</v>
      </c>
      <c r="C68" s="186" t="s">
        <v>559</v>
      </c>
    </row>
    <row r="69" spans="1:3" ht="27" thickBot="1">
      <c r="A69"/>
      <c r="B69" s="187" t="s">
        <v>42</v>
      </c>
      <c r="C69" s="186" t="s">
        <v>560</v>
      </c>
    </row>
    <row r="70" spans="1:3" ht="27" thickBot="1">
      <c r="A70"/>
      <c r="B70" s="272" t="s">
        <v>543</v>
      </c>
      <c r="C70" s="186" t="s">
        <v>561</v>
      </c>
    </row>
    <row r="71" spans="1:3" ht="16" thickBot="1">
      <c r="A71"/>
      <c r="B71"/>
    </row>
    <row r="72" spans="1:3" ht="16" thickBot="1">
      <c r="A72"/>
      <c r="B72" s="203" t="s">
        <v>505</v>
      </c>
      <c r="C72" s="204" t="s">
        <v>562</v>
      </c>
    </row>
    <row r="73" spans="1:3" ht="27" thickBot="1">
      <c r="A73"/>
      <c r="B73" s="205" t="s">
        <v>556</v>
      </c>
      <c r="C73" s="206" t="s">
        <v>563</v>
      </c>
    </row>
    <row r="74" spans="1:3" ht="53" thickBot="1">
      <c r="A74"/>
      <c r="B74" s="272" t="s">
        <v>558</v>
      </c>
      <c r="C74" s="186" t="s">
        <v>564</v>
      </c>
    </row>
    <row r="75" spans="1:3" ht="27" thickBot="1">
      <c r="A75"/>
      <c r="B75" s="187" t="s">
        <v>42</v>
      </c>
      <c r="C75" s="186" t="s">
        <v>565</v>
      </c>
    </row>
    <row r="76" spans="1:3" ht="27" thickBot="1">
      <c r="A76"/>
      <c r="B76" s="272" t="s">
        <v>543</v>
      </c>
      <c r="C76" s="186" t="s">
        <v>566</v>
      </c>
    </row>
    <row r="77" spans="1:3">
      <c r="A77"/>
      <c r="B77"/>
    </row>
    <row r="78" spans="1:3" ht="16" thickBot="1">
      <c r="A78"/>
      <c r="B78" s="201" t="s">
        <v>505</v>
      </c>
      <c r="C78" s="202" t="s">
        <v>567</v>
      </c>
    </row>
    <row r="79" spans="1:3" ht="27" thickBot="1">
      <c r="A79"/>
      <c r="B79" s="272" t="s">
        <v>556</v>
      </c>
      <c r="C79" s="186" t="s">
        <v>568</v>
      </c>
    </row>
    <row r="80" spans="1:3" ht="16" thickBot="1">
      <c r="A80"/>
      <c r="B80" s="272" t="s">
        <v>558</v>
      </c>
      <c r="C80" s="186" t="s">
        <v>569</v>
      </c>
    </row>
    <row r="81" spans="1:3" ht="27" thickBot="1">
      <c r="A81"/>
      <c r="B81" s="187" t="s">
        <v>42</v>
      </c>
      <c r="C81" s="186" t="s">
        <v>570</v>
      </c>
    </row>
    <row r="82" spans="1:3" ht="40" thickBot="1">
      <c r="A82"/>
      <c r="B82" s="272" t="s">
        <v>543</v>
      </c>
      <c r="C82" s="186" t="s">
        <v>571</v>
      </c>
    </row>
    <row r="83" spans="1:3" ht="16" thickBot="1">
      <c r="A83"/>
      <c r="B83"/>
    </row>
    <row r="84" spans="1:3" ht="16" thickBot="1">
      <c r="A84"/>
      <c r="B84" s="207" t="s">
        <v>505</v>
      </c>
      <c r="C84" s="204" t="s">
        <v>572</v>
      </c>
    </row>
    <row r="85" spans="1:3" ht="27" thickBot="1">
      <c r="A85"/>
      <c r="B85" s="272" t="s">
        <v>556</v>
      </c>
      <c r="C85" s="186" t="s">
        <v>573</v>
      </c>
    </row>
    <row r="86" spans="1:3" ht="16" thickBot="1">
      <c r="A86"/>
      <c r="B86" s="272" t="s">
        <v>558</v>
      </c>
      <c r="C86" s="186" t="s">
        <v>574</v>
      </c>
    </row>
    <row r="87" spans="1:3" ht="27" thickBot="1">
      <c r="A87"/>
      <c r="B87" s="187" t="s">
        <v>42</v>
      </c>
      <c r="C87" s="186" t="s">
        <v>575</v>
      </c>
    </row>
    <row r="88" spans="1:3" ht="27" thickBot="1">
      <c r="A88"/>
      <c r="B88" s="272" t="s">
        <v>543</v>
      </c>
      <c r="C88" s="186" t="s">
        <v>576</v>
      </c>
    </row>
    <row r="89" spans="1:3">
      <c r="A89"/>
      <c r="B89"/>
    </row>
    <row r="90" spans="1:3" ht="16" thickBot="1">
      <c r="A90"/>
      <c r="B90" s="201" t="s">
        <v>505</v>
      </c>
      <c r="C90" s="202" t="s">
        <v>577</v>
      </c>
    </row>
    <row r="91" spans="1:3" ht="16" thickBot="1">
      <c r="A91"/>
      <c r="B91" s="272" t="s">
        <v>556</v>
      </c>
      <c r="C91" s="186" t="s">
        <v>578</v>
      </c>
    </row>
    <row r="92" spans="1:3" ht="27" thickBot="1">
      <c r="A92"/>
      <c r="B92" s="272" t="s">
        <v>558</v>
      </c>
      <c r="C92" s="186" t="s">
        <v>579</v>
      </c>
    </row>
    <row r="93" spans="1:3" ht="16" thickBot="1">
      <c r="A93"/>
      <c r="B93" s="187" t="s">
        <v>42</v>
      </c>
      <c r="C93" s="186" t="s">
        <v>580</v>
      </c>
    </row>
    <row r="94" spans="1:3" ht="27" thickBot="1">
      <c r="A94"/>
      <c r="B94" s="272" t="s">
        <v>543</v>
      </c>
      <c r="C94" s="186" t="s">
        <v>581</v>
      </c>
    </row>
    <row r="95" spans="1:3" ht="16" thickBot="1">
      <c r="A95"/>
      <c r="B95"/>
    </row>
    <row r="96" spans="1:3" ht="16" thickBot="1">
      <c r="A96"/>
      <c r="B96" s="203" t="s">
        <v>505</v>
      </c>
      <c r="C96" s="204" t="s">
        <v>582</v>
      </c>
    </row>
    <row r="97" spans="1:3" ht="16" thickBot="1">
      <c r="A97"/>
      <c r="B97" s="272" t="s">
        <v>556</v>
      </c>
      <c r="C97" s="186" t="s">
        <v>583</v>
      </c>
    </row>
    <row r="98" spans="1:3" ht="16" thickBot="1">
      <c r="A98"/>
      <c r="B98" s="272" t="s">
        <v>558</v>
      </c>
      <c r="C98" s="186" t="s">
        <v>584</v>
      </c>
    </row>
    <row r="99" spans="1:3" ht="16" thickBot="1">
      <c r="A99"/>
      <c r="B99" s="187" t="s">
        <v>42</v>
      </c>
      <c r="C99" s="186" t="s">
        <v>585</v>
      </c>
    </row>
    <row r="100" spans="1:3" ht="27" thickBot="1">
      <c r="A100"/>
      <c r="B100" s="272" t="s">
        <v>543</v>
      </c>
      <c r="C100" s="186" t="s">
        <v>586</v>
      </c>
    </row>
    <row r="101" spans="1:3">
      <c r="A101"/>
      <c r="B101"/>
    </row>
    <row r="102" spans="1:3" ht="16" thickBot="1">
      <c r="A102"/>
      <c r="B102" s="201" t="s">
        <v>505</v>
      </c>
      <c r="C102" s="202" t="s">
        <v>587</v>
      </c>
    </row>
    <row r="103" spans="1:3" ht="16" thickBot="1">
      <c r="A103"/>
      <c r="B103" s="272" t="s">
        <v>556</v>
      </c>
      <c r="C103" s="186" t="s">
        <v>588</v>
      </c>
    </row>
    <row r="104" spans="1:3" ht="27" thickBot="1">
      <c r="A104"/>
      <c r="B104" s="272" t="s">
        <v>558</v>
      </c>
      <c r="C104" s="186" t="s">
        <v>589</v>
      </c>
    </row>
    <row r="105" spans="1:3" ht="27" thickBot="1">
      <c r="A105"/>
      <c r="B105" s="187" t="s">
        <v>42</v>
      </c>
      <c r="C105" s="186" t="s">
        <v>590</v>
      </c>
    </row>
    <row r="106" spans="1:3" ht="27" thickBot="1">
      <c r="A106"/>
      <c r="B106" s="272" t="s">
        <v>543</v>
      </c>
      <c r="C106" s="186" t="s">
        <v>591</v>
      </c>
    </row>
    <row r="107" spans="1:3" ht="16" thickBot="1">
      <c r="A107"/>
      <c r="B107"/>
    </row>
    <row r="108" spans="1:3" ht="16" thickBot="1">
      <c r="A108"/>
      <c r="B108" s="203" t="s">
        <v>505</v>
      </c>
      <c r="C108" s="204" t="s">
        <v>592</v>
      </c>
    </row>
    <row r="109" spans="1:3" ht="16" thickBot="1">
      <c r="A109"/>
      <c r="B109" s="272" t="s">
        <v>556</v>
      </c>
      <c r="C109" s="186" t="s">
        <v>593</v>
      </c>
    </row>
    <row r="110" spans="1:3" ht="27" thickBot="1">
      <c r="A110"/>
      <c r="B110" s="272" t="s">
        <v>558</v>
      </c>
      <c r="C110" s="186" t="s">
        <v>594</v>
      </c>
    </row>
    <row r="111" spans="1:3" ht="27" thickBot="1">
      <c r="A111"/>
      <c r="B111" s="187" t="s">
        <v>42</v>
      </c>
      <c r="C111" s="186" t="s">
        <v>595</v>
      </c>
    </row>
    <row r="112" spans="1:3" ht="27" thickBot="1">
      <c r="A112"/>
      <c r="B112" s="272" t="s">
        <v>543</v>
      </c>
      <c r="C112" s="186" t="s">
        <v>596</v>
      </c>
    </row>
    <row r="113" spans="1:3">
      <c r="A113"/>
      <c r="B113"/>
    </row>
    <row r="114" spans="1:3" ht="16" thickBot="1">
      <c r="A114"/>
      <c r="B114" s="201" t="s">
        <v>505</v>
      </c>
      <c r="C114" s="202" t="s">
        <v>597</v>
      </c>
    </row>
    <row r="115" spans="1:3" ht="27" thickBot="1">
      <c r="A115"/>
      <c r="B115" s="272" t="s">
        <v>556</v>
      </c>
      <c r="C115" s="186" t="s">
        <v>598</v>
      </c>
    </row>
    <row r="116" spans="1:3" ht="16" thickBot="1">
      <c r="A116"/>
      <c r="B116" s="272" t="s">
        <v>558</v>
      </c>
      <c r="C116" s="186" t="s">
        <v>599</v>
      </c>
    </row>
    <row r="117" spans="1:3" ht="16" thickBot="1">
      <c r="A117"/>
      <c r="B117" s="187" t="s">
        <v>42</v>
      </c>
      <c r="C117" s="186" t="s">
        <v>600</v>
      </c>
    </row>
    <row r="118" spans="1:3" ht="16" thickBot="1">
      <c r="A118"/>
      <c r="B118" s="272" t="s">
        <v>543</v>
      </c>
      <c r="C118" s="186" t="s">
        <v>601</v>
      </c>
    </row>
    <row r="119" spans="1:3" ht="16" thickBot="1">
      <c r="A119"/>
      <c r="B119"/>
    </row>
    <row r="120" spans="1:3" ht="16" thickBot="1">
      <c r="A120"/>
      <c r="B120" s="203" t="s">
        <v>505</v>
      </c>
      <c r="C120" s="204" t="s">
        <v>602</v>
      </c>
    </row>
    <row r="121" spans="1:3" ht="16" thickBot="1">
      <c r="A121"/>
      <c r="B121" s="272" t="s">
        <v>556</v>
      </c>
      <c r="C121" s="186" t="s">
        <v>603</v>
      </c>
    </row>
    <row r="122" spans="1:3" ht="16" thickBot="1">
      <c r="A122"/>
      <c r="B122" s="272" t="s">
        <v>558</v>
      </c>
      <c r="C122" s="186" t="s">
        <v>604</v>
      </c>
    </row>
    <row r="123" spans="1:3" ht="16" thickBot="1">
      <c r="A123"/>
      <c r="B123" s="187" t="s">
        <v>42</v>
      </c>
      <c r="C123" s="186" t="s">
        <v>605</v>
      </c>
    </row>
    <row r="124" spans="1:3" ht="16" thickBot="1">
      <c r="A124"/>
      <c r="B124" s="272" t="s">
        <v>543</v>
      </c>
      <c r="C124" s="186" t="s">
        <v>606</v>
      </c>
    </row>
  </sheetData>
  <mergeCells count="18">
    <mergeCell ref="A61:C61"/>
    <mergeCell ref="A16:A18"/>
    <mergeCell ref="A20:C20"/>
    <mergeCell ref="A24:A25"/>
    <mergeCell ref="A28:C28"/>
    <mergeCell ref="A33:C33"/>
    <mergeCell ref="A36:A37"/>
    <mergeCell ref="A40:C40"/>
    <mergeCell ref="A45:C45"/>
    <mergeCell ref="A50:C50"/>
    <mergeCell ref="A52:A53"/>
    <mergeCell ref="A56:C56"/>
    <mergeCell ref="A14:A15"/>
    <mergeCell ref="A1:C1"/>
    <mergeCell ref="A3:A4"/>
    <mergeCell ref="A5:A7"/>
    <mergeCell ref="A10:C10"/>
    <mergeCell ref="A12:A13"/>
  </mergeCells>
  <pageMargins left="0.7" right="0.7" top="0.75" bottom="0.75" header="0.3" footer="0.3"/>
  <pageSetup paperSize="9"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3"/>
  <sheetViews>
    <sheetView topLeftCell="A46" zoomScale="85" zoomScaleNormal="85" workbookViewId="0">
      <selection activeCell="B55" sqref="B55"/>
    </sheetView>
  </sheetViews>
  <sheetFormatPr baseColWidth="10" defaultColWidth="8.83203125" defaultRowHeight="15"/>
  <cols>
    <col min="1" max="1" width="47.6640625" customWidth="1"/>
    <col min="2" max="2" width="40.1640625" bestFit="1" customWidth="1"/>
    <col min="3" max="3" width="41.5" bestFit="1" customWidth="1"/>
    <col min="4" max="4" width="32.33203125" bestFit="1" customWidth="1"/>
    <col min="5" max="5" width="33.1640625" bestFit="1" customWidth="1"/>
    <col min="6" max="6" width="23" bestFit="1" customWidth="1"/>
    <col min="7" max="7" width="30" customWidth="1"/>
    <col min="8" max="8" width="23.6640625" bestFit="1" customWidth="1"/>
  </cols>
  <sheetData>
    <row r="1" spans="1:3" ht="18" thickBot="1">
      <c r="A1" s="35" t="s">
        <v>64</v>
      </c>
      <c r="B1" s="35" t="s">
        <v>14</v>
      </c>
    </row>
    <row r="2" spans="1:3" ht="18" thickBot="1">
      <c r="A2" s="32" t="s">
        <v>65</v>
      </c>
      <c r="B2" s="73">
        <v>0.55000000000000004</v>
      </c>
    </row>
    <row r="3" spans="1:3" ht="62.25" customHeight="1" thickBot="1">
      <c r="A3" s="33" t="s">
        <v>66</v>
      </c>
      <c r="B3" s="2">
        <v>0.26</v>
      </c>
    </row>
    <row r="4" spans="1:3" ht="51.75" customHeight="1" thickBot="1">
      <c r="A4" s="71" t="s">
        <v>67</v>
      </c>
      <c r="B4" s="72">
        <v>0.16</v>
      </c>
    </row>
    <row r="5" spans="1:3" ht="44.25" customHeight="1" thickBot="1">
      <c r="A5" s="33" t="s">
        <v>68</v>
      </c>
      <c r="B5" s="2">
        <v>0.02</v>
      </c>
    </row>
    <row r="6" spans="1:3" ht="60.75" customHeight="1" thickBot="1">
      <c r="A6" s="116" t="s">
        <v>69</v>
      </c>
      <c r="B6" s="2">
        <v>3.0000000000000001E-3</v>
      </c>
    </row>
    <row r="7" spans="1:3" ht="60.75" customHeight="1" thickBot="1">
      <c r="A7" s="116" t="s">
        <v>70</v>
      </c>
      <c r="B7" s="2">
        <v>2.0000000000000002E-5</v>
      </c>
    </row>
    <row r="8" spans="1:3" ht="41.25" customHeight="1" thickBot="1">
      <c r="A8" s="74" t="s">
        <v>71</v>
      </c>
      <c r="B8" s="75" t="s">
        <v>72</v>
      </c>
    </row>
    <row r="9" spans="1:3" ht="69" thickBot="1">
      <c r="A9" s="32" t="s">
        <v>73</v>
      </c>
      <c r="B9" s="1">
        <v>0.01</v>
      </c>
    </row>
    <row r="10" spans="1:3" ht="86.25" customHeight="1" thickBot="1">
      <c r="A10" s="33" t="s">
        <v>74</v>
      </c>
      <c r="B10" s="2">
        <v>1E-3</v>
      </c>
    </row>
    <row r="13" spans="1:3" ht="18" thickBot="1">
      <c r="A13" s="34" t="s">
        <v>75</v>
      </c>
      <c r="B13" s="34" t="s">
        <v>77</v>
      </c>
      <c r="C13" s="102" t="s">
        <v>76</v>
      </c>
    </row>
    <row r="14" spans="1:3" ht="17">
      <c r="A14" s="392" t="s">
        <v>134</v>
      </c>
      <c r="B14" s="117" t="s">
        <v>78</v>
      </c>
      <c r="C14" s="118">
        <v>100</v>
      </c>
    </row>
    <row r="15" spans="1:3" ht="17">
      <c r="A15" s="393"/>
      <c r="B15" s="107" t="s">
        <v>79</v>
      </c>
      <c r="C15" s="119">
        <v>50</v>
      </c>
    </row>
    <row r="16" spans="1:3" ht="17">
      <c r="A16" s="393"/>
      <c r="B16" s="107" t="s">
        <v>80</v>
      </c>
      <c r="C16" s="119">
        <v>10</v>
      </c>
    </row>
    <row r="17" spans="1:3" ht="17">
      <c r="A17" s="393"/>
      <c r="B17" s="107" t="s">
        <v>81</v>
      </c>
      <c r="C17" s="119">
        <v>1</v>
      </c>
    </row>
    <row r="18" spans="1:3" ht="17">
      <c r="A18" s="393"/>
      <c r="B18" s="107" t="s">
        <v>82</v>
      </c>
      <c r="C18" s="119">
        <v>0.1</v>
      </c>
    </row>
    <row r="19" spans="1:3" ht="18" thickBot="1">
      <c r="A19" s="394"/>
      <c r="B19" s="120" t="s">
        <v>83</v>
      </c>
      <c r="C19" s="121">
        <v>1</v>
      </c>
    </row>
    <row r="20" spans="1:3" ht="17" thickBot="1">
      <c r="A20" s="122"/>
      <c r="B20" s="122"/>
      <c r="C20" s="123"/>
    </row>
    <row r="21" spans="1:3" ht="17">
      <c r="A21" s="392" t="s">
        <v>84</v>
      </c>
      <c r="B21" s="117" t="s">
        <v>85</v>
      </c>
      <c r="C21" s="118">
        <v>5</v>
      </c>
    </row>
    <row r="22" spans="1:3" ht="17">
      <c r="A22" s="393"/>
      <c r="B22" s="107" t="s">
        <v>86</v>
      </c>
      <c r="C22" s="119">
        <v>2</v>
      </c>
    </row>
    <row r="23" spans="1:3" ht="17">
      <c r="A23" s="393"/>
      <c r="B23" s="107" t="s">
        <v>87</v>
      </c>
      <c r="C23" s="119">
        <v>1</v>
      </c>
    </row>
    <row r="24" spans="1:3" ht="18" thickBot="1">
      <c r="A24" s="394"/>
      <c r="B24" s="120" t="s">
        <v>83</v>
      </c>
      <c r="C24" s="121">
        <v>1</v>
      </c>
    </row>
    <row r="25" spans="1:3" ht="17" thickBot="1">
      <c r="A25" s="122"/>
      <c r="B25" s="122"/>
      <c r="C25" s="123"/>
    </row>
    <row r="26" spans="1:3" ht="17">
      <c r="A26" s="392" t="s">
        <v>97</v>
      </c>
      <c r="B26" s="117" t="s">
        <v>88</v>
      </c>
      <c r="C26" s="118">
        <v>50</v>
      </c>
    </row>
    <row r="27" spans="1:3" ht="17">
      <c r="A27" s="393"/>
      <c r="B27" s="107" t="s">
        <v>89</v>
      </c>
      <c r="C27" s="119">
        <v>10</v>
      </c>
    </row>
    <row r="28" spans="1:3" ht="17">
      <c r="A28" s="393"/>
      <c r="B28" s="107" t="s">
        <v>90</v>
      </c>
      <c r="C28" s="119">
        <v>1</v>
      </c>
    </row>
    <row r="29" spans="1:3" ht="17">
      <c r="A29" s="393"/>
      <c r="B29" s="107" t="s">
        <v>91</v>
      </c>
      <c r="C29" s="119">
        <v>0.1</v>
      </c>
    </row>
    <row r="30" spans="1:3" ht="18" thickBot="1">
      <c r="A30" s="394"/>
      <c r="B30" s="120" t="s">
        <v>83</v>
      </c>
      <c r="C30" s="121">
        <v>1</v>
      </c>
    </row>
    <row r="31" spans="1:3" ht="17" thickBot="1">
      <c r="A31" s="122"/>
      <c r="B31" s="122"/>
      <c r="C31" s="123"/>
    </row>
    <row r="32" spans="1:3" ht="34">
      <c r="A32" s="392" t="s">
        <v>98</v>
      </c>
      <c r="B32" s="117" t="s">
        <v>92</v>
      </c>
      <c r="C32" s="118">
        <v>100</v>
      </c>
    </row>
    <row r="33" spans="1:3" ht="17">
      <c r="A33" s="393"/>
      <c r="B33" s="107" t="s">
        <v>94</v>
      </c>
      <c r="C33" s="119">
        <v>50</v>
      </c>
    </row>
    <row r="34" spans="1:3" ht="17">
      <c r="A34" s="393"/>
      <c r="B34" s="107" t="s">
        <v>93</v>
      </c>
      <c r="C34" s="119">
        <v>15</v>
      </c>
    </row>
    <row r="35" spans="1:3" ht="17">
      <c r="A35" s="393"/>
      <c r="B35" s="107" t="s">
        <v>95</v>
      </c>
      <c r="C35" s="119">
        <v>1</v>
      </c>
    </row>
    <row r="36" spans="1:3" ht="17">
      <c r="A36" s="393"/>
      <c r="B36" s="107" t="s">
        <v>96</v>
      </c>
      <c r="C36" s="119">
        <v>0.1</v>
      </c>
    </row>
    <row r="37" spans="1:3" ht="18" thickBot="1">
      <c r="A37" s="394"/>
      <c r="B37" s="120" t="s">
        <v>83</v>
      </c>
      <c r="C37" s="121">
        <v>1</v>
      </c>
    </row>
    <row r="38" spans="1:3" ht="17" thickBot="1">
      <c r="A38" s="122"/>
      <c r="B38" s="122"/>
      <c r="C38" s="123"/>
    </row>
    <row r="39" spans="1:3" ht="17">
      <c r="A39" s="392" t="s">
        <v>99</v>
      </c>
      <c r="B39" s="117" t="s">
        <v>100</v>
      </c>
      <c r="C39" s="118">
        <v>50</v>
      </c>
    </row>
    <row r="40" spans="1:3" ht="17">
      <c r="A40" s="393"/>
      <c r="B40" s="107" t="s">
        <v>101</v>
      </c>
      <c r="C40" s="119">
        <v>20</v>
      </c>
    </row>
    <row r="41" spans="1:3" ht="17">
      <c r="A41" s="393"/>
      <c r="B41" s="107" t="s">
        <v>102</v>
      </c>
      <c r="C41" s="119">
        <v>5</v>
      </c>
    </row>
    <row r="42" spans="1:3" ht="17">
      <c r="A42" s="393"/>
      <c r="B42" s="107" t="s">
        <v>103</v>
      </c>
      <c r="C42" s="119">
        <v>1</v>
      </c>
    </row>
    <row r="43" spans="1:3" ht="34">
      <c r="A43" s="393"/>
      <c r="B43" s="107" t="s">
        <v>15</v>
      </c>
      <c r="C43" s="119">
        <v>0.5</v>
      </c>
    </row>
    <row r="44" spans="1:3" ht="18" thickBot="1">
      <c r="A44" s="394"/>
      <c r="B44" s="120" t="s">
        <v>83</v>
      </c>
      <c r="C44" s="121">
        <v>1</v>
      </c>
    </row>
    <row r="45" spans="1:3" ht="17" thickBot="1">
      <c r="A45" s="122"/>
      <c r="B45" s="122"/>
      <c r="C45" s="123"/>
    </row>
    <row r="46" spans="1:3" ht="17">
      <c r="A46" s="397" t="s">
        <v>104</v>
      </c>
      <c r="B46" s="117" t="s">
        <v>105</v>
      </c>
      <c r="C46" s="118">
        <v>100</v>
      </c>
    </row>
    <row r="47" spans="1:3" ht="17">
      <c r="A47" s="393"/>
      <c r="B47" s="107" t="s">
        <v>106</v>
      </c>
      <c r="C47" s="119">
        <v>50</v>
      </c>
    </row>
    <row r="48" spans="1:3" ht="17">
      <c r="A48" s="393"/>
      <c r="B48" s="396" t="s">
        <v>107</v>
      </c>
      <c r="C48" s="119">
        <v>10</v>
      </c>
    </row>
    <row r="49" spans="1:3" ht="17">
      <c r="A49" s="393"/>
      <c r="B49" s="396" t="s">
        <v>108</v>
      </c>
      <c r="C49" s="119">
        <v>1</v>
      </c>
    </row>
    <row r="50" spans="1:3" ht="34">
      <c r="A50" s="393"/>
      <c r="B50" s="396" t="s">
        <v>109</v>
      </c>
      <c r="C50" s="119">
        <v>0.5</v>
      </c>
    </row>
    <row r="51" spans="1:3" ht="18" thickBot="1">
      <c r="A51" s="394"/>
      <c r="B51" s="120" t="s">
        <v>83</v>
      </c>
      <c r="C51" s="121">
        <v>1</v>
      </c>
    </row>
    <row r="52" spans="1:3" ht="17" thickBot="1">
      <c r="A52" s="122"/>
      <c r="B52" s="122"/>
      <c r="C52" s="123"/>
    </row>
    <row r="53" spans="1:3" ht="34">
      <c r="A53" s="392" t="s">
        <v>110</v>
      </c>
      <c r="B53" s="398" t="s">
        <v>111</v>
      </c>
      <c r="C53" s="118">
        <v>100</v>
      </c>
    </row>
    <row r="54" spans="1:3" ht="17">
      <c r="A54" s="393"/>
      <c r="B54" s="396" t="s">
        <v>112</v>
      </c>
      <c r="C54" s="119">
        <v>10</v>
      </c>
    </row>
    <row r="55" spans="1:3" ht="17">
      <c r="A55" s="393"/>
      <c r="B55" s="396" t="s">
        <v>113</v>
      </c>
      <c r="C55" s="119">
        <v>1</v>
      </c>
    </row>
    <row r="56" spans="1:3" ht="18" thickBot="1">
      <c r="A56" s="394"/>
      <c r="B56" s="120" t="s">
        <v>83</v>
      </c>
      <c r="C56" s="121">
        <v>1</v>
      </c>
    </row>
    <row r="57" spans="1:3" ht="17" thickBot="1">
      <c r="A57" s="122"/>
      <c r="B57" s="122"/>
      <c r="C57" s="123"/>
    </row>
    <row r="58" spans="1:3" ht="17">
      <c r="A58" s="392" t="s">
        <v>114</v>
      </c>
      <c r="B58" s="117" t="s">
        <v>115</v>
      </c>
      <c r="C58" s="118">
        <v>100</v>
      </c>
    </row>
    <row r="59" spans="1:3" ht="17">
      <c r="A59" s="393"/>
      <c r="B59" s="107" t="s">
        <v>116</v>
      </c>
      <c r="C59" s="119">
        <v>10</v>
      </c>
    </row>
    <row r="60" spans="1:3" ht="17">
      <c r="A60" s="393"/>
      <c r="B60" s="107" t="s">
        <v>117</v>
      </c>
      <c r="C60" s="119">
        <v>1</v>
      </c>
    </row>
    <row r="61" spans="1:3" ht="18" thickBot="1">
      <c r="A61" s="394"/>
      <c r="B61" s="120" t="s">
        <v>83</v>
      </c>
      <c r="C61" s="121">
        <v>1</v>
      </c>
    </row>
    <row r="63" spans="1:3">
      <c r="A63" s="65" t="s">
        <v>118</v>
      </c>
      <c r="B63" s="65" t="s">
        <v>119</v>
      </c>
    </row>
    <row r="64" spans="1:3">
      <c r="A64" s="66" t="s">
        <v>120</v>
      </c>
      <c r="B64" s="66">
        <v>1</v>
      </c>
    </row>
    <row r="65" spans="1:8">
      <c r="A65" s="66" t="s">
        <v>121</v>
      </c>
      <c r="B65" s="66">
        <v>0.66</v>
      </c>
    </row>
    <row r="66" spans="1:8">
      <c r="A66" s="66" t="s">
        <v>122</v>
      </c>
      <c r="B66" s="66">
        <v>0.33</v>
      </c>
    </row>
    <row r="67" spans="1:8">
      <c r="A67" s="66" t="s">
        <v>9</v>
      </c>
      <c r="B67" s="66">
        <v>0</v>
      </c>
    </row>
    <row r="68" spans="1:8">
      <c r="A68" s="66" t="s">
        <v>123</v>
      </c>
      <c r="B68" s="66" t="s">
        <v>124</v>
      </c>
    </row>
    <row r="70" spans="1:8">
      <c r="A70" s="69" t="s">
        <v>125</v>
      </c>
      <c r="B70" s="69" t="s">
        <v>119</v>
      </c>
    </row>
    <row r="71" spans="1:8">
      <c r="A71" s="66" t="s">
        <v>120</v>
      </c>
      <c r="B71" s="66">
        <v>1</v>
      </c>
    </row>
    <row r="72" spans="1:8">
      <c r="A72" s="66" t="s">
        <v>9</v>
      </c>
      <c r="B72" s="66">
        <v>0</v>
      </c>
    </row>
    <row r="75" spans="1:8">
      <c r="A75" s="141" t="s">
        <v>126</v>
      </c>
      <c r="B75" s="137" t="s">
        <v>119</v>
      </c>
      <c r="C75" s="391" t="s">
        <v>133</v>
      </c>
      <c r="D75" s="391"/>
      <c r="E75" s="391"/>
      <c r="F75" s="391"/>
      <c r="G75" s="391"/>
      <c r="H75" s="391"/>
    </row>
    <row r="76" spans="1:8">
      <c r="C76" s="268" t="s">
        <v>177</v>
      </c>
      <c r="D76" s="268" t="s">
        <v>168</v>
      </c>
      <c r="E76" s="268" t="s">
        <v>172</v>
      </c>
      <c r="F76" s="268" t="s">
        <v>293</v>
      </c>
      <c r="G76" s="268" t="s">
        <v>240</v>
      </c>
      <c r="H76" s="268" t="s">
        <v>239</v>
      </c>
    </row>
    <row r="77" spans="1:8">
      <c r="A77" s="138" t="s">
        <v>127</v>
      </c>
      <c r="B77" s="139">
        <f>'Cultural Values Ev.'!B9</f>
        <v>0.33333333333333331</v>
      </c>
      <c r="C77" s="136">
        <f>IF(B77=1,1.3,IF(B77&gt;0.66,1.2,IF(B77&gt;0.32,0.8,IF(B77&gt;=0,0.7))))</f>
        <v>0.8</v>
      </c>
      <c r="D77" s="136">
        <f>IF(B77=1,1.3,IF(B77&gt;0.66,1.2,IF(B77&gt;0.32,0.8,IF(B77&gt;=0,0.7))))</f>
        <v>0.8</v>
      </c>
      <c r="E77" s="136">
        <f>IF(B77=1,0.7,IF(B77&gt;0.66,0.8,IF(B77&gt;0.32,1.2,IF(B77&gt;=0,1.3))))</f>
        <v>1.2</v>
      </c>
      <c r="F77" s="136">
        <f>IF(B77=1,1.3,IF(B77&gt;0.66,1.2,IF(B77&gt;0.32,0.8,IF(B77&gt;=0,0.7))))</f>
        <v>0.8</v>
      </c>
      <c r="G77" s="136">
        <f>IF(B77=1,0.7,IF(B77&gt;0.66,0.8,IF(B77&gt;0.32,1.2,IF(B77&gt;=0,1.3))))</f>
        <v>1.2</v>
      </c>
      <c r="H77" s="136">
        <f>IF(B77=1,1.3,IF(B77&gt;0.66,1.2,IF(B77&gt;0.32,0.8,IF(B77&gt;=0,0.7))))</f>
        <v>0.8</v>
      </c>
    </row>
    <row r="78" spans="1:8">
      <c r="A78" s="138" t="s">
        <v>128</v>
      </c>
      <c r="B78" s="139">
        <f>'Cultural Values Ev.'!B15</f>
        <v>0.66666666666666663</v>
      </c>
      <c r="C78" s="136" t="s">
        <v>16</v>
      </c>
      <c r="D78" s="136">
        <f>IF(B78=1,1.3,IF(B78&gt;0.66,1.2,IF(B78&gt;0.32,0.8,IF(B78&gt;=0,0.7))))</f>
        <v>1.2</v>
      </c>
      <c r="E78" s="136">
        <f>IF(B78=1,1.3,IF(B78&gt;0.66,1.2,IF(B78&gt;0.32,0.8,IF(B78&gt;=0,0.7))))</f>
        <v>1.2</v>
      </c>
      <c r="F78" s="136" t="s">
        <v>16</v>
      </c>
      <c r="G78" s="136" t="s">
        <v>16</v>
      </c>
      <c r="H78" s="136">
        <f>IF(B78=1,0.7,IF(B78&gt;0.66,0.8,IF(B78&gt;0.32,1.2,IF(B78&gt;=0,1.3))))</f>
        <v>0.8</v>
      </c>
    </row>
    <row r="79" spans="1:8">
      <c r="A79" s="140" t="s">
        <v>129</v>
      </c>
      <c r="B79" s="139">
        <f>'Cultural Values Ev.'!B21</f>
        <v>1</v>
      </c>
      <c r="C79" s="136">
        <f>IF(B79=1,1.3,IF(B79&gt;0.66,1.2,IF(B79&gt;0.32,0.8,IF(B79&gt;=0,0.7))))</f>
        <v>1.3</v>
      </c>
      <c r="D79" s="136" t="s">
        <v>16</v>
      </c>
      <c r="E79" s="136">
        <f>IF(B79=1,1.3,IF(B79&gt;0.66,1.2,IF(B79&gt;0.32,0.8,IF(B79&gt;=0,0.7))))</f>
        <v>1.3</v>
      </c>
      <c r="F79" s="136" t="s">
        <v>16</v>
      </c>
      <c r="G79" s="136" t="s">
        <v>16</v>
      </c>
      <c r="H79" s="136">
        <f>IF(B79=1,1.3,IF(B79&gt;0.66,1.2,IF(B79&gt;0.32,0.8,IF(B79&gt;=0,0.7))))</f>
        <v>1.3</v>
      </c>
    </row>
    <row r="80" spans="1:8">
      <c r="A80" s="138" t="s">
        <v>130</v>
      </c>
      <c r="B80" s="139">
        <f>'Cultural Values Ev.'!B27</f>
        <v>0.33333333333333331</v>
      </c>
      <c r="C80" s="136">
        <f>IF(B80=1,1.3,IF(B80&gt;0.66,1.2,IF(B80&gt;0.32,0.8,IF(B80&gt;=0,0.7))))</f>
        <v>0.8</v>
      </c>
      <c r="D80" s="136">
        <f>IF(B80=1,1.3,IF(B80&gt;0.66,1.2,IF(B80&gt;0.32,0.8,IF(B80&gt;=0,0.7))))</f>
        <v>0.8</v>
      </c>
      <c r="E80" s="136">
        <f>IF(B80=1,1.3,IF(B80&gt;0.66,1.2,IF(B80&gt;0.32,0.8,IF(B80&gt;=0,0.7))))</f>
        <v>0.8</v>
      </c>
      <c r="F80" s="136" t="s">
        <v>16</v>
      </c>
      <c r="G80" s="136">
        <f>IF(B80=1,0.7,IF(B80&gt;0.66,0.8,IF(B80&gt;0.32,1.2,IF(B80&gt;=0,1.3))))</f>
        <v>1.2</v>
      </c>
      <c r="H80" s="136">
        <f>IF(B80=1,1.3,IF(B80&gt;0.66,1.2,IF(B80&gt;0.32,0.8,IF(B80&gt;=0,0.7))))</f>
        <v>0.8</v>
      </c>
    </row>
    <row r="81" spans="1:8">
      <c r="A81" s="140" t="s">
        <v>131</v>
      </c>
      <c r="B81" s="139">
        <f>'Cultural Values Ev.'!B33</f>
        <v>1</v>
      </c>
      <c r="C81" s="136">
        <f>IF(B81=1,0.7,IF(B81&gt;0.66,0.8,IF(B81&gt;0.32,1.2,IF(B81&gt;=0,1.3))))</f>
        <v>0.7</v>
      </c>
      <c r="D81" s="136" t="s">
        <v>16</v>
      </c>
      <c r="E81" s="136">
        <f>IF(B81=1,0.7,IF(B81&gt;0.66,0.8,IF(B81&gt;0.32,1.2,IF(B81&gt;=0,1.3))))</f>
        <v>0.7</v>
      </c>
      <c r="F81" s="136" t="s">
        <v>16</v>
      </c>
      <c r="G81" s="136" t="s">
        <v>16</v>
      </c>
      <c r="H81" s="136">
        <f>IF(B81=1,0.7,IF(B81&gt;0.66,0.8,IF(B81&gt;0.32,1.2,IF(B81&gt;=0,1.3))))</f>
        <v>0.7</v>
      </c>
    </row>
    <row r="82" spans="1:8">
      <c r="A82" s="138" t="s">
        <v>132</v>
      </c>
      <c r="C82" s="139">
        <f>AVERAGE(C77:C81)</f>
        <v>0.90000000000000013</v>
      </c>
      <c r="D82" s="139">
        <f t="shared" ref="D82:H82" si="0">AVERAGE(D77:D81)</f>
        <v>0.93333333333333324</v>
      </c>
      <c r="E82" s="139">
        <f t="shared" si="0"/>
        <v>1.04</v>
      </c>
      <c r="F82" s="139">
        <f t="shared" si="0"/>
        <v>0.8</v>
      </c>
      <c r="G82" s="139">
        <f t="shared" si="0"/>
        <v>1.2</v>
      </c>
      <c r="H82" s="139">
        <f t="shared" si="0"/>
        <v>0.88000000000000012</v>
      </c>
    </row>
    <row r="84" spans="1:8">
      <c r="A84" s="3"/>
      <c r="B84" s="3"/>
    </row>
    <row r="85" spans="1:8">
      <c r="A85" s="269" t="s">
        <v>321</v>
      </c>
      <c r="B85" s="269" t="s">
        <v>322</v>
      </c>
      <c r="C85" s="135" t="s">
        <v>323</v>
      </c>
    </row>
    <row r="86" spans="1:8" s="144" customFormat="1">
      <c r="A86" s="145" t="s">
        <v>176</v>
      </c>
      <c r="B86" s="146">
        <f>'Direct Barriers Ev.'!B10</f>
        <v>0.6</v>
      </c>
      <c r="C86" s="143" t="s">
        <v>16</v>
      </c>
    </row>
    <row r="87" spans="1:8">
      <c r="A87" s="16" t="s">
        <v>177</v>
      </c>
      <c r="B87" s="142">
        <f>'Direct Barriers Ev.'!B10</f>
        <v>0.6</v>
      </c>
      <c r="C87" s="139">
        <f>B87*C82</f>
        <v>0.54</v>
      </c>
    </row>
    <row r="88" spans="1:8">
      <c r="A88" s="16" t="s">
        <v>297</v>
      </c>
      <c r="B88" s="142">
        <f>'Direct Barriers Ev.'!B37</f>
        <v>0.66</v>
      </c>
      <c r="C88" s="17" t="s">
        <v>16</v>
      </c>
    </row>
    <row r="89" spans="1:8">
      <c r="A89" s="16" t="s">
        <v>168</v>
      </c>
      <c r="B89" s="136">
        <f>'Direct Barriers Ev.'!B37</f>
        <v>0.66</v>
      </c>
      <c r="C89" s="139">
        <f>B89*D82</f>
        <v>0.61599999999999999</v>
      </c>
    </row>
    <row r="90" spans="1:8">
      <c r="A90" s="16" t="s">
        <v>169</v>
      </c>
      <c r="B90" s="136">
        <f>'Direct Barriers Ev.'!B46</f>
        <v>0.66</v>
      </c>
      <c r="C90" s="17" t="s">
        <v>16</v>
      </c>
    </row>
    <row r="91" spans="1:8">
      <c r="A91" s="16" t="s">
        <v>172</v>
      </c>
      <c r="B91" s="136">
        <f>'Direct Barriers Ev.'!B56</f>
        <v>0</v>
      </c>
      <c r="C91" s="139">
        <f>B91*E82</f>
        <v>0</v>
      </c>
    </row>
    <row r="92" spans="1:8">
      <c r="A92" s="16" t="s">
        <v>319</v>
      </c>
      <c r="B92" s="136">
        <f>'Safeguard Barriers Ev.'!B13</f>
        <v>0.66</v>
      </c>
      <c r="C92" s="17" t="s">
        <v>16</v>
      </c>
    </row>
    <row r="93" spans="1:8">
      <c r="A93" s="16" t="s">
        <v>320</v>
      </c>
      <c r="B93" s="136">
        <f>'Safeguard Barriers Ev.'!B22</f>
        <v>0</v>
      </c>
      <c r="C93" s="17" t="s">
        <v>16</v>
      </c>
    </row>
    <row r="94" spans="1:8">
      <c r="A94" s="16" t="s">
        <v>293</v>
      </c>
      <c r="B94" s="136">
        <f>'Safeguard Barriers Ev.'!B31</f>
        <v>0</v>
      </c>
      <c r="C94" s="139">
        <f>B94*F82</f>
        <v>0</v>
      </c>
    </row>
    <row r="95" spans="1:8">
      <c r="A95" s="16" t="s">
        <v>296</v>
      </c>
      <c r="B95" s="136" t="e">
        <f>'Safeguard Barriers Ev.'!B43</f>
        <v>#DIV/0!</v>
      </c>
      <c r="C95" s="17" t="s">
        <v>16</v>
      </c>
    </row>
    <row r="96" spans="1:8">
      <c r="A96" s="16" t="s">
        <v>238</v>
      </c>
      <c r="B96" s="136" t="e">
        <f>'Safeguard Barriers Ev.'!B55</f>
        <v>#DIV/0!</v>
      </c>
      <c r="C96" s="17" t="s">
        <v>16</v>
      </c>
    </row>
    <row r="97" spans="1:4">
      <c r="A97" s="16" t="s">
        <v>240</v>
      </c>
      <c r="B97" s="136" t="e">
        <f>'Safeguard Barriers Ev.'!B67</f>
        <v>#DIV/0!</v>
      </c>
      <c r="C97" s="139" t="e">
        <f>B97*G82</f>
        <v>#DIV/0!</v>
      </c>
    </row>
    <row r="98" spans="1:4">
      <c r="A98" s="16" t="s">
        <v>239</v>
      </c>
      <c r="B98" s="136" t="e">
        <f>'Safeguard Barriers Ev.'!B81</f>
        <v>#DIV/0!</v>
      </c>
      <c r="C98" s="17" t="e">
        <f>B98*H82</f>
        <v>#DIV/0!</v>
      </c>
    </row>
    <row r="100" spans="1:4">
      <c r="B100" s="269" t="s">
        <v>119</v>
      </c>
      <c r="C100" s="147" t="s">
        <v>324</v>
      </c>
      <c r="D100" s="143"/>
    </row>
    <row r="101" spans="1:4">
      <c r="A101" s="268" t="s">
        <v>325</v>
      </c>
      <c r="B101" s="139">
        <f>AVERAGE(B86,C87,B88,C89,B90,C91)</f>
        <v>0.51266666666666671</v>
      </c>
      <c r="C101" s="17">
        <f>IF(B101&gt;=0.75,0.2,IF(B101&gt;=0.6,0.6,IF(B101&gt;=0.3,1,IF(B101&gt;=0.15,1.4,IF(B101&gt;=0,1.8)))))</f>
        <v>1</v>
      </c>
    </row>
    <row r="102" spans="1:4">
      <c r="A102" s="268" t="s">
        <v>326</v>
      </c>
      <c r="B102" s="139" t="e">
        <f>AVERAGE(B92,B93,C94,B95,B96,C97,C98)</f>
        <v>#DIV/0!</v>
      </c>
      <c r="C102" s="17" t="e">
        <f>IF(B102&gt;=0.75,0.2,IF(B102&gt;=0.6,0.6,IF(B102&gt;=0.3,1,IF(B102&gt;=0.15,1.4,IF(B102&gt;=0,1.8)))))</f>
        <v>#DIV/0!</v>
      </c>
    </row>
    <row r="103" spans="1:4">
      <c r="A103" s="179"/>
    </row>
  </sheetData>
  <mergeCells count="9">
    <mergeCell ref="C75:H75"/>
    <mergeCell ref="A53:A56"/>
    <mergeCell ref="A58:A61"/>
    <mergeCell ref="A14:A19"/>
    <mergeCell ref="A21:A24"/>
    <mergeCell ref="A26:A30"/>
    <mergeCell ref="A32:A37"/>
    <mergeCell ref="A39:A44"/>
    <mergeCell ref="A46:A5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J97"/>
  <sheetViews>
    <sheetView zoomScale="60" zoomScaleNormal="60" workbookViewId="0">
      <selection activeCell="E20" sqref="E20:J20"/>
    </sheetView>
  </sheetViews>
  <sheetFormatPr baseColWidth="10" defaultColWidth="8.83203125" defaultRowHeight="15"/>
  <cols>
    <col min="1" max="1" width="3.5" customWidth="1"/>
    <col min="2" max="2" width="28.6640625" bestFit="1" customWidth="1"/>
    <col min="3" max="3" width="71.83203125" customWidth="1"/>
    <col min="4" max="4" width="34.6640625" customWidth="1"/>
    <col min="5" max="8" width="9.1640625" style="282"/>
    <col min="9" max="9" width="9.1640625" style="282" customWidth="1"/>
    <col min="10" max="10" width="9.1640625" style="282"/>
  </cols>
  <sheetData>
    <row r="1" spans="2:10" ht="21">
      <c r="B1" s="350" t="s">
        <v>423</v>
      </c>
      <c r="C1" s="350"/>
      <c r="D1" s="350"/>
      <c r="E1" s="350"/>
      <c r="F1" s="350"/>
      <c r="G1" s="350"/>
      <c r="H1" s="350"/>
      <c r="I1" s="350"/>
      <c r="J1" s="350"/>
    </row>
    <row r="3" spans="2:10" ht="59.25" customHeight="1">
      <c r="B3" s="357" t="s">
        <v>424</v>
      </c>
      <c r="C3" s="357"/>
      <c r="D3" s="357"/>
      <c r="E3" s="357"/>
      <c r="F3" s="357"/>
      <c r="G3" s="357"/>
      <c r="H3" s="357"/>
      <c r="I3" s="357"/>
      <c r="J3" s="156"/>
    </row>
    <row r="4" spans="2:10" ht="15" customHeight="1">
      <c r="B4" s="159" t="s">
        <v>43</v>
      </c>
      <c r="C4" s="160" t="s">
        <v>329</v>
      </c>
      <c r="D4" s="160" t="s">
        <v>330</v>
      </c>
      <c r="E4" s="156"/>
      <c r="F4" s="156"/>
      <c r="G4" s="156"/>
      <c r="H4" s="156"/>
      <c r="I4" s="156"/>
      <c r="J4" s="156"/>
    </row>
    <row r="5" spans="2:10" ht="15" customHeight="1">
      <c r="B5" s="158" t="s">
        <v>331</v>
      </c>
      <c r="C5" s="163" t="s">
        <v>332</v>
      </c>
      <c r="D5" s="158" t="s">
        <v>333</v>
      </c>
      <c r="E5" s="156"/>
      <c r="F5" s="156"/>
      <c r="G5" s="156"/>
      <c r="H5" s="156"/>
      <c r="I5" s="156"/>
      <c r="J5" s="156"/>
    </row>
    <row r="6" spans="2:10" ht="15" customHeight="1">
      <c r="B6" s="158" t="s">
        <v>334</v>
      </c>
      <c r="C6" s="163" t="s">
        <v>335</v>
      </c>
      <c r="D6" s="158" t="s">
        <v>336</v>
      </c>
      <c r="E6" s="156"/>
      <c r="F6" s="156"/>
      <c r="G6" s="156"/>
      <c r="H6" s="156"/>
      <c r="I6" s="156"/>
      <c r="J6" s="156"/>
    </row>
    <row r="7" spans="2:10" ht="15" customHeight="1">
      <c r="B7" s="158" t="s">
        <v>337</v>
      </c>
      <c r="C7" s="163" t="s">
        <v>338</v>
      </c>
      <c r="D7" s="158" t="s">
        <v>339</v>
      </c>
      <c r="E7" s="156"/>
      <c r="F7" s="156"/>
      <c r="G7" s="156"/>
      <c r="H7" s="156"/>
      <c r="I7" s="156"/>
      <c r="J7" s="156"/>
    </row>
    <row r="8" spans="2:10" ht="15" customHeight="1">
      <c r="B8" s="158" t="s">
        <v>425</v>
      </c>
      <c r="C8" s="163" t="s">
        <v>341</v>
      </c>
      <c r="D8" s="158" t="s">
        <v>342</v>
      </c>
      <c r="E8" s="156"/>
      <c r="F8" s="156"/>
      <c r="G8" s="156"/>
      <c r="H8" s="156"/>
      <c r="I8" s="156"/>
      <c r="J8" s="156"/>
    </row>
    <row r="9" spans="2:10" ht="15" customHeight="1">
      <c r="B9" s="158" t="s">
        <v>340</v>
      </c>
      <c r="C9" s="163" t="s">
        <v>344</v>
      </c>
      <c r="D9" s="158" t="s">
        <v>345</v>
      </c>
      <c r="E9" s="156"/>
      <c r="F9" s="156"/>
      <c r="G9" s="156"/>
      <c r="H9" s="156"/>
      <c r="I9" s="156"/>
      <c r="J9" s="156"/>
    </row>
    <row r="10" spans="2:10" ht="15" customHeight="1">
      <c r="B10" s="158" t="s">
        <v>426</v>
      </c>
      <c r="C10" s="163" t="s">
        <v>347</v>
      </c>
      <c r="D10" s="157"/>
      <c r="E10" s="156"/>
      <c r="F10" s="156"/>
      <c r="G10" s="156"/>
      <c r="H10" s="156"/>
      <c r="I10" s="156"/>
      <c r="J10" s="156"/>
    </row>
    <row r="11" spans="2:10" ht="15" customHeight="1">
      <c r="B11" s="158" t="s">
        <v>343</v>
      </c>
      <c r="C11" s="163" t="s">
        <v>427</v>
      </c>
      <c r="D11" s="157"/>
      <c r="E11" s="156"/>
      <c r="F11" s="156"/>
      <c r="G11" s="156"/>
      <c r="H11" s="156"/>
      <c r="I11" s="156"/>
      <c r="J11" s="156"/>
    </row>
    <row r="12" spans="2:10" ht="15" customHeight="1">
      <c r="B12" s="158" t="s">
        <v>346</v>
      </c>
      <c r="C12" s="163" t="s">
        <v>428</v>
      </c>
      <c r="E12" s="156"/>
      <c r="F12" s="156"/>
      <c r="G12" s="156"/>
      <c r="H12" s="156"/>
      <c r="I12" s="156"/>
      <c r="J12" s="156"/>
    </row>
    <row r="13" spans="2:10" ht="15" customHeight="1">
      <c r="B13" s="158"/>
      <c r="C13" s="163" t="s">
        <v>429</v>
      </c>
      <c r="D13" s="157"/>
      <c r="E13" s="156"/>
      <c r="F13" s="156"/>
      <c r="G13" s="156"/>
      <c r="H13" s="156"/>
      <c r="I13" s="156"/>
      <c r="J13" s="156"/>
    </row>
    <row r="14" spans="2:10" ht="15" customHeight="1">
      <c r="B14" s="158"/>
      <c r="C14" s="163" t="s">
        <v>430</v>
      </c>
      <c r="D14" s="157"/>
      <c r="E14" s="156"/>
      <c r="F14" s="156"/>
      <c r="G14" s="156"/>
      <c r="H14" s="156"/>
      <c r="I14" s="156"/>
      <c r="J14" s="156"/>
    </row>
    <row r="15" spans="2:10" ht="15" customHeight="1">
      <c r="B15" s="158"/>
      <c r="C15" s="163" t="s">
        <v>348</v>
      </c>
      <c r="D15" s="157"/>
      <c r="E15" s="156"/>
      <c r="F15" s="156"/>
      <c r="G15" s="156"/>
      <c r="H15" s="156"/>
      <c r="I15" s="156"/>
      <c r="J15" s="156"/>
    </row>
    <row r="16" spans="2:10" ht="15" customHeight="1">
      <c r="C16" s="163" t="s">
        <v>349</v>
      </c>
      <c r="D16" s="157"/>
      <c r="F16" s="156"/>
      <c r="G16" s="156"/>
      <c r="H16" s="156"/>
      <c r="I16" s="156"/>
      <c r="J16" s="156"/>
    </row>
    <row r="17" spans="2:10" ht="15" customHeight="1">
      <c r="C17" s="163" t="s">
        <v>350</v>
      </c>
      <c r="D17" s="157"/>
      <c r="E17" s="156"/>
      <c r="F17" s="156"/>
      <c r="G17" s="156"/>
      <c r="H17" s="156"/>
      <c r="I17" s="156"/>
      <c r="J17" s="156"/>
    </row>
    <row r="18" spans="2:10" ht="15" customHeight="1">
      <c r="C18" s="163"/>
      <c r="D18" s="157"/>
      <c r="E18" s="156"/>
      <c r="F18" s="156"/>
      <c r="G18" s="156"/>
      <c r="H18" s="156"/>
      <c r="I18" s="156"/>
      <c r="J18" s="156"/>
    </row>
    <row r="19" spans="2:10" ht="148.5" customHeight="1">
      <c r="B19" s="357" t="s">
        <v>351</v>
      </c>
      <c r="C19" s="357"/>
      <c r="D19" s="357"/>
      <c r="E19" s="357"/>
      <c r="F19" s="357"/>
      <c r="G19" s="357"/>
      <c r="H19" s="357"/>
      <c r="I19" s="357"/>
      <c r="J19" s="156"/>
    </row>
    <row r="20" spans="2:10" ht="15" customHeight="1">
      <c r="B20" s="279"/>
      <c r="C20" s="279"/>
      <c r="D20" s="279"/>
      <c r="E20" s="156"/>
      <c r="F20" s="156"/>
      <c r="G20" s="156"/>
      <c r="H20" s="156"/>
      <c r="I20" s="156"/>
      <c r="J20" s="156"/>
    </row>
    <row r="21" spans="2:10" ht="15" customHeight="1">
      <c r="B21" s="358" t="s">
        <v>352</v>
      </c>
      <c r="C21" s="358"/>
      <c r="D21" s="358"/>
      <c r="E21" s="358"/>
      <c r="F21" s="358"/>
      <c r="G21" s="358"/>
      <c r="H21" s="358"/>
      <c r="I21" s="358"/>
      <c r="J21" s="358"/>
    </row>
    <row r="22" spans="2:10" ht="15" customHeight="1">
      <c r="B22" s="165" t="s">
        <v>431</v>
      </c>
      <c r="C22" s="164"/>
      <c r="D22" s="164"/>
      <c r="E22" s="216"/>
      <c r="F22" s="216"/>
      <c r="G22" s="216"/>
      <c r="H22" s="216"/>
      <c r="I22" s="216"/>
      <c r="J22" s="216"/>
    </row>
    <row r="23" spans="2:10" ht="15" customHeight="1">
      <c r="C23" s="276" t="s">
        <v>353</v>
      </c>
      <c r="D23" s="276"/>
      <c r="E23" s="360" t="s">
        <v>354</v>
      </c>
      <c r="F23" s="360"/>
      <c r="G23" s="360"/>
      <c r="H23" s="360"/>
      <c r="I23" s="360"/>
      <c r="J23" s="360"/>
    </row>
    <row r="24" spans="2:10" ht="15" customHeight="1">
      <c r="B24" s="11"/>
      <c r="C24" s="354" t="s">
        <v>432</v>
      </c>
      <c r="D24" s="354"/>
      <c r="E24" s="355"/>
      <c r="F24" s="355"/>
      <c r="G24" s="355"/>
      <c r="H24" s="355"/>
      <c r="I24" s="355"/>
      <c r="J24" s="355"/>
    </row>
    <row r="25" spans="2:10" ht="15" customHeight="1">
      <c r="B25" s="271" t="s">
        <v>134</v>
      </c>
      <c r="C25" s="356" t="s">
        <v>357</v>
      </c>
      <c r="D25" s="356"/>
      <c r="E25" s="355"/>
      <c r="F25" s="355"/>
      <c r="G25" s="355"/>
      <c r="H25" s="355"/>
      <c r="I25" s="355"/>
      <c r="J25" s="355"/>
    </row>
    <row r="26" spans="2:10" ht="15" customHeight="1">
      <c r="B26" s="271" t="s">
        <v>358</v>
      </c>
      <c r="C26" s="356" t="s">
        <v>359</v>
      </c>
      <c r="D26" s="356"/>
      <c r="E26" s="355"/>
      <c r="F26" s="355"/>
      <c r="G26" s="355"/>
      <c r="H26" s="355"/>
      <c r="I26" s="355"/>
      <c r="J26" s="355"/>
    </row>
    <row r="27" spans="2:10" ht="15" customHeight="1">
      <c r="B27" s="271" t="s">
        <v>360</v>
      </c>
      <c r="C27" s="363" t="s">
        <v>361</v>
      </c>
      <c r="D27" s="363"/>
      <c r="E27" s="355"/>
      <c r="F27" s="355"/>
      <c r="G27" s="355"/>
      <c r="H27" s="355"/>
      <c r="I27" s="355"/>
      <c r="J27" s="355"/>
    </row>
    <row r="28" spans="2:10">
      <c r="B28" s="271" t="s">
        <v>433</v>
      </c>
      <c r="C28" s="363" t="s">
        <v>434</v>
      </c>
      <c r="D28" s="363"/>
      <c r="E28" s="355"/>
      <c r="F28" s="355"/>
      <c r="G28" s="355"/>
      <c r="H28" s="355"/>
      <c r="I28" s="355"/>
      <c r="J28" s="355"/>
    </row>
    <row r="29" spans="2:10">
      <c r="B29" s="364" t="s">
        <v>99</v>
      </c>
      <c r="C29" s="361" t="s">
        <v>362</v>
      </c>
      <c r="D29" s="361"/>
      <c r="E29" s="355"/>
      <c r="F29" s="355"/>
      <c r="G29" s="355"/>
      <c r="H29" s="355"/>
      <c r="I29" s="355"/>
      <c r="J29" s="355"/>
    </row>
    <row r="30" spans="2:10">
      <c r="B30" s="364"/>
      <c r="C30" s="361" t="s">
        <v>363</v>
      </c>
      <c r="D30" s="361"/>
      <c r="E30" s="355"/>
      <c r="F30" s="355"/>
      <c r="G30" s="355"/>
      <c r="H30" s="355"/>
      <c r="I30" s="355"/>
      <c r="J30" s="355"/>
    </row>
    <row r="31" spans="2:10">
      <c r="B31" s="364"/>
      <c r="C31" s="361" t="s">
        <v>364</v>
      </c>
      <c r="D31" s="361"/>
      <c r="E31" s="355"/>
      <c r="F31" s="355"/>
      <c r="G31" s="355"/>
      <c r="H31" s="355"/>
      <c r="I31" s="355"/>
      <c r="J31" s="355"/>
    </row>
    <row r="32" spans="2:10">
      <c r="B32" s="271" t="s">
        <v>435</v>
      </c>
      <c r="C32" s="361" t="s">
        <v>436</v>
      </c>
      <c r="D32" s="361"/>
      <c r="E32" s="355"/>
      <c r="F32" s="355"/>
      <c r="G32" s="355"/>
      <c r="H32" s="355"/>
      <c r="I32" s="355"/>
      <c r="J32" s="355"/>
    </row>
    <row r="33" spans="2:10">
      <c r="B33" s="271" t="s">
        <v>139</v>
      </c>
      <c r="C33" s="361" t="s">
        <v>437</v>
      </c>
      <c r="D33" s="361"/>
      <c r="E33" s="355"/>
      <c r="F33" s="355"/>
      <c r="G33" s="355"/>
      <c r="H33" s="355"/>
      <c r="I33" s="355"/>
      <c r="J33" s="355"/>
    </row>
    <row r="34" spans="2:10" s="282" customFormat="1" ht="15" customHeight="1">
      <c r="B34" s="161" t="s">
        <v>114</v>
      </c>
      <c r="C34" s="361" t="s">
        <v>438</v>
      </c>
      <c r="D34" s="361"/>
      <c r="E34" s="355"/>
      <c r="F34" s="355"/>
      <c r="G34" s="355"/>
      <c r="H34" s="355"/>
      <c r="I34" s="355"/>
      <c r="J34" s="355"/>
    </row>
    <row r="35" spans="2:10" ht="15" customHeight="1">
      <c r="C35" s="281"/>
      <c r="D35" s="281"/>
    </row>
    <row r="36" spans="2:10">
      <c r="B36" s="358" t="s">
        <v>367</v>
      </c>
      <c r="C36" s="358"/>
      <c r="D36" s="358"/>
      <c r="E36" s="358"/>
      <c r="F36" s="358"/>
      <c r="G36" s="358"/>
      <c r="H36" s="358"/>
      <c r="I36" s="358"/>
      <c r="J36" s="358"/>
    </row>
    <row r="37" spans="2:10">
      <c r="B37" s="165" t="s">
        <v>368</v>
      </c>
      <c r="C37" s="164"/>
      <c r="D37" s="164"/>
      <c r="E37" s="216"/>
      <c r="F37" s="216"/>
      <c r="G37" s="216"/>
      <c r="H37" s="216"/>
      <c r="I37" s="216"/>
      <c r="J37" s="216"/>
    </row>
    <row r="38" spans="2:10">
      <c r="C38" s="359" t="s">
        <v>369</v>
      </c>
      <c r="D38" s="359"/>
      <c r="E38" s="360" t="s">
        <v>354</v>
      </c>
      <c r="F38" s="360"/>
      <c r="G38" s="360"/>
      <c r="H38" s="360"/>
      <c r="I38" s="360"/>
      <c r="J38" s="360"/>
    </row>
    <row r="39" spans="2:10">
      <c r="B39" s="365" t="s">
        <v>370</v>
      </c>
      <c r="C39" s="354" t="s">
        <v>371</v>
      </c>
      <c r="D39" s="354"/>
      <c r="E39" s="355"/>
      <c r="F39" s="355"/>
      <c r="G39" s="355"/>
      <c r="H39" s="355"/>
      <c r="I39" s="355"/>
      <c r="J39" s="355"/>
    </row>
    <row r="40" spans="2:10" ht="15" customHeight="1">
      <c r="B40" s="365"/>
      <c r="C40" s="366" t="s">
        <v>372</v>
      </c>
      <c r="D40" s="366"/>
      <c r="E40" s="355"/>
      <c r="F40" s="355"/>
      <c r="G40" s="355"/>
      <c r="H40" s="355"/>
      <c r="I40" s="355"/>
      <c r="J40" s="355"/>
    </row>
    <row r="41" spans="2:10">
      <c r="B41" s="365"/>
      <c r="C41" s="356" t="s">
        <v>373</v>
      </c>
      <c r="D41" s="356"/>
      <c r="E41" s="355"/>
      <c r="F41" s="355"/>
      <c r="G41" s="355"/>
      <c r="H41" s="355"/>
      <c r="I41" s="355"/>
      <c r="J41" s="355"/>
    </row>
    <row r="42" spans="2:10" ht="15" customHeight="1">
      <c r="B42" s="365" t="s">
        <v>374</v>
      </c>
      <c r="C42" s="354" t="s">
        <v>375</v>
      </c>
      <c r="D42" s="354"/>
      <c r="E42" s="355"/>
      <c r="F42" s="355"/>
      <c r="G42" s="355"/>
      <c r="H42" s="355"/>
      <c r="I42" s="355"/>
      <c r="J42" s="355"/>
    </row>
    <row r="43" spans="2:10">
      <c r="B43" s="365"/>
      <c r="C43" s="370" t="s">
        <v>376</v>
      </c>
      <c r="D43" s="370"/>
      <c r="E43" s="355"/>
      <c r="F43" s="355"/>
      <c r="G43" s="355"/>
      <c r="H43" s="355"/>
      <c r="I43" s="355"/>
      <c r="J43" s="355"/>
    </row>
    <row r="44" spans="2:10">
      <c r="B44" s="365"/>
      <c r="C44" s="370" t="s">
        <v>377</v>
      </c>
      <c r="D44" s="370"/>
      <c r="E44" s="355"/>
      <c r="F44" s="355"/>
      <c r="G44" s="355"/>
      <c r="H44" s="355"/>
      <c r="I44" s="355"/>
      <c r="J44" s="355"/>
    </row>
    <row r="45" spans="2:10">
      <c r="B45" s="365"/>
      <c r="C45" s="370" t="s">
        <v>378</v>
      </c>
      <c r="D45" s="370"/>
      <c r="E45" s="355"/>
      <c r="F45" s="355"/>
      <c r="G45" s="355"/>
      <c r="H45" s="355"/>
      <c r="I45" s="355"/>
      <c r="J45" s="355"/>
    </row>
    <row r="46" spans="2:10" ht="15" customHeight="1">
      <c r="B46" s="365" t="s">
        <v>379</v>
      </c>
      <c r="C46" s="367" t="s">
        <v>380</v>
      </c>
      <c r="D46" s="367"/>
      <c r="E46" s="355"/>
      <c r="F46" s="355"/>
      <c r="G46" s="355"/>
      <c r="H46" s="355"/>
      <c r="I46" s="355"/>
      <c r="J46" s="355"/>
    </row>
    <row r="47" spans="2:10" ht="30" customHeight="1">
      <c r="B47" s="365"/>
      <c r="C47" s="368" t="s">
        <v>381</v>
      </c>
      <c r="D47" s="368"/>
      <c r="E47" s="355"/>
      <c r="F47" s="355"/>
      <c r="G47" s="355"/>
      <c r="H47" s="355"/>
      <c r="I47" s="355"/>
      <c r="J47" s="355"/>
    </row>
    <row r="48" spans="2:10">
      <c r="B48" s="365"/>
      <c r="C48" s="369" t="s">
        <v>382</v>
      </c>
      <c r="D48" s="369"/>
      <c r="E48" s="355"/>
      <c r="F48" s="355"/>
      <c r="G48" s="355"/>
      <c r="H48" s="355"/>
      <c r="I48" s="355"/>
      <c r="J48" s="355"/>
    </row>
    <row r="49" spans="2:10">
      <c r="B49" s="365" t="s">
        <v>168</v>
      </c>
      <c r="C49" s="374" t="s">
        <v>383</v>
      </c>
      <c r="D49" s="374"/>
      <c r="E49" s="355"/>
      <c r="F49" s="355"/>
      <c r="G49" s="355"/>
      <c r="H49" s="355"/>
      <c r="I49" s="355"/>
      <c r="J49" s="355"/>
    </row>
    <row r="50" spans="2:10">
      <c r="B50" s="365"/>
      <c r="C50" s="375" t="s">
        <v>384</v>
      </c>
      <c r="D50" s="375"/>
      <c r="E50" s="355"/>
      <c r="F50" s="355"/>
      <c r="G50" s="355"/>
      <c r="H50" s="355"/>
      <c r="I50" s="355"/>
      <c r="J50" s="355"/>
    </row>
    <row r="51" spans="2:10">
      <c r="B51" s="365"/>
      <c r="C51" s="375" t="s">
        <v>385</v>
      </c>
      <c r="D51" s="375"/>
      <c r="E51" s="355"/>
      <c r="F51" s="355"/>
      <c r="G51" s="355"/>
      <c r="H51" s="355"/>
      <c r="I51" s="355"/>
      <c r="J51" s="355"/>
    </row>
    <row r="52" spans="2:10">
      <c r="B52" s="365" t="s">
        <v>169</v>
      </c>
      <c r="C52" s="371" t="s">
        <v>386</v>
      </c>
      <c r="D52" s="371"/>
      <c r="E52" s="372"/>
      <c r="F52" s="372"/>
      <c r="G52" s="372"/>
      <c r="H52" s="372"/>
      <c r="I52" s="372"/>
      <c r="J52" s="372"/>
    </row>
    <row r="53" spans="2:10">
      <c r="B53" s="365"/>
      <c r="C53" s="373" t="s">
        <v>387</v>
      </c>
      <c r="D53" s="373"/>
      <c r="E53" s="372"/>
      <c r="F53" s="372"/>
      <c r="G53" s="372"/>
      <c r="H53" s="372"/>
      <c r="I53" s="372"/>
      <c r="J53" s="372"/>
    </row>
    <row r="54" spans="2:10">
      <c r="B54" s="365"/>
      <c r="C54" s="373" t="s">
        <v>388</v>
      </c>
      <c r="D54" s="373"/>
      <c r="E54" s="372"/>
      <c r="F54" s="372"/>
      <c r="G54" s="372"/>
      <c r="H54" s="372"/>
      <c r="I54" s="372"/>
      <c r="J54" s="372"/>
    </row>
    <row r="55" spans="2:10">
      <c r="B55" s="365" t="s">
        <v>389</v>
      </c>
      <c r="C55" s="371" t="s">
        <v>390</v>
      </c>
      <c r="D55" s="371"/>
      <c r="E55" s="372"/>
      <c r="F55" s="372"/>
      <c r="G55" s="372"/>
      <c r="H55" s="372"/>
      <c r="I55" s="372"/>
      <c r="J55" s="372"/>
    </row>
    <row r="56" spans="2:10">
      <c r="B56" s="365"/>
      <c r="C56" s="373" t="s">
        <v>391</v>
      </c>
      <c r="D56" s="373"/>
      <c r="E56" s="372"/>
      <c r="F56" s="372"/>
      <c r="G56" s="372"/>
      <c r="H56" s="372"/>
      <c r="I56" s="372"/>
      <c r="J56" s="372"/>
    </row>
    <row r="57" spans="2:10">
      <c r="B57" s="365"/>
      <c r="C57" s="363" t="s">
        <v>392</v>
      </c>
      <c r="D57" s="363"/>
      <c r="E57" s="372"/>
      <c r="F57" s="372"/>
      <c r="G57" s="372"/>
      <c r="H57" s="372"/>
      <c r="I57" s="372"/>
      <c r="J57" s="372"/>
    </row>
    <row r="58" spans="2:10">
      <c r="B58" s="365" t="s">
        <v>439</v>
      </c>
      <c r="C58" s="380" t="s">
        <v>440</v>
      </c>
      <c r="D58" s="380"/>
      <c r="E58" s="372"/>
      <c r="F58" s="372"/>
      <c r="G58" s="372"/>
      <c r="H58" s="372"/>
      <c r="I58" s="372"/>
      <c r="J58" s="372"/>
    </row>
    <row r="59" spans="2:10">
      <c r="B59" s="365"/>
      <c r="C59" s="363" t="s">
        <v>441</v>
      </c>
      <c r="D59" s="363"/>
      <c r="E59" s="372"/>
      <c r="F59" s="372"/>
      <c r="G59" s="372"/>
      <c r="H59" s="372"/>
      <c r="I59" s="372"/>
      <c r="J59" s="372"/>
    </row>
    <row r="60" spans="2:10">
      <c r="B60" s="365"/>
      <c r="C60" s="363" t="s">
        <v>442</v>
      </c>
      <c r="D60" s="363"/>
      <c r="E60" s="372"/>
      <c r="F60" s="372"/>
      <c r="G60" s="372"/>
      <c r="H60" s="372"/>
      <c r="I60" s="372"/>
      <c r="J60" s="372"/>
    </row>
    <row r="61" spans="2:10" ht="15" customHeight="1">
      <c r="B61" s="365" t="s">
        <v>443</v>
      </c>
      <c r="C61" s="380" t="s">
        <v>444</v>
      </c>
      <c r="D61" s="380"/>
      <c r="E61" s="372"/>
      <c r="F61" s="372"/>
      <c r="G61" s="372"/>
      <c r="H61" s="372"/>
      <c r="I61" s="372"/>
      <c r="J61" s="372"/>
    </row>
    <row r="62" spans="2:10">
      <c r="B62" s="365"/>
      <c r="C62" s="363" t="s">
        <v>445</v>
      </c>
      <c r="D62" s="363"/>
      <c r="E62" s="372"/>
      <c r="F62" s="372"/>
      <c r="G62" s="372"/>
      <c r="H62" s="372"/>
      <c r="I62" s="372"/>
      <c r="J62" s="372"/>
    </row>
    <row r="63" spans="2:10">
      <c r="B63" s="365"/>
      <c r="C63" s="363" t="s">
        <v>446</v>
      </c>
      <c r="D63" s="363"/>
      <c r="E63" s="372"/>
      <c r="F63" s="372"/>
      <c r="G63" s="372"/>
      <c r="H63" s="372"/>
      <c r="I63" s="372"/>
      <c r="J63" s="372"/>
    </row>
    <row r="64" spans="2:10">
      <c r="B64" s="364" t="s">
        <v>293</v>
      </c>
      <c r="C64" s="380" t="s">
        <v>447</v>
      </c>
      <c r="D64" s="380"/>
      <c r="E64" s="372"/>
      <c r="F64" s="372"/>
      <c r="G64" s="372"/>
      <c r="H64" s="372"/>
      <c r="I64" s="372"/>
      <c r="J64" s="372"/>
    </row>
    <row r="65" spans="2:10" ht="30.75" customHeight="1">
      <c r="B65" s="364"/>
      <c r="C65" s="377" t="s">
        <v>448</v>
      </c>
      <c r="D65" s="377"/>
      <c r="E65" s="372"/>
      <c r="F65" s="372"/>
      <c r="G65" s="372"/>
      <c r="H65" s="372"/>
      <c r="I65" s="372"/>
      <c r="J65" s="372"/>
    </row>
    <row r="66" spans="2:10" ht="15" customHeight="1">
      <c r="B66" s="365" t="s">
        <v>449</v>
      </c>
      <c r="C66" s="380" t="s">
        <v>450</v>
      </c>
      <c r="D66" s="380"/>
      <c r="E66" s="372"/>
      <c r="F66" s="372"/>
      <c r="G66" s="372"/>
      <c r="H66" s="372"/>
      <c r="I66" s="372"/>
      <c r="J66" s="372"/>
    </row>
    <row r="67" spans="2:10">
      <c r="B67" s="365"/>
      <c r="C67" s="363" t="s">
        <v>451</v>
      </c>
      <c r="D67" s="363"/>
      <c r="E67" s="372"/>
      <c r="F67" s="372"/>
      <c r="G67" s="372"/>
      <c r="H67" s="372"/>
      <c r="I67" s="372"/>
      <c r="J67" s="372"/>
    </row>
    <row r="68" spans="2:10">
      <c r="B68" s="365"/>
      <c r="C68" s="363" t="s">
        <v>452</v>
      </c>
      <c r="D68" s="363"/>
      <c r="E68" s="372"/>
      <c r="F68" s="372"/>
      <c r="G68" s="372"/>
      <c r="H68" s="372"/>
      <c r="I68" s="372"/>
      <c r="J68" s="372"/>
    </row>
    <row r="69" spans="2:10">
      <c r="B69" s="365"/>
      <c r="C69" s="363" t="s">
        <v>453</v>
      </c>
      <c r="D69" s="363"/>
      <c r="E69" s="372"/>
      <c r="F69" s="372"/>
      <c r="G69" s="372"/>
      <c r="H69" s="372"/>
      <c r="I69" s="372"/>
      <c r="J69" s="372"/>
    </row>
    <row r="70" spans="2:10" ht="31.5" customHeight="1">
      <c r="B70" s="365" t="s">
        <v>238</v>
      </c>
      <c r="C70" s="376" t="s">
        <v>393</v>
      </c>
      <c r="D70" s="376"/>
      <c r="E70" s="372"/>
      <c r="F70" s="372"/>
      <c r="G70" s="372"/>
      <c r="H70" s="372"/>
      <c r="I70" s="372"/>
      <c r="J70" s="372"/>
    </row>
    <row r="71" spans="2:10" ht="44.25" customHeight="1">
      <c r="B71" s="365"/>
      <c r="C71" s="377" t="s">
        <v>394</v>
      </c>
      <c r="D71" s="377"/>
      <c r="E71" s="372"/>
      <c r="F71" s="372"/>
      <c r="G71" s="372"/>
      <c r="H71" s="372"/>
      <c r="I71" s="372"/>
      <c r="J71" s="372"/>
    </row>
    <row r="72" spans="2:10">
      <c r="B72" s="365"/>
      <c r="C72" s="363" t="s">
        <v>395</v>
      </c>
      <c r="D72" s="363"/>
      <c r="E72" s="372"/>
      <c r="F72" s="372"/>
      <c r="G72" s="372"/>
      <c r="H72" s="372"/>
      <c r="I72" s="372"/>
      <c r="J72" s="372"/>
    </row>
    <row r="73" spans="2:10">
      <c r="B73" s="364" t="s">
        <v>396</v>
      </c>
      <c r="C73" s="380" t="s">
        <v>397</v>
      </c>
      <c r="D73" s="380"/>
      <c r="E73" s="372"/>
      <c r="F73" s="372"/>
      <c r="G73" s="372"/>
      <c r="H73" s="372"/>
      <c r="I73" s="372"/>
      <c r="J73" s="372"/>
    </row>
    <row r="74" spans="2:10">
      <c r="B74" s="364"/>
      <c r="C74" s="379" t="s">
        <v>398</v>
      </c>
      <c r="D74" s="379"/>
      <c r="E74" s="372"/>
      <c r="F74" s="372"/>
      <c r="G74" s="372"/>
      <c r="H74" s="372"/>
      <c r="I74" s="372"/>
      <c r="J74" s="372"/>
    </row>
    <row r="75" spans="2:10" ht="30" customHeight="1">
      <c r="B75" s="364"/>
      <c r="C75" s="378" t="s">
        <v>399</v>
      </c>
      <c r="D75" s="378"/>
      <c r="E75" s="372"/>
      <c r="F75" s="372"/>
      <c r="G75" s="372"/>
      <c r="H75" s="372"/>
      <c r="I75" s="372"/>
      <c r="J75" s="372"/>
    </row>
    <row r="76" spans="2:10">
      <c r="B76" s="364" t="s">
        <v>400</v>
      </c>
      <c r="C76" s="381" t="s">
        <v>401</v>
      </c>
      <c r="D76" s="381"/>
      <c r="E76" s="372"/>
      <c r="F76" s="372"/>
      <c r="G76" s="372"/>
      <c r="H76" s="372"/>
      <c r="I76" s="372"/>
      <c r="J76" s="372"/>
    </row>
    <row r="77" spans="2:10">
      <c r="B77" s="364"/>
      <c r="C77" s="379" t="s">
        <v>402</v>
      </c>
      <c r="D77" s="379"/>
      <c r="E77" s="372"/>
      <c r="F77" s="372"/>
      <c r="G77" s="372"/>
      <c r="H77" s="372"/>
      <c r="I77" s="372"/>
      <c r="J77" s="372"/>
    </row>
    <row r="78" spans="2:10">
      <c r="B78" s="364"/>
      <c r="C78" s="379" t="s">
        <v>403</v>
      </c>
      <c r="D78" s="379"/>
      <c r="E78" s="372"/>
      <c r="F78" s="372"/>
      <c r="G78" s="372"/>
      <c r="H78" s="372"/>
      <c r="I78" s="372"/>
      <c r="J78" s="372"/>
    </row>
    <row r="79" spans="2:10" ht="29.25" customHeight="1">
      <c r="B79" s="364"/>
      <c r="C79" s="378" t="s">
        <v>404</v>
      </c>
      <c r="D79" s="378"/>
      <c r="E79" s="372"/>
      <c r="F79" s="372"/>
      <c r="G79" s="372"/>
      <c r="H79" s="372"/>
      <c r="I79" s="372"/>
      <c r="J79" s="372"/>
    </row>
    <row r="80" spans="2:10">
      <c r="B80" s="364"/>
      <c r="C80" s="379" t="s">
        <v>405</v>
      </c>
      <c r="D80" s="379"/>
      <c r="E80" s="372"/>
      <c r="F80" s="372"/>
      <c r="G80" s="372"/>
      <c r="H80" s="372"/>
      <c r="I80" s="372"/>
      <c r="J80" s="372"/>
    </row>
    <row r="81" spans="2:10" ht="30.75" customHeight="1">
      <c r="B81" s="364"/>
      <c r="C81" s="378" t="s">
        <v>406</v>
      </c>
      <c r="D81" s="378"/>
      <c r="E81" s="372"/>
      <c r="F81" s="372"/>
      <c r="G81" s="372"/>
      <c r="H81" s="372"/>
      <c r="I81" s="372"/>
      <c r="J81" s="372"/>
    </row>
    <row r="82" spans="2:10">
      <c r="C82" s="379"/>
      <c r="D82" s="379"/>
    </row>
    <row r="83" spans="2:10">
      <c r="C83" s="379"/>
      <c r="D83" s="379"/>
    </row>
    <row r="84" spans="2:10">
      <c r="B84" s="166" t="s">
        <v>407</v>
      </c>
      <c r="C84" s="166"/>
      <c r="D84" s="166"/>
      <c r="E84" s="217"/>
      <c r="F84" s="217"/>
      <c r="G84" s="217"/>
      <c r="H84" s="218"/>
      <c r="I84" s="218"/>
      <c r="J84" s="219"/>
    </row>
    <row r="85" spans="2:10">
      <c r="B85" s="168" t="s">
        <v>408</v>
      </c>
      <c r="C85" s="167"/>
      <c r="D85" s="167"/>
      <c r="E85" s="216"/>
      <c r="F85" s="216"/>
      <c r="G85" s="216"/>
      <c r="H85" s="216"/>
      <c r="I85" s="216"/>
      <c r="J85" s="220"/>
    </row>
    <row r="86" spans="2:10">
      <c r="C86" s="359" t="s">
        <v>409</v>
      </c>
      <c r="D86" s="359"/>
      <c r="E86" s="395" t="s">
        <v>354</v>
      </c>
      <c r="F86" s="395"/>
      <c r="G86" s="395"/>
      <c r="H86" s="395"/>
      <c r="I86" s="395"/>
      <c r="J86" s="395"/>
    </row>
    <row r="87" spans="2:10">
      <c r="B87" s="364" t="s">
        <v>127</v>
      </c>
      <c r="C87" s="381" t="s">
        <v>410</v>
      </c>
      <c r="D87" s="381"/>
      <c r="E87" s="355"/>
      <c r="F87" s="355"/>
      <c r="G87" s="355"/>
      <c r="H87" s="355"/>
      <c r="I87" s="355"/>
      <c r="J87" s="355"/>
    </row>
    <row r="88" spans="2:10">
      <c r="B88" s="364"/>
      <c r="C88" s="379" t="s">
        <v>411</v>
      </c>
      <c r="D88" s="379"/>
      <c r="E88" s="355"/>
      <c r="F88" s="355"/>
      <c r="G88" s="355"/>
      <c r="H88" s="355"/>
      <c r="I88" s="355"/>
      <c r="J88" s="355"/>
    </row>
    <row r="89" spans="2:10">
      <c r="B89" s="364"/>
      <c r="C89" s="379" t="s">
        <v>412</v>
      </c>
      <c r="D89" s="379"/>
      <c r="E89" s="355"/>
      <c r="F89" s="355"/>
      <c r="G89" s="355"/>
      <c r="H89" s="355"/>
      <c r="I89" s="355"/>
      <c r="J89" s="355"/>
    </row>
    <row r="90" spans="2:10">
      <c r="B90" s="364" t="s">
        <v>413</v>
      </c>
      <c r="C90" s="381" t="s">
        <v>414</v>
      </c>
      <c r="D90" s="381"/>
      <c r="E90" s="355"/>
      <c r="F90" s="355"/>
      <c r="G90" s="355"/>
      <c r="H90" s="355"/>
      <c r="I90" s="355"/>
      <c r="J90" s="355"/>
    </row>
    <row r="91" spans="2:10">
      <c r="B91" s="364"/>
      <c r="C91" s="382" t="s">
        <v>415</v>
      </c>
      <c r="D91" s="382"/>
      <c r="E91" s="355"/>
      <c r="F91" s="355"/>
      <c r="G91" s="355"/>
      <c r="H91" s="355"/>
      <c r="I91" s="355"/>
      <c r="J91" s="355"/>
    </row>
    <row r="92" spans="2:10">
      <c r="B92" s="364" t="s">
        <v>416</v>
      </c>
      <c r="C92" s="354" t="s">
        <v>417</v>
      </c>
      <c r="D92" s="354"/>
      <c r="E92" s="355"/>
      <c r="F92" s="355"/>
      <c r="G92" s="355"/>
      <c r="H92" s="355"/>
      <c r="I92" s="355"/>
      <c r="J92" s="355"/>
    </row>
    <row r="93" spans="2:10" ht="15" customHeight="1">
      <c r="B93" s="364"/>
      <c r="C93" s="383" t="s">
        <v>418</v>
      </c>
      <c r="D93" s="383"/>
      <c r="E93" s="355"/>
      <c r="F93" s="355"/>
      <c r="G93" s="355"/>
      <c r="H93" s="355"/>
      <c r="I93" s="355"/>
      <c r="J93" s="355"/>
    </row>
    <row r="94" spans="2:10">
      <c r="B94" s="364" t="s">
        <v>130</v>
      </c>
      <c r="C94" s="354" t="s">
        <v>419</v>
      </c>
      <c r="D94" s="354"/>
      <c r="E94" s="355"/>
      <c r="F94" s="355"/>
      <c r="G94" s="355"/>
      <c r="H94" s="355"/>
      <c r="I94" s="355"/>
      <c r="J94" s="355"/>
    </row>
    <row r="95" spans="2:10">
      <c r="B95" s="364"/>
      <c r="C95" s="356" t="s">
        <v>420</v>
      </c>
      <c r="D95" s="356"/>
      <c r="E95" s="355"/>
      <c r="F95" s="355"/>
      <c r="G95" s="355"/>
      <c r="H95" s="355"/>
      <c r="I95" s="355"/>
      <c r="J95" s="355"/>
    </row>
    <row r="96" spans="2:10">
      <c r="B96" s="364" t="s">
        <v>290</v>
      </c>
      <c r="C96" s="354" t="s">
        <v>421</v>
      </c>
      <c r="D96" s="354"/>
      <c r="E96" s="355"/>
      <c r="F96" s="355"/>
      <c r="G96" s="355"/>
      <c r="H96" s="355"/>
      <c r="I96" s="355"/>
      <c r="J96" s="355"/>
    </row>
    <row r="97" spans="2:10" ht="15" customHeight="1">
      <c r="B97" s="364"/>
      <c r="C97" s="378" t="s">
        <v>422</v>
      </c>
      <c r="D97" s="378"/>
      <c r="E97" s="355"/>
      <c r="F97" s="355"/>
      <c r="G97" s="355"/>
      <c r="H97" s="355"/>
      <c r="I97" s="355"/>
      <c r="J97" s="355"/>
    </row>
  </sheetData>
  <mergeCells count="161">
    <mergeCell ref="B94:B95"/>
    <mergeCell ref="C94:D94"/>
    <mergeCell ref="E94:J94"/>
    <mergeCell ref="C95:D95"/>
    <mergeCell ref="E95:J95"/>
    <mergeCell ref="B96:B97"/>
    <mergeCell ref="C96:D96"/>
    <mergeCell ref="E96:J96"/>
    <mergeCell ref="C97:D97"/>
    <mergeCell ref="E97:J97"/>
    <mergeCell ref="B90:B91"/>
    <mergeCell ref="C90:D90"/>
    <mergeCell ref="E90:J90"/>
    <mergeCell ref="C91:D91"/>
    <mergeCell ref="E91:J91"/>
    <mergeCell ref="B92:B93"/>
    <mergeCell ref="C92:D92"/>
    <mergeCell ref="E92:J92"/>
    <mergeCell ref="C93:D93"/>
    <mergeCell ref="E93:J93"/>
    <mergeCell ref="B87:B89"/>
    <mergeCell ref="C87:D87"/>
    <mergeCell ref="E87:J87"/>
    <mergeCell ref="C88:D88"/>
    <mergeCell ref="E88:J88"/>
    <mergeCell ref="C89:D89"/>
    <mergeCell ref="E89:J89"/>
    <mergeCell ref="E80:J80"/>
    <mergeCell ref="C81:D81"/>
    <mergeCell ref="E81:J81"/>
    <mergeCell ref="C82:D82"/>
    <mergeCell ref="C83:D83"/>
    <mergeCell ref="C86:D86"/>
    <mergeCell ref="E86:J86"/>
    <mergeCell ref="B76:B81"/>
    <mergeCell ref="C76:D76"/>
    <mergeCell ref="E76:J76"/>
    <mergeCell ref="C77:D77"/>
    <mergeCell ref="E77:J77"/>
    <mergeCell ref="C78:D78"/>
    <mergeCell ref="E78:J78"/>
    <mergeCell ref="C79:D79"/>
    <mergeCell ref="E79:J79"/>
    <mergeCell ref="C80:D80"/>
    <mergeCell ref="E72:J72"/>
    <mergeCell ref="B73:B75"/>
    <mergeCell ref="C73:D73"/>
    <mergeCell ref="E73:J73"/>
    <mergeCell ref="C74:D74"/>
    <mergeCell ref="E74:J74"/>
    <mergeCell ref="C75:D75"/>
    <mergeCell ref="E75:J75"/>
    <mergeCell ref="C68:D68"/>
    <mergeCell ref="E68:J68"/>
    <mergeCell ref="C69:D69"/>
    <mergeCell ref="E69:J69"/>
    <mergeCell ref="B70:B72"/>
    <mergeCell ref="C70:D70"/>
    <mergeCell ref="E70:J70"/>
    <mergeCell ref="C71:D71"/>
    <mergeCell ref="E71:J71"/>
    <mergeCell ref="C72:D72"/>
    <mergeCell ref="B64:B65"/>
    <mergeCell ref="C64:D64"/>
    <mergeCell ref="E64:J64"/>
    <mergeCell ref="C65:D65"/>
    <mergeCell ref="E65:J65"/>
    <mergeCell ref="B66:B69"/>
    <mergeCell ref="C66:D66"/>
    <mergeCell ref="E66:J66"/>
    <mergeCell ref="C67:D67"/>
    <mergeCell ref="E67:J67"/>
    <mergeCell ref="B61:B63"/>
    <mergeCell ref="C61:D61"/>
    <mergeCell ref="E61:J61"/>
    <mergeCell ref="C62:D62"/>
    <mergeCell ref="E62:J62"/>
    <mergeCell ref="C63:D63"/>
    <mergeCell ref="E63:J63"/>
    <mergeCell ref="B58:B60"/>
    <mergeCell ref="C58:D58"/>
    <mergeCell ref="E58:J58"/>
    <mergeCell ref="C59:D59"/>
    <mergeCell ref="E59:J59"/>
    <mergeCell ref="C60:D60"/>
    <mergeCell ref="E60:J60"/>
    <mergeCell ref="B55:B57"/>
    <mergeCell ref="C55:D55"/>
    <mergeCell ref="E55:J55"/>
    <mergeCell ref="C56:D56"/>
    <mergeCell ref="E56:J56"/>
    <mergeCell ref="C57:D57"/>
    <mergeCell ref="E57:J57"/>
    <mergeCell ref="B52:B54"/>
    <mergeCell ref="C52:D52"/>
    <mergeCell ref="E52:J52"/>
    <mergeCell ref="C53:D53"/>
    <mergeCell ref="E53:J53"/>
    <mergeCell ref="C54:D54"/>
    <mergeCell ref="E54:J54"/>
    <mergeCell ref="B49:B51"/>
    <mergeCell ref="C49:D49"/>
    <mergeCell ref="E49:J49"/>
    <mergeCell ref="C50:D50"/>
    <mergeCell ref="E50:J50"/>
    <mergeCell ref="C51:D51"/>
    <mergeCell ref="E51:J51"/>
    <mergeCell ref="B46:B48"/>
    <mergeCell ref="C46:D46"/>
    <mergeCell ref="E46:J46"/>
    <mergeCell ref="C47:D47"/>
    <mergeCell ref="E47:J47"/>
    <mergeCell ref="C48:D48"/>
    <mergeCell ref="E48:J48"/>
    <mergeCell ref="B42:B45"/>
    <mergeCell ref="C42:D42"/>
    <mergeCell ref="E42:J42"/>
    <mergeCell ref="C43:D43"/>
    <mergeCell ref="E43:J43"/>
    <mergeCell ref="C44:D44"/>
    <mergeCell ref="E44:J44"/>
    <mergeCell ref="C45:D45"/>
    <mergeCell ref="E45:J45"/>
    <mergeCell ref="B36:J36"/>
    <mergeCell ref="C38:D38"/>
    <mergeCell ref="E38:J38"/>
    <mergeCell ref="B39:B41"/>
    <mergeCell ref="C39:D39"/>
    <mergeCell ref="E39:J39"/>
    <mergeCell ref="C40:D40"/>
    <mergeCell ref="E40:J40"/>
    <mergeCell ref="C41:D41"/>
    <mergeCell ref="E41:J41"/>
    <mergeCell ref="C32:D32"/>
    <mergeCell ref="E32:J32"/>
    <mergeCell ref="C33:D33"/>
    <mergeCell ref="E33:J33"/>
    <mergeCell ref="C34:D34"/>
    <mergeCell ref="E34:J34"/>
    <mergeCell ref="C28:D28"/>
    <mergeCell ref="E28:J28"/>
    <mergeCell ref="B29:B31"/>
    <mergeCell ref="C29:D29"/>
    <mergeCell ref="E29:J29"/>
    <mergeCell ref="C30:D30"/>
    <mergeCell ref="E30:J30"/>
    <mergeCell ref="C31:D31"/>
    <mergeCell ref="E31:J31"/>
    <mergeCell ref="C25:D25"/>
    <mergeCell ref="E25:J25"/>
    <mergeCell ref="C26:D26"/>
    <mergeCell ref="E26:J26"/>
    <mergeCell ref="C27:D27"/>
    <mergeCell ref="E27:J27"/>
    <mergeCell ref="B1:J1"/>
    <mergeCell ref="B3:I3"/>
    <mergeCell ref="B19:I19"/>
    <mergeCell ref="B21:J21"/>
    <mergeCell ref="E23:J23"/>
    <mergeCell ref="C24:D24"/>
    <mergeCell ref="E24:J24"/>
  </mergeCells>
  <pageMargins left="0.7" right="0.7" top="0.75" bottom="0.75" header="0.3" footer="0.3"/>
  <pageSetup paperSize="9" scale="69" fitToHeight="0" orientation="landscape"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1:J97"/>
  <sheetViews>
    <sheetView zoomScale="115" zoomScaleNormal="115" workbookViewId="0">
      <selection activeCell="E20" sqref="E20:J20"/>
    </sheetView>
  </sheetViews>
  <sheetFormatPr baseColWidth="10" defaultColWidth="8.83203125" defaultRowHeight="15"/>
  <cols>
    <col min="1" max="1" width="3.5" customWidth="1"/>
    <col min="2" max="2" width="28.6640625" bestFit="1" customWidth="1"/>
    <col min="3" max="3" width="71.83203125" customWidth="1"/>
    <col min="4" max="4" width="33.6640625" bestFit="1" customWidth="1"/>
    <col min="5" max="8" width="9.1640625" style="282"/>
    <col min="9" max="9" width="9.1640625" style="282" customWidth="1"/>
    <col min="10" max="10" width="9.1640625" style="282"/>
  </cols>
  <sheetData>
    <row r="1" spans="2:9" ht="21">
      <c r="B1" s="350" t="s">
        <v>454</v>
      </c>
      <c r="C1" s="350"/>
      <c r="D1" s="350"/>
      <c r="E1" s="350"/>
      <c r="F1" s="350"/>
      <c r="G1" s="350"/>
      <c r="H1" s="350"/>
      <c r="I1" s="350"/>
    </row>
    <row r="3" spans="2:9" ht="49.5" customHeight="1">
      <c r="B3" s="357" t="s">
        <v>455</v>
      </c>
      <c r="C3" s="357"/>
      <c r="D3" s="357"/>
      <c r="E3" s="357"/>
      <c r="F3" s="357"/>
      <c r="G3" s="357"/>
      <c r="H3" s="357"/>
      <c r="I3" s="357"/>
    </row>
    <row r="4" spans="2:9" ht="15" customHeight="1">
      <c r="B4" s="159" t="s">
        <v>43</v>
      </c>
      <c r="C4" s="160" t="s">
        <v>329</v>
      </c>
      <c r="D4" s="160" t="s">
        <v>330</v>
      </c>
      <c r="E4" s="156"/>
      <c r="F4" s="156"/>
      <c r="G4" s="156"/>
      <c r="H4" s="156"/>
      <c r="I4" s="156"/>
    </row>
    <row r="5" spans="2:9" ht="15" customHeight="1">
      <c r="B5" s="158" t="s">
        <v>331</v>
      </c>
      <c r="C5" s="163" t="s">
        <v>332</v>
      </c>
      <c r="D5" s="158" t="s">
        <v>333</v>
      </c>
      <c r="E5" s="156"/>
      <c r="F5" s="156"/>
      <c r="G5" s="156"/>
      <c r="H5" s="156"/>
      <c r="I5" s="156"/>
    </row>
    <row r="6" spans="2:9" ht="15" customHeight="1">
      <c r="B6" s="158" t="s">
        <v>334</v>
      </c>
      <c r="C6" s="163" t="s">
        <v>335</v>
      </c>
      <c r="D6" s="158" t="s">
        <v>336</v>
      </c>
      <c r="E6" s="156"/>
      <c r="F6" s="156"/>
      <c r="G6" s="156"/>
      <c r="H6" s="156"/>
      <c r="I6" s="156"/>
    </row>
    <row r="7" spans="2:9" ht="15" customHeight="1">
      <c r="B7" s="158" t="s">
        <v>337</v>
      </c>
      <c r="C7" s="163" t="s">
        <v>338</v>
      </c>
      <c r="D7" s="158" t="s">
        <v>339</v>
      </c>
      <c r="E7" s="156"/>
      <c r="F7" s="156"/>
      <c r="G7" s="156"/>
      <c r="H7" s="156"/>
      <c r="I7" s="156"/>
    </row>
    <row r="8" spans="2:9" ht="15" customHeight="1">
      <c r="B8" s="158" t="s">
        <v>425</v>
      </c>
      <c r="C8" s="163" t="s">
        <v>341</v>
      </c>
      <c r="D8" s="158" t="s">
        <v>342</v>
      </c>
      <c r="E8" s="156"/>
      <c r="F8" s="156"/>
      <c r="G8" s="156"/>
      <c r="H8" s="156"/>
      <c r="I8" s="156"/>
    </row>
    <row r="9" spans="2:9" ht="15" customHeight="1">
      <c r="B9" s="158" t="s">
        <v>340</v>
      </c>
      <c r="C9" s="163" t="s">
        <v>344</v>
      </c>
      <c r="D9" s="158" t="s">
        <v>345</v>
      </c>
      <c r="E9" s="156"/>
      <c r="F9" s="156"/>
      <c r="G9" s="156"/>
      <c r="H9" s="156"/>
      <c r="I9" s="156"/>
    </row>
    <row r="10" spans="2:9" ht="15" customHeight="1">
      <c r="B10" s="158" t="s">
        <v>426</v>
      </c>
      <c r="C10" s="163" t="s">
        <v>347</v>
      </c>
      <c r="D10" s="157"/>
      <c r="E10" s="156"/>
      <c r="F10" s="156"/>
      <c r="G10" s="156"/>
      <c r="H10" s="156"/>
      <c r="I10" s="156"/>
    </row>
    <row r="11" spans="2:9" ht="15" customHeight="1">
      <c r="B11" s="158" t="s">
        <v>343</v>
      </c>
      <c r="C11" s="163" t="s">
        <v>427</v>
      </c>
      <c r="D11" s="157"/>
      <c r="E11" s="156"/>
      <c r="F11" s="156"/>
      <c r="G11" s="156"/>
      <c r="H11" s="156"/>
      <c r="I11" s="156"/>
    </row>
    <row r="12" spans="2:9" ht="15" customHeight="1">
      <c r="B12" s="158" t="s">
        <v>346</v>
      </c>
      <c r="C12" s="163" t="s">
        <v>428</v>
      </c>
      <c r="D12" s="157"/>
      <c r="E12" s="156"/>
      <c r="F12" s="156"/>
      <c r="G12" s="156"/>
      <c r="H12" s="156"/>
      <c r="I12" s="156"/>
    </row>
    <row r="13" spans="2:9" ht="15" customHeight="1">
      <c r="B13" s="158"/>
      <c r="C13" s="163" t="s">
        <v>429</v>
      </c>
      <c r="D13" s="157"/>
      <c r="E13" s="156"/>
      <c r="F13" s="156"/>
      <c r="G13" s="156"/>
      <c r="H13" s="156"/>
      <c r="I13" s="156"/>
    </row>
    <row r="14" spans="2:9" ht="15" customHeight="1">
      <c r="B14" s="158"/>
      <c r="C14" s="163" t="s">
        <v>430</v>
      </c>
      <c r="D14" s="157"/>
      <c r="E14" s="156"/>
      <c r="F14" s="156"/>
      <c r="G14" s="156"/>
      <c r="H14" s="156"/>
      <c r="I14" s="156"/>
    </row>
    <row r="15" spans="2:9" ht="15" customHeight="1">
      <c r="B15" s="158"/>
      <c r="C15" s="163" t="s">
        <v>348</v>
      </c>
      <c r="D15" s="157"/>
      <c r="E15" s="156"/>
      <c r="F15" s="156"/>
      <c r="G15" s="156"/>
      <c r="H15" s="156"/>
      <c r="I15" s="156"/>
    </row>
    <row r="16" spans="2:9" ht="15" customHeight="1">
      <c r="B16" s="158"/>
      <c r="C16" s="163" t="s">
        <v>349</v>
      </c>
      <c r="D16" s="157"/>
      <c r="E16" s="156"/>
      <c r="F16" s="156"/>
      <c r="G16" s="156"/>
      <c r="H16" s="156"/>
      <c r="I16" s="156"/>
    </row>
    <row r="17" spans="2:9" ht="15" customHeight="1">
      <c r="B17" s="158"/>
      <c r="C17" s="163" t="s">
        <v>350</v>
      </c>
      <c r="D17" s="157"/>
      <c r="E17" s="156"/>
      <c r="F17" s="156"/>
      <c r="G17" s="156"/>
      <c r="H17" s="156"/>
      <c r="I17" s="156"/>
    </row>
    <row r="18" spans="2:9" ht="15" customHeight="1">
      <c r="C18" s="163"/>
      <c r="D18" s="157"/>
      <c r="E18" s="156"/>
      <c r="F18" s="156"/>
      <c r="G18" s="156"/>
      <c r="H18" s="156"/>
      <c r="I18" s="156"/>
    </row>
    <row r="19" spans="2:9" ht="150" customHeight="1">
      <c r="B19" s="357" t="s">
        <v>351</v>
      </c>
      <c r="C19" s="357"/>
      <c r="D19" s="357"/>
      <c r="E19" s="357"/>
      <c r="F19" s="357"/>
      <c r="G19" s="357"/>
      <c r="H19" s="357"/>
      <c r="I19" s="357"/>
    </row>
    <row r="20" spans="2:9" ht="15" customHeight="1">
      <c r="C20" s="157"/>
      <c r="D20" s="157"/>
      <c r="E20" s="156"/>
      <c r="F20" s="156"/>
      <c r="G20" s="156"/>
      <c r="H20" s="156"/>
      <c r="I20" s="156"/>
    </row>
    <row r="21" spans="2:9" ht="15" customHeight="1">
      <c r="B21" s="358" t="s">
        <v>352</v>
      </c>
      <c r="C21" s="358"/>
      <c r="D21" s="358"/>
      <c r="E21" s="358"/>
      <c r="F21" s="358"/>
      <c r="G21" s="358"/>
      <c r="H21" s="358"/>
      <c r="I21" s="358"/>
    </row>
    <row r="22" spans="2:9" ht="15" customHeight="1">
      <c r="B22" s="165" t="s">
        <v>456</v>
      </c>
      <c r="C22" s="164"/>
      <c r="D22" s="164"/>
      <c r="E22" s="216"/>
      <c r="F22" s="216"/>
      <c r="G22" s="216"/>
      <c r="H22" s="216"/>
      <c r="I22" s="216"/>
    </row>
    <row r="23" spans="2:9" ht="15" customHeight="1">
      <c r="C23" s="359" t="s">
        <v>353</v>
      </c>
      <c r="D23" s="359"/>
      <c r="E23" s="360" t="s">
        <v>354</v>
      </c>
      <c r="F23" s="360"/>
      <c r="G23" s="360"/>
      <c r="H23" s="360"/>
      <c r="I23" s="360"/>
    </row>
    <row r="24" spans="2:9" ht="15" customHeight="1">
      <c r="C24" s="354" t="s">
        <v>432</v>
      </c>
      <c r="D24" s="354"/>
      <c r="E24" s="355"/>
      <c r="F24" s="355"/>
      <c r="G24" s="355"/>
      <c r="H24" s="355"/>
      <c r="I24" s="355"/>
    </row>
    <row r="25" spans="2:9" ht="15" customHeight="1">
      <c r="B25" s="271" t="s">
        <v>134</v>
      </c>
      <c r="C25" s="356" t="s">
        <v>357</v>
      </c>
      <c r="D25" s="356"/>
      <c r="E25" s="355"/>
      <c r="F25" s="355"/>
      <c r="G25" s="355"/>
      <c r="H25" s="355"/>
      <c r="I25" s="355"/>
    </row>
    <row r="26" spans="2:9" ht="15" customHeight="1">
      <c r="B26" s="271" t="s">
        <v>358</v>
      </c>
      <c r="C26" s="356" t="s">
        <v>359</v>
      </c>
      <c r="D26" s="356"/>
      <c r="E26" s="355"/>
      <c r="F26" s="355"/>
      <c r="G26" s="355"/>
      <c r="H26" s="355"/>
      <c r="I26" s="355"/>
    </row>
    <row r="27" spans="2:9">
      <c r="B27" s="271" t="s">
        <v>360</v>
      </c>
      <c r="C27" s="363" t="s">
        <v>361</v>
      </c>
      <c r="D27" s="363"/>
      <c r="E27" s="355"/>
      <c r="F27" s="355"/>
      <c r="G27" s="355"/>
      <c r="H27" s="355"/>
      <c r="I27" s="355"/>
    </row>
    <row r="28" spans="2:9">
      <c r="B28" s="271" t="s">
        <v>433</v>
      </c>
      <c r="C28" s="363" t="s">
        <v>434</v>
      </c>
      <c r="D28" s="363"/>
      <c r="E28" s="355"/>
      <c r="F28" s="355"/>
      <c r="G28" s="355"/>
      <c r="H28" s="355"/>
      <c r="I28" s="355"/>
    </row>
    <row r="29" spans="2:9">
      <c r="B29" s="364" t="s">
        <v>99</v>
      </c>
      <c r="C29" s="361" t="s">
        <v>362</v>
      </c>
      <c r="D29" s="361"/>
      <c r="E29" s="355"/>
      <c r="F29" s="355"/>
      <c r="G29" s="355"/>
      <c r="H29" s="355"/>
      <c r="I29" s="355"/>
    </row>
    <row r="30" spans="2:9">
      <c r="B30" s="364"/>
      <c r="C30" s="361" t="s">
        <v>363</v>
      </c>
      <c r="D30" s="361"/>
      <c r="E30" s="355"/>
      <c r="F30" s="355"/>
      <c r="G30" s="355"/>
      <c r="H30" s="355"/>
      <c r="I30" s="355"/>
    </row>
    <row r="31" spans="2:9">
      <c r="B31" s="364"/>
      <c r="C31" s="361" t="s">
        <v>364</v>
      </c>
      <c r="D31" s="361"/>
      <c r="E31" s="355"/>
      <c r="F31" s="355"/>
      <c r="G31" s="355"/>
      <c r="H31" s="355"/>
      <c r="I31" s="355"/>
    </row>
    <row r="32" spans="2:9">
      <c r="B32" s="271" t="s">
        <v>435</v>
      </c>
      <c r="C32" s="361" t="s">
        <v>436</v>
      </c>
      <c r="D32" s="361"/>
      <c r="E32" s="355"/>
      <c r="F32" s="355"/>
      <c r="G32" s="355"/>
      <c r="H32" s="355"/>
      <c r="I32" s="355"/>
    </row>
    <row r="33" spans="2:9" s="282" customFormat="1" ht="15" customHeight="1">
      <c r="B33" s="271" t="s">
        <v>139</v>
      </c>
      <c r="C33" s="361" t="s">
        <v>437</v>
      </c>
      <c r="D33" s="361"/>
      <c r="E33" s="355"/>
      <c r="F33" s="355"/>
      <c r="G33" s="355"/>
      <c r="H33" s="355"/>
      <c r="I33" s="355"/>
    </row>
    <row r="34" spans="2:9" ht="15" customHeight="1">
      <c r="B34" s="161" t="s">
        <v>114</v>
      </c>
      <c r="C34" s="361" t="s">
        <v>438</v>
      </c>
      <c r="D34" s="361"/>
      <c r="E34" s="355"/>
      <c r="F34" s="355"/>
      <c r="G34" s="355"/>
      <c r="H34" s="355"/>
      <c r="I34" s="355"/>
    </row>
    <row r="35" spans="2:9">
      <c r="E35" s="278"/>
      <c r="F35" s="278"/>
      <c r="G35" s="278"/>
      <c r="H35" s="278"/>
      <c r="I35" s="278"/>
    </row>
    <row r="36" spans="2:9">
      <c r="B36" s="358" t="s">
        <v>367</v>
      </c>
      <c r="C36" s="358"/>
      <c r="D36" s="358"/>
      <c r="E36" s="358"/>
      <c r="F36" s="358"/>
      <c r="G36" s="358"/>
      <c r="H36" s="358"/>
      <c r="I36" s="358"/>
    </row>
    <row r="37" spans="2:9">
      <c r="B37" s="165" t="s">
        <v>368</v>
      </c>
      <c r="C37" s="164"/>
      <c r="D37" s="164"/>
      <c r="E37" s="216"/>
      <c r="F37" s="216"/>
      <c r="G37" s="216"/>
      <c r="H37" s="216"/>
      <c r="I37" s="216"/>
    </row>
    <row r="38" spans="2:9">
      <c r="C38" s="359" t="s">
        <v>369</v>
      </c>
      <c r="D38" s="359"/>
      <c r="E38" s="360" t="s">
        <v>354</v>
      </c>
      <c r="F38" s="360"/>
      <c r="G38" s="360"/>
      <c r="H38" s="360"/>
      <c r="I38" s="360"/>
    </row>
    <row r="39" spans="2:9" ht="15" customHeight="1">
      <c r="B39" s="365" t="s">
        <v>370</v>
      </c>
      <c r="C39" s="354" t="s">
        <v>371</v>
      </c>
      <c r="D39" s="354"/>
      <c r="E39" s="355"/>
      <c r="F39" s="355"/>
      <c r="G39" s="355"/>
      <c r="H39" s="355"/>
      <c r="I39" s="355"/>
    </row>
    <row r="40" spans="2:9" ht="15" customHeight="1">
      <c r="B40" s="365"/>
      <c r="C40" s="366" t="s">
        <v>372</v>
      </c>
      <c r="D40" s="366"/>
      <c r="E40" s="355"/>
      <c r="F40" s="355"/>
      <c r="G40" s="355"/>
      <c r="H40" s="355"/>
      <c r="I40" s="355"/>
    </row>
    <row r="41" spans="2:9">
      <c r="B41" s="365"/>
      <c r="C41" s="356" t="s">
        <v>373</v>
      </c>
      <c r="D41" s="356"/>
      <c r="E41" s="355"/>
      <c r="F41" s="355"/>
      <c r="G41" s="355"/>
      <c r="H41" s="355"/>
      <c r="I41" s="355"/>
    </row>
    <row r="42" spans="2:9" ht="15" customHeight="1">
      <c r="B42" s="365" t="s">
        <v>374</v>
      </c>
      <c r="C42" s="354" t="s">
        <v>375</v>
      </c>
      <c r="D42" s="354"/>
      <c r="E42" s="355"/>
      <c r="F42" s="355"/>
      <c r="G42" s="355"/>
      <c r="H42" s="355"/>
      <c r="I42" s="355"/>
    </row>
    <row r="43" spans="2:9">
      <c r="B43" s="365"/>
      <c r="C43" s="370" t="s">
        <v>376</v>
      </c>
      <c r="D43" s="370"/>
      <c r="E43" s="355"/>
      <c r="F43" s="355"/>
      <c r="G43" s="355"/>
      <c r="H43" s="355"/>
      <c r="I43" s="355"/>
    </row>
    <row r="44" spans="2:9">
      <c r="B44" s="365"/>
      <c r="C44" s="370" t="s">
        <v>377</v>
      </c>
      <c r="D44" s="370"/>
      <c r="E44" s="355"/>
      <c r="F44" s="355"/>
      <c r="G44" s="355"/>
      <c r="H44" s="355"/>
      <c r="I44" s="355"/>
    </row>
    <row r="45" spans="2:9">
      <c r="B45" s="365"/>
      <c r="C45" s="370" t="s">
        <v>378</v>
      </c>
      <c r="D45" s="370"/>
      <c r="E45" s="355"/>
      <c r="F45" s="355"/>
      <c r="G45" s="355"/>
      <c r="H45" s="355"/>
      <c r="I45" s="355"/>
    </row>
    <row r="46" spans="2:9" ht="15" customHeight="1">
      <c r="B46" s="365" t="s">
        <v>379</v>
      </c>
      <c r="C46" s="367" t="s">
        <v>380</v>
      </c>
      <c r="D46" s="367"/>
      <c r="E46" s="355"/>
      <c r="F46" s="355"/>
      <c r="G46" s="355"/>
      <c r="H46" s="355"/>
      <c r="I46" s="355"/>
    </row>
    <row r="47" spans="2:9" ht="15" customHeight="1">
      <c r="B47" s="365"/>
      <c r="C47" s="368" t="s">
        <v>381</v>
      </c>
      <c r="D47" s="368"/>
      <c r="E47" s="355"/>
      <c r="F47" s="355"/>
      <c r="G47" s="355"/>
      <c r="H47" s="355"/>
      <c r="I47" s="355"/>
    </row>
    <row r="48" spans="2:9">
      <c r="B48" s="365"/>
      <c r="C48" s="369" t="s">
        <v>382</v>
      </c>
      <c r="D48" s="369"/>
      <c r="E48" s="355"/>
      <c r="F48" s="355"/>
      <c r="G48" s="355"/>
      <c r="H48" s="355"/>
      <c r="I48" s="355"/>
    </row>
    <row r="49" spans="2:9" ht="15" customHeight="1">
      <c r="B49" s="365" t="s">
        <v>168</v>
      </c>
      <c r="C49" s="374" t="s">
        <v>383</v>
      </c>
      <c r="D49" s="374"/>
      <c r="E49" s="355"/>
      <c r="F49" s="355"/>
      <c r="G49" s="355"/>
      <c r="H49" s="355"/>
      <c r="I49" s="355"/>
    </row>
    <row r="50" spans="2:9">
      <c r="B50" s="365"/>
      <c r="C50" s="375" t="s">
        <v>384</v>
      </c>
      <c r="D50" s="375"/>
      <c r="E50" s="355"/>
      <c r="F50" s="355"/>
      <c r="G50" s="355"/>
      <c r="H50" s="355"/>
      <c r="I50" s="355"/>
    </row>
    <row r="51" spans="2:9">
      <c r="B51" s="365"/>
      <c r="C51" s="375" t="s">
        <v>385</v>
      </c>
      <c r="D51" s="375"/>
      <c r="E51" s="355"/>
      <c r="F51" s="355"/>
      <c r="G51" s="355"/>
      <c r="H51" s="355"/>
      <c r="I51" s="355"/>
    </row>
    <row r="52" spans="2:9" ht="15" customHeight="1">
      <c r="B52" s="365" t="s">
        <v>169</v>
      </c>
      <c r="C52" s="371" t="s">
        <v>386</v>
      </c>
      <c r="D52" s="371"/>
      <c r="E52" s="372"/>
      <c r="F52" s="372"/>
      <c r="G52" s="372"/>
      <c r="H52" s="372"/>
      <c r="I52" s="372"/>
    </row>
    <row r="53" spans="2:9">
      <c r="B53" s="365"/>
      <c r="C53" s="373" t="s">
        <v>387</v>
      </c>
      <c r="D53" s="373"/>
      <c r="E53" s="372"/>
      <c r="F53" s="372"/>
      <c r="G53" s="372"/>
      <c r="H53" s="372"/>
      <c r="I53" s="372"/>
    </row>
    <row r="54" spans="2:9">
      <c r="B54" s="365"/>
      <c r="C54" s="373" t="s">
        <v>388</v>
      </c>
      <c r="D54" s="373"/>
      <c r="E54" s="372"/>
      <c r="F54" s="372"/>
      <c r="G54" s="372"/>
      <c r="H54" s="372"/>
      <c r="I54" s="372"/>
    </row>
    <row r="55" spans="2:9" ht="15" customHeight="1">
      <c r="B55" s="365" t="s">
        <v>389</v>
      </c>
      <c r="C55" s="371" t="s">
        <v>390</v>
      </c>
      <c r="D55" s="371"/>
      <c r="E55" s="372"/>
      <c r="F55" s="372"/>
      <c r="G55" s="372"/>
      <c r="H55" s="372"/>
      <c r="I55" s="372"/>
    </row>
    <row r="56" spans="2:9">
      <c r="B56" s="365"/>
      <c r="C56" s="373" t="s">
        <v>391</v>
      </c>
      <c r="D56" s="373"/>
      <c r="E56" s="372"/>
      <c r="F56" s="372"/>
      <c r="G56" s="372"/>
      <c r="H56" s="372"/>
      <c r="I56" s="372"/>
    </row>
    <row r="57" spans="2:9">
      <c r="B57" s="365"/>
      <c r="C57" s="363" t="s">
        <v>392</v>
      </c>
      <c r="D57" s="363"/>
      <c r="E57" s="372"/>
      <c r="F57" s="372"/>
      <c r="G57" s="372"/>
      <c r="H57" s="372"/>
      <c r="I57" s="372"/>
    </row>
    <row r="58" spans="2:9" ht="15" customHeight="1">
      <c r="B58" s="365" t="s">
        <v>439</v>
      </c>
      <c r="C58" s="380" t="s">
        <v>440</v>
      </c>
      <c r="D58" s="380"/>
      <c r="E58" s="372"/>
      <c r="F58" s="372"/>
      <c r="G58" s="372"/>
      <c r="H58" s="372"/>
      <c r="I58" s="372"/>
    </row>
    <row r="59" spans="2:9">
      <c r="B59" s="365"/>
      <c r="C59" s="363" t="s">
        <v>441</v>
      </c>
      <c r="D59" s="363"/>
      <c r="E59" s="372"/>
      <c r="F59" s="372"/>
      <c r="G59" s="372"/>
      <c r="H59" s="372"/>
      <c r="I59" s="372"/>
    </row>
    <row r="60" spans="2:9">
      <c r="B60" s="365"/>
      <c r="C60" s="363" t="s">
        <v>442</v>
      </c>
      <c r="D60" s="363"/>
      <c r="E60" s="372"/>
      <c r="F60" s="372"/>
      <c r="G60" s="372"/>
      <c r="H60" s="372"/>
      <c r="I60" s="372"/>
    </row>
    <row r="61" spans="2:9">
      <c r="B61" s="365" t="s">
        <v>443</v>
      </c>
      <c r="C61" s="380" t="s">
        <v>444</v>
      </c>
      <c r="D61" s="380"/>
      <c r="E61" s="372"/>
      <c r="F61" s="372"/>
      <c r="G61" s="372"/>
      <c r="H61" s="372"/>
      <c r="I61" s="372"/>
    </row>
    <row r="62" spans="2:9" ht="15" customHeight="1">
      <c r="B62" s="365"/>
      <c r="C62" s="363" t="s">
        <v>445</v>
      </c>
      <c r="D62" s="363"/>
      <c r="E62" s="372"/>
      <c r="F62" s="372"/>
      <c r="G62" s="372"/>
      <c r="H62" s="372"/>
      <c r="I62" s="372"/>
    </row>
    <row r="63" spans="2:9" ht="15" customHeight="1">
      <c r="B63" s="365"/>
      <c r="C63" s="363" t="s">
        <v>446</v>
      </c>
      <c r="D63" s="363"/>
      <c r="E63" s="372"/>
      <c r="F63" s="372"/>
      <c r="G63" s="372"/>
      <c r="H63" s="372"/>
      <c r="I63" s="372"/>
    </row>
    <row r="64" spans="2:9">
      <c r="B64" s="364" t="s">
        <v>293</v>
      </c>
      <c r="C64" s="380" t="s">
        <v>447</v>
      </c>
      <c r="D64" s="380"/>
      <c r="E64" s="372"/>
      <c r="F64" s="372"/>
      <c r="G64" s="372"/>
      <c r="H64" s="372"/>
      <c r="I64" s="372"/>
    </row>
    <row r="65" spans="2:9">
      <c r="B65" s="364"/>
      <c r="C65" s="377" t="s">
        <v>448</v>
      </c>
      <c r="D65" s="377"/>
      <c r="E65" s="372"/>
      <c r="F65" s="372"/>
      <c r="G65" s="372"/>
      <c r="H65" s="372"/>
      <c r="I65" s="372"/>
    </row>
    <row r="66" spans="2:9">
      <c r="B66" s="365" t="s">
        <v>449</v>
      </c>
      <c r="C66" s="380" t="s">
        <v>450</v>
      </c>
      <c r="D66" s="380"/>
      <c r="E66" s="372"/>
      <c r="F66" s="372"/>
      <c r="G66" s="372"/>
      <c r="H66" s="372"/>
      <c r="I66" s="372"/>
    </row>
    <row r="67" spans="2:9" ht="15" customHeight="1">
      <c r="B67" s="365"/>
      <c r="C67" s="363" t="s">
        <v>451</v>
      </c>
      <c r="D67" s="363"/>
      <c r="E67" s="372"/>
      <c r="F67" s="372"/>
      <c r="G67" s="372"/>
      <c r="H67" s="372"/>
      <c r="I67" s="372"/>
    </row>
    <row r="68" spans="2:9" ht="15" customHeight="1">
      <c r="B68" s="365"/>
      <c r="C68" s="363" t="s">
        <v>452</v>
      </c>
      <c r="D68" s="363"/>
      <c r="E68" s="372"/>
      <c r="F68" s="372"/>
      <c r="G68" s="372"/>
      <c r="H68" s="372"/>
      <c r="I68" s="372"/>
    </row>
    <row r="69" spans="2:9">
      <c r="B69" s="365"/>
      <c r="C69" s="363" t="s">
        <v>453</v>
      </c>
      <c r="D69" s="363"/>
      <c r="E69" s="372"/>
      <c r="F69" s="372"/>
      <c r="G69" s="372"/>
      <c r="H69" s="372"/>
      <c r="I69" s="372"/>
    </row>
    <row r="70" spans="2:9">
      <c r="B70" s="365" t="s">
        <v>238</v>
      </c>
      <c r="C70" s="376" t="s">
        <v>393</v>
      </c>
      <c r="D70" s="376"/>
      <c r="E70" s="372"/>
      <c r="F70" s="372"/>
      <c r="G70" s="372"/>
      <c r="H70" s="372"/>
      <c r="I70" s="372"/>
    </row>
    <row r="71" spans="2:9">
      <c r="B71" s="365"/>
      <c r="C71" s="377" t="s">
        <v>394</v>
      </c>
      <c r="D71" s="377"/>
      <c r="E71" s="372"/>
      <c r="F71" s="372"/>
      <c r="G71" s="372"/>
      <c r="H71" s="372"/>
      <c r="I71" s="372"/>
    </row>
    <row r="72" spans="2:9" ht="15" customHeight="1">
      <c r="B72" s="365"/>
      <c r="C72" s="363" t="s">
        <v>395</v>
      </c>
      <c r="D72" s="363"/>
      <c r="E72" s="372"/>
      <c r="F72" s="372"/>
      <c r="G72" s="372"/>
      <c r="H72" s="372"/>
      <c r="I72" s="372"/>
    </row>
    <row r="73" spans="2:9">
      <c r="B73" s="364" t="s">
        <v>396</v>
      </c>
      <c r="C73" s="380" t="s">
        <v>397</v>
      </c>
      <c r="D73" s="380"/>
      <c r="E73" s="372"/>
      <c r="F73" s="372"/>
      <c r="G73" s="372"/>
      <c r="H73" s="372"/>
      <c r="I73" s="372"/>
    </row>
    <row r="74" spans="2:9">
      <c r="B74" s="364"/>
      <c r="C74" s="379" t="s">
        <v>398</v>
      </c>
      <c r="D74" s="379"/>
      <c r="E74" s="372"/>
      <c r="F74" s="372"/>
      <c r="G74" s="372"/>
      <c r="H74" s="372"/>
      <c r="I74" s="372"/>
    </row>
    <row r="75" spans="2:9">
      <c r="B75" s="364"/>
      <c r="C75" s="378" t="s">
        <v>399</v>
      </c>
      <c r="D75" s="378"/>
      <c r="E75" s="372"/>
      <c r="F75" s="372"/>
      <c r="G75" s="372"/>
      <c r="H75" s="372"/>
      <c r="I75" s="372"/>
    </row>
    <row r="76" spans="2:9" ht="15" customHeight="1">
      <c r="B76" s="364" t="s">
        <v>400</v>
      </c>
      <c r="C76" s="381" t="s">
        <v>401</v>
      </c>
      <c r="D76" s="381"/>
      <c r="E76" s="372"/>
      <c r="F76" s="372"/>
      <c r="G76" s="372"/>
      <c r="H76" s="372"/>
      <c r="I76" s="372"/>
    </row>
    <row r="77" spans="2:9">
      <c r="B77" s="364"/>
      <c r="C77" s="379" t="s">
        <v>402</v>
      </c>
      <c r="D77" s="379"/>
      <c r="E77" s="372"/>
      <c r="F77" s="372"/>
      <c r="G77" s="372"/>
      <c r="H77" s="372"/>
      <c r="I77" s="372"/>
    </row>
    <row r="78" spans="2:9" ht="15" customHeight="1">
      <c r="B78" s="364"/>
      <c r="C78" s="379" t="s">
        <v>403</v>
      </c>
      <c r="D78" s="379"/>
      <c r="E78" s="372"/>
      <c r="F78" s="372"/>
      <c r="G78" s="372"/>
      <c r="H78" s="372"/>
      <c r="I78" s="372"/>
    </row>
    <row r="79" spans="2:9">
      <c r="B79" s="364"/>
      <c r="C79" s="378" t="s">
        <v>404</v>
      </c>
      <c r="D79" s="378"/>
      <c r="E79" s="372"/>
      <c r="F79" s="372"/>
      <c r="G79" s="372"/>
      <c r="H79" s="372"/>
      <c r="I79" s="372"/>
    </row>
    <row r="80" spans="2:9">
      <c r="B80" s="364"/>
      <c r="C80" s="379" t="s">
        <v>405</v>
      </c>
      <c r="D80" s="379"/>
      <c r="E80" s="372"/>
      <c r="F80" s="372"/>
      <c r="G80" s="372"/>
      <c r="H80" s="372"/>
      <c r="I80" s="372"/>
    </row>
    <row r="81" spans="2:9">
      <c r="B81" s="364"/>
      <c r="C81" s="378" t="s">
        <v>406</v>
      </c>
      <c r="D81" s="378"/>
      <c r="E81" s="372"/>
      <c r="F81" s="372"/>
      <c r="G81" s="372"/>
      <c r="H81" s="372"/>
      <c r="I81" s="372"/>
    </row>
    <row r="82" spans="2:9">
      <c r="C82" s="379"/>
      <c r="D82" s="379"/>
    </row>
    <row r="83" spans="2:9">
      <c r="C83" s="379"/>
      <c r="D83" s="379"/>
    </row>
    <row r="84" spans="2:9">
      <c r="B84" s="166" t="s">
        <v>407</v>
      </c>
      <c r="C84" s="166"/>
      <c r="D84" s="166"/>
      <c r="E84" s="217"/>
      <c r="F84" s="217"/>
      <c r="G84" s="217"/>
      <c r="H84" s="218"/>
      <c r="I84" s="218"/>
    </row>
    <row r="85" spans="2:9">
      <c r="B85" s="168" t="s">
        <v>408</v>
      </c>
      <c r="C85" s="167"/>
      <c r="D85" s="167"/>
      <c r="E85" s="216"/>
      <c r="F85" s="216"/>
      <c r="G85" s="216"/>
      <c r="H85" s="216"/>
      <c r="I85" s="216"/>
    </row>
    <row r="86" spans="2:9">
      <c r="C86" s="359" t="s">
        <v>409</v>
      </c>
      <c r="D86" s="359"/>
      <c r="E86" s="395" t="s">
        <v>354</v>
      </c>
      <c r="F86" s="395"/>
      <c r="G86" s="395"/>
      <c r="H86" s="395"/>
      <c r="I86" s="395"/>
    </row>
    <row r="87" spans="2:9">
      <c r="B87" s="364" t="s">
        <v>127</v>
      </c>
      <c r="C87" s="381" t="s">
        <v>410</v>
      </c>
      <c r="D87" s="381"/>
      <c r="E87" s="355"/>
      <c r="F87" s="355"/>
      <c r="G87" s="355"/>
      <c r="H87" s="355"/>
      <c r="I87" s="355"/>
    </row>
    <row r="88" spans="2:9">
      <c r="B88" s="364"/>
      <c r="C88" s="379" t="s">
        <v>411</v>
      </c>
      <c r="D88" s="379"/>
      <c r="E88" s="355"/>
      <c r="F88" s="355"/>
      <c r="G88" s="355"/>
      <c r="H88" s="355"/>
      <c r="I88" s="355"/>
    </row>
    <row r="89" spans="2:9">
      <c r="B89" s="364"/>
      <c r="C89" s="379" t="s">
        <v>412</v>
      </c>
      <c r="D89" s="379"/>
      <c r="E89" s="355"/>
      <c r="F89" s="355"/>
      <c r="G89" s="355"/>
      <c r="H89" s="355"/>
      <c r="I89" s="355"/>
    </row>
    <row r="90" spans="2:9" ht="15" customHeight="1">
      <c r="B90" s="364" t="s">
        <v>413</v>
      </c>
      <c r="C90" s="381" t="s">
        <v>414</v>
      </c>
      <c r="D90" s="381"/>
      <c r="E90" s="355"/>
      <c r="F90" s="355"/>
      <c r="G90" s="355"/>
      <c r="H90" s="355"/>
      <c r="I90" s="355"/>
    </row>
    <row r="91" spans="2:9">
      <c r="B91" s="364"/>
      <c r="C91" s="382" t="s">
        <v>415</v>
      </c>
      <c r="D91" s="382"/>
      <c r="E91" s="355"/>
      <c r="F91" s="355"/>
      <c r="G91" s="355"/>
      <c r="H91" s="355"/>
      <c r="I91" s="355"/>
    </row>
    <row r="92" spans="2:9">
      <c r="B92" s="364" t="s">
        <v>416</v>
      </c>
      <c r="C92" s="354" t="s">
        <v>417</v>
      </c>
      <c r="D92" s="354"/>
      <c r="E92" s="355"/>
      <c r="F92" s="355"/>
      <c r="G92" s="355"/>
      <c r="H92" s="355"/>
      <c r="I92" s="355"/>
    </row>
    <row r="93" spans="2:9">
      <c r="B93" s="364"/>
      <c r="C93" s="383" t="s">
        <v>418</v>
      </c>
      <c r="D93" s="383"/>
      <c r="E93" s="355"/>
      <c r="F93" s="355"/>
      <c r="G93" s="355"/>
      <c r="H93" s="355"/>
      <c r="I93" s="355"/>
    </row>
    <row r="94" spans="2:9" ht="15" customHeight="1">
      <c r="B94" s="364" t="s">
        <v>130</v>
      </c>
      <c r="C94" s="354" t="s">
        <v>419</v>
      </c>
      <c r="D94" s="354"/>
      <c r="E94" s="355"/>
      <c r="F94" s="355"/>
      <c r="G94" s="355"/>
      <c r="H94" s="355"/>
      <c r="I94" s="355"/>
    </row>
    <row r="95" spans="2:9">
      <c r="B95" s="364"/>
      <c r="C95" s="356" t="s">
        <v>420</v>
      </c>
      <c r="D95" s="356"/>
      <c r="E95" s="355"/>
      <c r="F95" s="355"/>
      <c r="G95" s="355"/>
      <c r="H95" s="355"/>
      <c r="I95" s="355"/>
    </row>
    <row r="96" spans="2:9">
      <c r="B96" s="364" t="s">
        <v>290</v>
      </c>
      <c r="C96" s="354" t="s">
        <v>421</v>
      </c>
      <c r="D96" s="354"/>
      <c r="E96" s="355"/>
      <c r="F96" s="355"/>
      <c r="G96" s="355"/>
      <c r="H96" s="355"/>
      <c r="I96" s="355"/>
    </row>
    <row r="97" spans="2:9">
      <c r="B97" s="364"/>
      <c r="C97" s="378" t="s">
        <v>422</v>
      </c>
      <c r="D97" s="378"/>
      <c r="E97" s="355"/>
      <c r="F97" s="355"/>
      <c r="G97" s="355"/>
      <c r="H97" s="355"/>
      <c r="I97" s="355"/>
    </row>
  </sheetData>
  <mergeCells count="162">
    <mergeCell ref="B94:B95"/>
    <mergeCell ref="C94:D94"/>
    <mergeCell ref="E94:I94"/>
    <mergeCell ref="C95:D95"/>
    <mergeCell ref="E95:I95"/>
    <mergeCell ref="B96:B97"/>
    <mergeCell ref="C96:D96"/>
    <mergeCell ref="E96:I96"/>
    <mergeCell ref="C97:D97"/>
    <mergeCell ref="E97:I97"/>
    <mergeCell ref="B90:B91"/>
    <mergeCell ref="C90:D90"/>
    <mergeCell ref="E90:I90"/>
    <mergeCell ref="C91:D91"/>
    <mergeCell ref="E91:I91"/>
    <mergeCell ref="B92:B93"/>
    <mergeCell ref="C92:D92"/>
    <mergeCell ref="E92:I92"/>
    <mergeCell ref="C93:D93"/>
    <mergeCell ref="E93:I93"/>
    <mergeCell ref="B87:B89"/>
    <mergeCell ref="C87:D87"/>
    <mergeCell ref="E87:I87"/>
    <mergeCell ref="C88:D88"/>
    <mergeCell ref="E88:I88"/>
    <mergeCell ref="C89:D89"/>
    <mergeCell ref="E89:I89"/>
    <mergeCell ref="E80:I80"/>
    <mergeCell ref="C81:D81"/>
    <mergeCell ref="E81:I81"/>
    <mergeCell ref="C82:D82"/>
    <mergeCell ref="C83:D83"/>
    <mergeCell ref="C86:D86"/>
    <mergeCell ref="E86:I86"/>
    <mergeCell ref="B76:B81"/>
    <mergeCell ref="C76:D76"/>
    <mergeCell ref="E76:I76"/>
    <mergeCell ref="C77:D77"/>
    <mergeCell ref="E77:I77"/>
    <mergeCell ref="C78:D78"/>
    <mergeCell ref="E78:I78"/>
    <mergeCell ref="C79:D79"/>
    <mergeCell ref="E79:I79"/>
    <mergeCell ref="C80:D80"/>
    <mergeCell ref="E72:I72"/>
    <mergeCell ref="B73:B75"/>
    <mergeCell ref="C73:D73"/>
    <mergeCell ref="E73:I73"/>
    <mergeCell ref="C74:D74"/>
    <mergeCell ref="E74:I74"/>
    <mergeCell ref="C75:D75"/>
    <mergeCell ref="E75:I75"/>
    <mergeCell ref="C68:D68"/>
    <mergeCell ref="E68:I68"/>
    <mergeCell ref="C69:D69"/>
    <mergeCell ref="E69:I69"/>
    <mergeCell ref="B70:B72"/>
    <mergeCell ref="C70:D70"/>
    <mergeCell ref="E70:I70"/>
    <mergeCell ref="C71:D71"/>
    <mergeCell ref="E71:I71"/>
    <mergeCell ref="C72:D72"/>
    <mergeCell ref="B64:B65"/>
    <mergeCell ref="C64:D64"/>
    <mergeCell ref="E64:I64"/>
    <mergeCell ref="C65:D65"/>
    <mergeCell ref="E65:I65"/>
    <mergeCell ref="B66:B69"/>
    <mergeCell ref="C66:D66"/>
    <mergeCell ref="E66:I66"/>
    <mergeCell ref="C67:D67"/>
    <mergeCell ref="E67:I67"/>
    <mergeCell ref="B61:B63"/>
    <mergeCell ref="C61:D61"/>
    <mergeCell ref="E61:I61"/>
    <mergeCell ref="C62:D62"/>
    <mergeCell ref="E62:I62"/>
    <mergeCell ref="C63:D63"/>
    <mergeCell ref="E63:I63"/>
    <mergeCell ref="B58:B60"/>
    <mergeCell ref="C58:D58"/>
    <mergeCell ref="E58:I58"/>
    <mergeCell ref="C59:D59"/>
    <mergeCell ref="E59:I59"/>
    <mergeCell ref="C60:D60"/>
    <mergeCell ref="E60:I60"/>
    <mergeCell ref="B55:B57"/>
    <mergeCell ref="C55:D55"/>
    <mergeCell ref="E55:I55"/>
    <mergeCell ref="C56:D56"/>
    <mergeCell ref="E56:I56"/>
    <mergeCell ref="C57:D57"/>
    <mergeCell ref="E57:I57"/>
    <mergeCell ref="B52:B54"/>
    <mergeCell ref="C52:D52"/>
    <mergeCell ref="E52:I52"/>
    <mergeCell ref="C53:D53"/>
    <mergeCell ref="E53:I53"/>
    <mergeCell ref="C54:D54"/>
    <mergeCell ref="E54:I54"/>
    <mergeCell ref="B49:B51"/>
    <mergeCell ref="C49:D49"/>
    <mergeCell ref="E49:I49"/>
    <mergeCell ref="C50:D50"/>
    <mergeCell ref="E50:I50"/>
    <mergeCell ref="C51:D51"/>
    <mergeCell ref="E51:I51"/>
    <mergeCell ref="B46:B48"/>
    <mergeCell ref="C46:D46"/>
    <mergeCell ref="E46:I46"/>
    <mergeCell ref="C47:D47"/>
    <mergeCell ref="E47:I47"/>
    <mergeCell ref="C48:D48"/>
    <mergeCell ref="E48:I48"/>
    <mergeCell ref="B42:B45"/>
    <mergeCell ref="C42:D42"/>
    <mergeCell ref="E42:I42"/>
    <mergeCell ref="C43:D43"/>
    <mergeCell ref="E43:I43"/>
    <mergeCell ref="C44:D44"/>
    <mergeCell ref="E44:I44"/>
    <mergeCell ref="C45:D45"/>
    <mergeCell ref="E45:I45"/>
    <mergeCell ref="B36:I36"/>
    <mergeCell ref="C38:D38"/>
    <mergeCell ref="E38:I38"/>
    <mergeCell ref="B39:B41"/>
    <mergeCell ref="C39:D39"/>
    <mergeCell ref="E39:I39"/>
    <mergeCell ref="C40:D40"/>
    <mergeCell ref="E40:I40"/>
    <mergeCell ref="C41:D41"/>
    <mergeCell ref="E41:I41"/>
    <mergeCell ref="C32:D32"/>
    <mergeCell ref="E32:I32"/>
    <mergeCell ref="C33:D33"/>
    <mergeCell ref="E33:I33"/>
    <mergeCell ref="C34:D34"/>
    <mergeCell ref="E34:I34"/>
    <mergeCell ref="C27:D27"/>
    <mergeCell ref="E27:I27"/>
    <mergeCell ref="C28:D28"/>
    <mergeCell ref="E28:I28"/>
    <mergeCell ref="B1:I1"/>
    <mergeCell ref="B3:I3"/>
    <mergeCell ref="B19:I19"/>
    <mergeCell ref="B21:I21"/>
    <mergeCell ref="C23:D23"/>
    <mergeCell ref="E23:I23"/>
    <mergeCell ref="B29:B31"/>
    <mergeCell ref="C29:D29"/>
    <mergeCell ref="E29:I29"/>
    <mergeCell ref="C30:D30"/>
    <mergeCell ref="E30:I30"/>
    <mergeCell ref="C31:D31"/>
    <mergeCell ref="C24:D24"/>
    <mergeCell ref="E24:I24"/>
    <mergeCell ref="C25:D25"/>
    <mergeCell ref="E25:I25"/>
    <mergeCell ref="C26:D26"/>
    <mergeCell ref="E26:I26"/>
    <mergeCell ref="E31:I31"/>
  </mergeCells>
  <pageMargins left="0.7" right="0.7" top="0.75" bottom="0.75" header="0.3" footer="0.3"/>
  <pageSetup paperSize="9" scale="72" fitToHeight="0" orientation="landscape"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J95"/>
  <sheetViews>
    <sheetView topLeftCell="A24" zoomScale="60" zoomScaleNormal="60" workbookViewId="0">
      <selection activeCell="E26" sqref="E26:I26"/>
    </sheetView>
  </sheetViews>
  <sheetFormatPr baseColWidth="10" defaultColWidth="8.83203125" defaultRowHeight="15"/>
  <cols>
    <col min="1" max="1" width="3.5" customWidth="1"/>
    <col min="2" max="2" width="28.6640625" bestFit="1" customWidth="1"/>
    <col min="3" max="3" width="79.33203125" customWidth="1"/>
    <col min="4" max="4" width="33.6640625" bestFit="1" customWidth="1"/>
    <col min="5" max="8" width="9.1640625" style="282"/>
    <col min="9" max="9" width="9.1640625" style="282" customWidth="1"/>
    <col min="10" max="10" width="9.1640625" style="282"/>
  </cols>
  <sheetData>
    <row r="1" spans="2:9" ht="21">
      <c r="B1" s="350" t="s">
        <v>457</v>
      </c>
      <c r="C1" s="350"/>
      <c r="D1" s="350"/>
      <c r="E1" s="350"/>
      <c r="F1" s="350"/>
      <c r="G1" s="350"/>
      <c r="H1" s="350"/>
      <c r="I1" s="350"/>
    </row>
    <row r="3" spans="2:9" ht="49.5" customHeight="1">
      <c r="B3" s="357" t="s">
        <v>458</v>
      </c>
      <c r="C3" s="357"/>
      <c r="D3" s="357"/>
      <c r="E3" s="357"/>
      <c r="F3" s="357"/>
      <c r="G3" s="357"/>
      <c r="H3" s="357"/>
      <c r="I3" s="357"/>
    </row>
    <row r="4" spans="2:9" ht="15" customHeight="1">
      <c r="B4" s="159" t="s">
        <v>43</v>
      </c>
      <c r="C4" s="160" t="s">
        <v>329</v>
      </c>
      <c r="D4" s="160" t="s">
        <v>330</v>
      </c>
      <c r="E4" s="156"/>
      <c r="F4" s="156"/>
      <c r="G4" s="156"/>
      <c r="H4" s="156"/>
      <c r="I4" s="156"/>
    </row>
    <row r="5" spans="2:9" ht="15" customHeight="1">
      <c r="B5" s="158" t="s">
        <v>331</v>
      </c>
      <c r="C5" s="163" t="s">
        <v>332</v>
      </c>
      <c r="D5" s="158" t="s">
        <v>333</v>
      </c>
      <c r="E5" s="156"/>
      <c r="F5" s="156"/>
      <c r="G5" s="156"/>
      <c r="H5" s="156"/>
      <c r="I5" s="156"/>
    </row>
    <row r="6" spans="2:9" ht="15" customHeight="1">
      <c r="B6" s="158" t="s">
        <v>334</v>
      </c>
      <c r="C6" s="163" t="s">
        <v>335</v>
      </c>
      <c r="D6" s="158" t="s">
        <v>336</v>
      </c>
      <c r="E6" s="156"/>
      <c r="F6" s="156"/>
      <c r="G6" s="156"/>
      <c r="H6" s="156"/>
      <c r="I6" s="156"/>
    </row>
    <row r="7" spans="2:9" ht="15" customHeight="1">
      <c r="B7" s="158" t="s">
        <v>337</v>
      </c>
      <c r="C7" s="163" t="s">
        <v>338</v>
      </c>
      <c r="D7" s="158" t="s">
        <v>339</v>
      </c>
      <c r="E7" s="156"/>
      <c r="F7" s="156"/>
      <c r="G7" s="156"/>
      <c r="H7" s="156"/>
      <c r="I7" s="156"/>
    </row>
    <row r="8" spans="2:9" ht="15" customHeight="1">
      <c r="B8" s="158" t="s">
        <v>340</v>
      </c>
      <c r="C8" s="163" t="s">
        <v>341</v>
      </c>
      <c r="D8" s="158" t="s">
        <v>342</v>
      </c>
      <c r="E8" s="156"/>
      <c r="F8" s="156"/>
      <c r="G8" s="156"/>
      <c r="H8" s="156"/>
      <c r="I8" s="156"/>
    </row>
    <row r="9" spans="2:9" ht="15" customHeight="1">
      <c r="B9" s="158" t="s">
        <v>426</v>
      </c>
      <c r="C9" s="163" t="s">
        <v>344</v>
      </c>
      <c r="D9" s="158" t="s">
        <v>345</v>
      </c>
      <c r="E9" s="156"/>
      <c r="F9" s="156"/>
      <c r="G9" s="156"/>
      <c r="H9" s="156"/>
      <c r="I9" s="156"/>
    </row>
    <row r="10" spans="2:9" ht="15" customHeight="1">
      <c r="B10" s="158" t="s">
        <v>343</v>
      </c>
      <c r="C10" s="163" t="s">
        <v>347</v>
      </c>
      <c r="D10" s="157"/>
      <c r="E10" s="156"/>
      <c r="F10" s="156"/>
      <c r="G10" s="156"/>
      <c r="H10" s="156"/>
      <c r="I10" s="156"/>
    </row>
    <row r="11" spans="2:9" ht="15" customHeight="1">
      <c r="B11" s="158" t="s">
        <v>346</v>
      </c>
      <c r="C11" s="163" t="s">
        <v>427</v>
      </c>
      <c r="D11" s="157"/>
      <c r="E11" s="156"/>
      <c r="F11" s="156"/>
      <c r="G11" s="156"/>
      <c r="H11" s="156"/>
      <c r="I11" s="156"/>
    </row>
    <row r="12" spans="2:9" ht="15" customHeight="1">
      <c r="C12" s="163" t="s">
        <v>428</v>
      </c>
      <c r="D12" s="157"/>
      <c r="E12" s="156"/>
      <c r="F12" s="156"/>
      <c r="G12" s="156"/>
      <c r="H12" s="156"/>
      <c r="I12" s="156"/>
    </row>
    <row r="13" spans="2:9" ht="15" customHeight="1">
      <c r="B13" s="158"/>
      <c r="C13" s="163" t="s">
        <v>429</v>
      </c>
      <c r="D13" s="157"/>
      <c r="E13" s="156"/>
      <c r="F13" s="156"/>
      <c r="G13" s="156"/>
      <c r="H13" s="156"/>
      <c r="I13" s="156"/>
    </row>
    <row r="14" spans="2:9" ht="15" customHeight="1">
      <c r="B14" s="158"/>
      <c r="C14" s="163" t="s">
        <v>430</v>
      </c>
      <c r="D14" s="157"/>
      <c r="E14" s="156"/>
      <c r="F14" s="156"/>
      <c r="G14" s="156"/>
      <c r="H14" s="156"/>
      <c r="I14" s="156"/>
    </row>
    <row r="15" spans="2:9" ht="15" customHeight="1">
      <c r="B15" s="158"/>
      <c r="C15" s="163" t="s">
        <v>349</v>
      </c>
      <c r="D15" s="157"/>
      <c r="E15" s="156"/>
      <c r="F15" s="156"/>
      <c r="G15" s="156"/>
      <c r="H15" s="156"/>
      <c r="I15" s="156"/>
    </row>
    <row r="16" spans="2:9" ht="15" customHeight="1">
      <c r="B16" s="158"/>
      <c r="C16" s="163" t="s">
        <v>350</v>
      </c>
      <c r="D16" s="157"/>
      <c r="E16" s="156"/>
      <c r="F16" s="156"/>
      <c r="G16" s="156"/>
      <c r="H16" s="156"/>
      <c r="I16" s="156"/>
    </row>
    <row r="17" spans="2:9" ht="15" customHeight="1">
      <c r="C17" s="157"/>
      <c r="D17" s="157"/>
      <c r="E17" s="156"/>
      <c r="F17" s="156"/>
      <c r="G17" s="156"/>
      <c r="H17" s="156"/>
      <c r="I17" s="156"/>
    </row>
    <row r="18" spans="2:9" ht="129" customHeight="1">
      <c r="B18" s="357" t="s">
        <v>351</v>
      </c>
      <c r="C18" s="357"/>
      <c r="D18" s="357"/>
      <c r="E18" s="357"/>
      <c r="F18" s="357"/>
      <c r="G18" s="357"/>
      <c r="H18" s="357"/>
      <c r="I18" s="357"/>
    </row>
    <row r="19" spans="2:9" ht="15" customHeight="1">
      <c r="C19" s="157"/>
      <c r="D19" s="157"/>
      <c r="E19" s="156"/>
      <c r="F19" s="156"/>
      <c r="G19" s="156"/>
      <c r="H19" s="156"/>
      <c r="I19" s="156"/>
    </row>
    <row r="20" spans="2:9" ht="15" customHeight="1">
      <c r="B20" s="358" t="s">
        <v>352</v>
      </c>
      <c r="C20" s="358"/>
      <c r="D20" s="358"/>
      <c r="E20" s="358"/>
      <c r="F20" s="358"/>
      <c r="G20" s="358"/>
      <c r="H20" s="358"/>
      <c r="I20" s="358"/>
    </row>
    <row r="21" spans="2:9" ht="15" customHeight="1">
      <c r="B21" s="165" t="s">
        <v>456</v>
      </c>
      <c r="C21" s="164"/>
      <c r="D21" s="164"/>
      <c r="E21" s="216"/>
      <c r="F21" s="216"/>
      <c r="G21" s="216"/>
      <c r="H21" s="216"/>
      <c r="I21" s="216"/>
    </row>
    <row r="22" spans="2:9" ht="15" customHeight="1">
      <c r="C22" s="359" t="s">
        <v>353</v>
      </c>
      <c r="D22" s="359"/>
      <c r="E22" s="360" t="s">
        <v>354</v>
      </c>
      <c r="F22" s="360"/>
      <c r="G22" s="360"/>
      <c r="H22" s="360"/>
      <c r="I22" s="360"/>
    </row>
    <row r="23" spans="2:9" ht="15" customHeight="1">
      <c r="C23" s="354" t="s">
        <v>432</v>
      </c>
      <c r="D23" s="354"/>
      <c r="E23" s="355"/>
      <c r="F23" s="355"/>
      <c r="G23" s="355"/>
      <c r="H23" s="355"/>
      <c r="I23" s="355"/>
    </row>
    <row r="24" spans="2:9" ht="15" customHeight="1">
      <c r="B24" s="364" t="s">
        <v>134</v>
      </c>
      <c r="C24" s="356" t="s">
        <v>459</v>
      </c>
      <c r="D24" s="356"/>
      <c r="E24" s="355"/>
      <c r="F24" s="355"/>
      <c r="G24" s="355"/>
      <c r="H24" s="355"/>
      <c r="I24" s="355"/>
    </row>
    <row r="25" spans="2:9" ht="15" customHeight="1">
      <c r="B25" s="364"/>
      <c r="C25" s="356" t="s">
        <v>460</v>
      </c>
      <c r="D25" s="356"/>
      <c r="E25" s="355"/>
      <c r="F25" s="355"/>
      <c r="G25" s="355"/>
      <c r="H25" s="355"/>
      <c r="I25" s="355"/>
    </row>
    <row r="26" spans="2:9">
      <c r="B26" s="271" t="s">
        <v>358</v>
      </c>
      <c r="C26" s="356" t="s">
        <v>359</v>
      </c>
      <c r="D26" s="356"/>
      <c r="E26" s="355"/>
      <c r="F26" s="355"/>
      <c r="G26" s="355"/>
      <c r="H26" s="355"/>
      <c r="I26" s="355"/>
    </row>
    <row r="27" spans="2:9">
      <c r="B27" s="271" t="s">
        <v>360</v>
      </c>
      <c r="C27" s="363" t="s">
        <v>461</v>
      </c>
      <c r="D27" s="363"/>
      <c r="E27" s="355"/>
      <c r="F27" s="355"/>
      <c r="G27" s="355"/>
      <c r="H27" s="355"/>
      <c r="I27" s="355"/>
    </row>
    <row r="28" spans="2:9">
      <c r="B28" s="364" t="s">
        <v>99</v>
      </c>
      <c r="C28" s="361" t="s">
        <v>362</v>
      </c>
      <c r="D28" s="361"/>
      <c r="E28" s="355"/>
      <c r="F28" s="355"/>
      <c r="G28" s="355"/>
      <c r="H28" s="355"/>
      <c r="I28" s="355"/>
    </row>
    <row r="29" spans="2:9">
      <c r="B29" s="364"/>
      <c r="C29" s="361" t="s">
        <v>363</v>
      </c>
      <c r="D29" s="361"/>
      <c r="E29" s="355"/>
      <c r="F29" s="355"/>
      <c r="G29" s="355"/>
      <c r="H29" s="355"/>
      <c r="I29" s="355"/>
    </row>
    <row r="30" spans="2:9">
      <c r="B30" s="364"/>
      <c r="C30" s="361" t="s">
        <v>364</v>
      </c>
      <c r="D30" s="361"/>
      <c r="E30" s="355"/>
      <c r="F30" s="355"/>
      <c r="G30" s="355"/>
      <c r="H30" s="355"/>
      <c r="I30" s="355"/>
    </row>
    <row r="31" spans="2:9">
      <c r="B31" s="364" t="s">
        <v>435</v>
      </c>
      <c r="C31" s="361" t="s">
        <v>436</v>
      </c>
      <c r="D31" s="361"/>
      <c r="E31" s="355"/>
      <c r="F31" s="355"/>
      <c r="G31" s="355"/>
      <c r="H31" s="355"/>
      <c r="I31" s="355"/>
    </row>
    <row r="32" spans="2:9">
      <c r="B32" s="364"/>
      <c r="C32" s="361" t="s">
        <v>462</v>
      </c>
      <c r="D32" s="361"/>
      <c r="E32" s="355"/>
      <c r="F32" s="355"/>
      <c r="G32" s="355"/>
      <c r="H32" s="355"/>
      <c r="I32" s="355"/>
    </row>
    <row r="33" spans="2:9">
      <c r="B33" s="364"/>
      <c r="C33" s="361" t="s">
        <v>463</v>
      </c>
      <c r="D33" s="361"/>
      <c r="E33" s="355"/>
      <c r="F33" s="355"/>
      <c r="G33" s="355"/>
      <c r="H33" s="355"/>
      <c r="I33" s="355"/>
    </row>
    <row r="34" spans="2:9" s="282" customFormat="1" ht="15" customHeight="1">
      <c r="B34" s="271" t="s">
        <v>139</v>
      </c>
      <c r="C34" s="361" t="s">
        <v>464</v>
      </c>
      <c r="D34" s="361"/>
      <c r="E34" s="355"/>
      <c r="F34" s="355"/>
      <c r="G34" s="355"/>
      <c r="H34" s="355"/>
      <c r="I34" s="355"/>
    </row>
    <row r="35" spans="2:9" ht="15" customHeight="1">
      <c r="B35" s="364" t="s">
        <v>114</v>
      </c>
      <c r="C35" s="361" t="s">
        <v>438</v>
      </c>
      <c r="D35" s="361"/>
      <c r="E35" s="355"/>
      <c r="F35" s="355"/>
      <c r="G35" s="355"/>
      <c r="H35" s="355"/>
      <c r="I35" s="355"/>
    </row>
    <row r="36" spans="2:9">
      <c r="B36" s="364"/>
      <c r="C36" s="379" t="s">
        <v>465</v>
      </c>
      <c r="D36" s="379"/>
      <c r="E36" s="355"/>
      <c r="F36" s="355"/>
      <c r="G36" s="355"/>
      <c r="H36" s="355"/>
      <c r="I36" s="355"/>
    </row>
    <row r="37" spans="2:9">
      <c r="B37" s="362"/>
      <c r="C37" s="362"/>
    </row>
    <row r="38" spans="2:9">
      <c r="B38" s="358" t="s">
        <v>367</v>
      </c>
      <c r="C38" s="358"/>
      <c r="D38" s="358"/>
      <c r="E38" s="358"/>
      <c r="F38" s="358"/>
      <c r="G38" s="358"/>
      <c r="H38" s="358"/>
      <c r="I38" s="358"/>
    </row>
    <row r="39" spans="2:9">
      <c r="B39" s="165" t="s">
        <v>368</v>
      </c>
      <c r="C39" s="164"/>
      <c r="D39" s="164"/>
      <c r="E39" s="216"/>
      <c r="F39" s="216"/>
      <c r="G39" s="216"/>
      <c r="H39" s="216"/>
      <c r="I39" s="216"/>
    </row>
    <row r="40" spans="2:9">
      <c r="C40" s="359" t="s">
        <v>369</v>
      </c>
      <c r="D40" s="359"/>
      <c r="E40" s="360" t="s">
        <v>354</v>
      </c>
      <c r="F40" s="360"/>
      <c r="G40" s="360"/>
      <c r="H40" s="360"/>
      <c r="I40" s="360"/>
    </row>
    <row r="41" spans="2:9" ht="15" customHeight="1">
      <c r="B41" s="365" t="s">
        <v>370</v>
      </c>
      <c r="C41" s="354" t="s">
        <v>371</v>
      </c>
      <c r="D41" s="354"/>
      <c r="E41" s="355"/>
      <c r="F41" s="355"/>
      <c r="G41" s="355"/>
      <c r="H41" s="355"/>
      <c r="I41" s="355"/>
    </row>
    <row r="42" spans="2:9" ht="15" customHeight="1">
      <c r="B42" s="365"/>
      <c r="C42" s="366" t="s">
        <v>372</v>
      </c>
      <c r="D42" s="366"/>
      <c r="E42" s="355"/>
      <c r="F42" s="355"/>
      <c r="G42" s="355"/>
      <c r="H42" s="355"/>
      <c r="I42" s="355"/>
    </row>
    <row r="43" spans="2:9">
      <c r="B43" s="365"/>
      <c r="C43" s="356" t="s">
        <v>373</v>
      </c>
      <c r="D43" s="356"/>
      <c r="E43" s="355"/>
      <c r="F43" s="355"/>
      <c r="G43" s="355"/>
      <c r="H43" s="355"/>
      <c r="I43" s="355"/>
    </row>
    <row r="44" spans="2:9" ht="15" customHeight="1">
      <c r="B44" s="365" t="s">
        <v>374</v>
      </c>
      <c r="C44" s="354" t="s">
        <v>375</v>
      </c>
      <c r="D44" s="354"/>
      <c r="E44" s="355"/>
      <c r="F44" s="355"/>
      <c r="G44" s="355"/>
      <c r="H44" s="355"/>
      <c r="I44" s="355"/>
    </row>
    <row r="45" spans="2:9">
      <c r="B45" s="365"/>
      <c r="C45" s="370" t="s">
        <v>376</v>
      </c>
      <c r="D45" s="370"/>
      <c r="E45" s="355"/>
      <c r="F45" s="355"/>
      <c r="G45" s="355"/>
      <c r="H45" s="355"/>
      <c r="I45" s="355"/>
    </row>
    <row r="46" spans="2:9">
      <c r="B46" s="365"/>
      <c r="C46" s="370" t="s">
        <v>377</v>
      </c>
      <c r="D46" s="370"/>
      <c r="E46" s="355"/>
      <c r="F46" s="355"/>
      <c r="G46" s="355"/>
      <c r="H46" s="355"/>
      <c r="I46" s="355"/>
    </row>
    <row r="47" spans="2:9">
      <c r="B47" s="365"/>
      <c r="C47" s="370" t="s">
        <v>378</v>
      </c>
      <c r="D47" s="370"/>
      <c r="E47" s="355"/>
      <c r="F47" s="355"/>
      <c r="G47" s="355"/>
      <c r="H47" s="355"/>
      <c r="I47" s="355"/>
    </row>
    <row r="48" spans="2:9" ht="15" customHeight="1">
      <c r="B48" s="365" t="s">
        <v>379</v>
      </c>
      <c r="C48" s="367" t="s">
        <v>380</v>
      </c>
      <c r="D48" s="367"/>
      <c r="E48" s="355"/>
      <c r="F48" s="355"/>
      <c r="G48" s="355"/>
      <c r="H48" s="355"/>
      <c r="I48" s="355"/>
    </row>
    <row r="49" spans="2:9" ht="15" customHeight="1">
      <c r="B49" s="365"/>
      <c r="C49" s="368" t="s">
        <v>381</v>
      </c>
      <c r="D49" s="368"/>
      <c r="E49" s="355"/>
      <c r="F49" s="355"/>
      <c r="G49" s="355"/>
      <c r="H49" s="355"/>
      <c r="I49" s="355"/>
    </row>
    <row r="50" spans="2:9">
      <c r="B50" s="365"/>
      <c r="C50" s="369" t="s">
        <v>382</v>
      </c>
      <c r="D50" s="369"/>
      <c r="E50" s="355"/>
      <c r="F50" s="355"/>
      <c r="G50" s="355"/>
      <c r="H50" s="355"/>
      <c r="I50" s="355"/>
    </row>
    <row r="51" spans="2:9" ht="15" customHeight="1">
      <c r="B51" s="365" t="s">
        <v>168</v>
      </c>
      <c r="C51" s="374" t="s">
        <v>383</v>
      </c>
      <c r="D51" s="374"/>
      <c r="E51" s="355"/>
      <c r="F51" s="355"/>
      <c r="G51" s="355"/>
      <c r="H51" s="355"/>
      <c r="I51" s="355"/>
    </row>
    <row r="52" spans="2:9">
      <c r="B52" s="365"/>
      <c r="C52" s="375" t="s">
        <v>384</v>
      </c>
      <c r="D52" s="375"/>
      <c r="E52" s="355"/>
      <c r="F52" s="355"/>
      <c r="G52" s="355"/>
      <c r="H52" s="355"/>
      <c r="I52" s="355"/>
    </row>
    <row r="53" spans="2:9">
      <c r="B53" s="365"/>
      <c r="C53" s="375" t="s">
        <v>385</v>
      </c>
      <c r="D53" s="375"/>
      <c r="E53" s="355"/>
      <c r="F53" s="355"/>
      <c r="G53" s="355"/>
      <c r="H53" s="355"/>
      <c r="I53" s="355"/>
    </row>
    <row r="54" spans="2:9" ht="15" customHeight="1">
      <c r="B54" s="365" t="s">
        <v>169</v>
      </c>
      <c r="C54" s="371" t="s">
        <v>386</v>
      </c>
      <c r="D54" s="371"/>
      <c r="E54" s="372"/>
      <c r="F54" s="372"/>
      <c r="G54" s="372"/>
      <c r="H54" s="372"/>
      <c r="I54" s="372"/>
    </row>
    <row r="55" spans="2:9">
      <c r="B55" s="365"/>
      <c r="C55" s="373" t="s">
        <v>387</v>
      </c>
      <c r="D55" s="373"/>
      <c r="E55" s="372"/>
      <c r="F55" s="372"/>
      <c r="G55" s="372"/>
      <c r="H55" s="372"/>
      <c r="I55" s="372"/>
    </row>
    <row r="56" spans="2:9">
      <c r="B56" s="365"/>
      <c r="C56" s="373" t="s">
        <v>388</v>
      </c>
      <c r="D56" s="373"/>
      <c r="E56" s="372"/>
      <c r="F56" s="372"/>
      <c r="G56" s="372"/>
      <c r="H56" s="372"/>
      <c r="I56" s="372"/>
    </row>
    <row r="57" spans="2:9" ht="15" customHeight="1">
      <c r="B57" s="365" t="s">
        <v>389</v>
      </c>
      <c r="C57" s="371" t="s">
        <v>390</v>
      </c>
      <c r="D57" s="371"/>
      <c r="E57" s="372"/>
      <c r="F57" s="372"/>
      <c r="G57" s="372"/>
      <c r="H57" s="372"/>
      <c r="I57" s="372"/>
    </row>
    <row r="58" spans="2:9">
      <c r="B58" s="365"/>
      <c r="C58" s="373" t="s">
        <v>391</v>
      </c>
      <c r="D58" s="373"/>
      <c r="E58" s="372"/>
      <c r="F58" s="372"/>
      <c r="G58" s="372"/>
      <c r="H58" s="372"/>
      <c r="I58" s="372"/>
    </row>
    <row r="59" spans="2:9">
      <c r="B59" s="365"/>
      <c r="C59" s="363" t="s">
        <v>392</v>
      </c>
      <c r="D59" s="363"/>
      <c r="E59" s="372"/>
      <c r="F59" s="372"/>
      <c r="G59" s="372"/>
      <c r="H59" s="372"/>
      <c r="I59" s="372"/>
    </row>
    <row r="60" spans="2:9" ht="15" customHeight="1">
      <c r="B60" s="365" t="s">
        <v>439</v>
      </c>
      <c r="C60" s="380" t="s">
        <v>440</v>
      </c>
      <c r="D60" s="380"/>
      <c r="E60" s="372"/>
      <c r="F60" s="372"/>
      <c r="G60" s="372"/>
      <c r="H60" s="372"/>
      <c r="I60" s="372"/>
    </row>
    <row r="61" spans="2:9">
      <c r="B61" s="365"/>
      <c r="C61" s="363" t="s">
        <v>441</v>
      </c>
      <c r="D61" s="363"/>
      <c r="E61" s="372"/>
      <c r="F61" s="372"/>
      <c r="G61" s="372"/>
      <c r="H61" s="372"/>
      <c r="I61" s="372"/>
    </row>
    <row r="62" spans="2:9">
      <c r="B62" s="365"/>
      <c r="C62" s="363" t="s">
        <v>442</v>
      </c>
      <c r="D62" s="363"/>
      <c r="E62" s="372"/>
      <c r="F62" s="372"/>
      <c r="G62" s="372"/>
      <c r="H62" s="372"/>
      <c r="I62" s="372"/>
    </row>
    <row r="63" spans="2:9">
      <c r="B63" s="365" t="s">
        <v>443</v>
      </c>
      <c r="C63" s="380" t="s">
        <v>444</v>
      </c>
      <c r="D63" s="380"/>
      <c r="E63" s="372"/>
      <c r="F63" s="372"/>
      <c r="G63" s="372"/>
      <c r="H63" s="372"/>
      <c r="I63" s="372"/>
    </row>
    <row r="64" spans="2:9" ht="15" customHeight="1">
      <c r="B64" s="365"/>
      <c r="C64" s="363" t="s">
        <v>445</v>
      </c>
      <c r="D64" s="363"/>
      <c r="E64" s="372"/>
      <c r="F64" s="372"/>
      <c r="G64" s="372"/>
      <c r="H64" s="372"/>
      <c r="I64" s="372"/>
    </row>
    <row r="65" spans="2:9" ht="15" customHeight="1">
      <c r="B65" s="365"/>
      <c r="C65" s="363" t="s">
        <v>446</v>
      </c>
      <c r="D65" s="363"/>
      <c r="E65" s="372"/>
      <c r="F65" s="372"/>
      <c r="G65" s="372"/>
      <c r="H65" s="372"/>
      <c r="I65" s="372"/>
    </row>
    <row r="66" spans="2:9">
      <c r="B66" s="364" t="s">
        <v>293</v>
      </c>
      <c r="C66" s="380" t="s">
        <v>447</v>
      </c>
      <c r="D66" s="380"/>
      <c r="E66" s="372"/>
      <c r="F66" s="372"/>
      <c r="G66" s="372"/>
      <c r="H66" s="372"/>
      <c r="I66" s="372"/>
    </row>
    <row r="67" spans="2:9">
      <c r="B67" s="364"/>
      <c r="C67" s="377" t="s">
        <v>448</v>
      </c>
      <c r="D67" s="377"/>
      <c r="E67" s="372"/>
      <c r="F67" s="372"/>
      <c r="G67" s="372"/>
      <c r="H67" s="372"/>
      <c r="I67" s="372"/>
    </row>
    <row r="68" spans="2:9">
      <c r="B68" s="365" t="s">
        <v>449</v>
      </c>
      <c r="C68" s="380" t="s">
        <v>450</v>
      </c>
      <c r="D68" s="380"/>
      <c r="E68" s="372"/>
      <c r="F68" s="372"/>
      <c r="G68" s="372"/>
      <c r="H68" s="372"/>
      <c r="I68" s="372"/>
    </row>
    <row r="69" spans="2:9">
      <c r="B69" s="365"/>
      <c r="C69" s="363" t="s">
        <v>451</v>
      </c>
      <c r="D69" s="363"/>
      <c r="E69" s="372"/>
      <c r="F69" s="372"/>
      <c r="G69" s="372"/>
      <c r="H69" s="372"/>
      <c r="I69" s="372"/>
    </row>
    <row r="70" spans="2:9">
      <c r="B70" s="365"/>
      <c r="C70" s="363" t="s">
        <v>452</v>
      </c>
      <c r="D70" s="363"/>
      <c r="E70" s="372"/>
      <c r="F70" s="372"/>
      <c r="G70" s="372"/>
      <c r="H70" s="372"/>
      <c r="I70" s="372"/>
    </row>
    <row r="71" spans="2:9" ht="28.5" customHeight="1">
      <c r="B71" s="365"/>
      <c r="C71" s="363" t="s">
        <v>453</v>
      </c>
      <c r="D71" s="363"/>
      <c r="E71" s="372"/>
      <c r="F71" s="372"/>
      <c r="G71" s="372"/>
      <c r="H71" s="372"/>
      <c r="I71" s="372"/>
    </row>
    <row r="72" spans="2:9" ht="15" customHeight="1">
      <c r="B72" s="364" t="s">
        <v>396</v>
      </c>
      <c r="C72" s="380" t="s">
        <v>397</v>
      </c>
      <c r="D72" s="380"/>
      <c r="E72" s="372"/>
      <c r="F72" s="372"/>
      <c r="G72" s="372"/>
      <c r="H72" s="372"/>
      <c r="I72" s="372"/>
    </row>
    <row r="73" spans="2:9">
      <c r="B73" s="364"/>
      <c r="C73" s="379" t="s">
        <v>398</v>
      </c>
      <c r="D73" s="379"/>
      <c r="E73" s="372"/>
      <c r="F73" s="372"/>
      <c r="G73" s="372"/>
      <c r="H73" s="372"/>
      <c r="I73" s="372"/>
    </row>
    <row r="74" spans="2:9" ht="15" customHeight="1">
      <c r="B74" s="364"/>
      <c r="C74" s="378" t="s">
        <v>399</v>
      </c>
      <c r="D74" s="378"/>
      <c r="E74" s="372"/>
      <c r="F74" s="372"/>
      <c r="G74" s="372"/>
      <c r="H74" s="372"/>
      <c r="I74" s="372"/>
    </row>
    <row r="75" spans="2:9">
      <c r="B75" s="364" t="s">
        <v>400</v>
      </c>
      <c r="C75" s="381" t="s">
        <v>401</v>
      </c>
      <c r="D75" s="381"/>
      <c r="E75" s="372"/>
      <c r="F75" s="372"/>
      <c r="G75" s="372"/>
      <c r="H75" s="372"/>
      <c r="I75" s="372"/>
    </row>
    <row r="76" spans="2:9">
      <c r="B76" s="364"/>
      <c r="C76" s="379" t="s">
        <v>402</v>
      </c>
      <c r="D76" s="379"/>
      <c r="E76" s="372"/>
      <c r="F76" s="372"/>
      <c r="G76" s="372"/>
      <c r="H76" s="372"/>
      <c r="I76" s="372"/>
    </row>
    <row r="77" spans="2:9">
      <c r="B77" s="364"/>
      <c r="C77" s="379" t="s">
        <v>403</v>
      </c>
      <c r="D77" s="379"/>
      <c r="E77" s="372"/>
      <c r="F77" s="372"/>
      <c r="G77" s="372"/>
      <c r="H77" s="372"/>
      <c r="I77" s="372"/>
    </row>
    <row r="78" spans="2:9">
      <c r="B78" s="364"/>
      <c r="C78" s="378" t="s">
        <v>404</v>
      </c>
      <c r="D78" s="378"/>
      <c r="E78" s="372"/>
      <c r="F78" s="372"/>
      <c r="G78" s="372"/>
      <c r="H78" s="372"/>
      <c r="I78" s="372"/>
    </row>
    <row r="79" spans="2:9">
      <c r="B79" s="364"/>
      <c r="C79" s="379" t="s">
        <v>405</v>
      </c>
      <c r="D79" s="379"/>
      <c r="E79" s="372"/>
      <c r="F79" s="372"/>
      <c r="G79" s="372"/>
      <c r="H79" s="372"/>
      <c r="I79" s="372"/>
    </row>
    <row r="80" spans="2:9">
      <c r="B80" s="364"/>
      <c r="C80" s="378" t="s">
        <v>406</v>
      </c>
      <c r="D80" s="378"/>
      <c r="E80" s="372"/>
      <c r="F80" s="372"/>
      <c r="G80" s="372"/>
      <c r="H80" s="372"/>
      <c r="I80" s="372"/>
    </row>
    <row r="81" spans="2:9">
      <c r="C81" s="379"/>
      <c r="D81" s="379"/>
    </row>
    <row r="82" spans="2:9">
      <c r="B82" s="166" t="s">
        <v>407</v>
      </c>
      <c r="C82" s="166"/>
      <c r="D82" s="166"/>
      <c r="E82" s="217"/>
      <c r="F82" s="217"/>
      <c r="G82" s="217"/>
      <c r="H82" s="218"/>
      <c r="I82" s="218"/>
    </row>
    <row r="83" spans="2:9">
      <c r="B83" s="168" t="s">
        <v>408</v>
      </c>
      <c r="C83" s="167"/>
      <c r="D83" s="167"/>
      <c r="E83" s="216"/>
      <c r="F83" s="216"/>
      <c r="G83" s="216"/>
      <c r="H83" s="216"/>
      <c r="I83" s="216"/>
    </row>
    <row r="84" spans="2:9">
      <c r="C84" s="359" t="s">
        <v>409</v>
      </c>
      <c r="D84" s="359"/>
      <c r="E84" s="395" t="s">
        <v>354</v>
      </c>
      <c r="F84" s="395"/>
      <c r="G84" s="395"/>
      <c r="H84" s="395"/>
      <c r="I84" s="395"/>
    </row>
    <row r="85" spans="2:9" ht="15" customHeight="1">
      <c r="B85" s="364" t="s">
        <v>127</v>
      </c>
      <c r="C85" s="381" t="s">
        <v>410</v>
      </c>
      <c r="D85" s="381"/>
      <c r="E85" s="355"/>
      <c r="F85" s="355"/>
      <c r="G85" s="355"/>
      <c r="H85" s="355"/>
      <c r="I85" s="355"/>
    </row>
    <row r="86" spans="2:9">
      <c r="B86" s="364"/>
      <c r="C86" s="379" t="s">
        <v>411</v>
      </c>
      <c r="D86" s="379"/>
      <c r="E86" s="355"/>
      <c r="F86" s="355"/>
      <c r="G86" s="355"/>
      <c r="H86" s="355"/>
      <c r="I86" s="355"/>
    </row>
    <row r="87" spans="2:9">
      <c r="B87" s="364"/>
      <c r="C87" s="379" t="s">
        <v>412</v>
      </c>
      <c r="D87" s="379"/>
      <c r="E87" s="355"/>
      <c r="F87" s="355"/>
      <c r="G87" s="355"/>
      <c r="H87" s="355"/>
      <c r="I87" s="355"/>
    </row>
    <row r="88" spans="2:9">
      <c r="B88" s="364" t="s">
        <v>413</v>
      </c>
      <c r="C88" s="381" t="s">
        <v>414</v>
      </c>
      <c r="D88" s="381"/>
      <c r="E88" s="355"/>
      <c r="F88" s="355"/>
      <c r="G88" s="355"/>
      <c r="H88" s="355"/>
      <c r="I88" s="355"/>
    </row>
    <row r="89" spans="2:9" ht="15" customHeight="1">
      <c r="B89" s="364"/>
      <c r="C89" s="382" t="s">
        <v>415</v>
      </c>
      <c r="D89" s="382"/>
      <c r="E89" s="355"/>
      <c r="F89" s="355"/>
      <c r="G89" s="355"/>
      <c r="H89" s="355"/>
      <c r="I89" s="355"/>
    </row>
    <row r="90" spans="2:9">
      <c r="B90" s="364" t="s">
        <v>416</v>
      </c>
      <c r="C90" s="354" t="s">
        <v>417</v>
      </c>
      <c r="D90" s="354"/>
      <c r="E90" s="355"/>
      <c r="F90" s="355"/>
      <c r="G90" s="355"/>
      <c r="H90" s="355"/>
      <c r="I90" s="355"/>
    </row>
    <row r="91" spans="2:9">
      <c r="B91" s="364"/>
      <c r="C91" s="383" t="s">
        <v>418</v>
      </c>
      <c r="D91" s="383"/>
      <c r="E91" s="355"/>
      <c r="F91" s="355"/>
      <c r="G91" s="355"/>
      <c r="H91" s="355"/>
      <c r="I91" s="355"/>
    </row>
    <row r="92" spans="2:9">
      <c r="B92" s="364" t="s">
        <v>130</v>
      </c>
      <c r="C92" s="354" t="s">
        <v>419</v>
      </c>
      <c r="D92" s="354"/>
      <c r="E92" s="355"/>
      <c r="F92" s="355"/>
      <c r="G92" s="355"/>
      <c r="H92" s="355"/>
      <c r="I92" s="355"/>
    </row>
    <row r="93" spans="2:9">
      <c r="B93" s="364"/>
      <c r="C93" s="356" t="s">
        <v>420</v>
      </c>
      <c r="D93" s="356"/>
      <c r="E93" s="355"/>
      <c r="F93" s="355"/>
      <c r="G93" s="355"/>
      <c r="H93" s="355"/>
      <c r="I93" s="355"/>
    </row>
    <row r="94" spans="2:9">
      <c r="B94" s="364" t="s">
        <v>290</v>
      </c>
      <c r="C94" s="354" t="s">
        <v>421</v>
      </c>
      <c r="D94" s="354"/>
      <c r="E94" s="355"/>
      <c r="F94" s="355"/>
      <c r="G94" s="355"/>
      <c r="H94" s="355"/>
      <c r="I94" s="355"/>
    </row>
    <row r="95" spans="2:9">
      <c r="B95" s="364"/>
      <c r="C95" s="378" t="s">
        <v>422</v>
      </c>
      <c r="D95" s="378"/>
      <c r="E95" s="355"/>
      <c r="F95" s="355"/>
      <c r="G95" s="355"/>
      <c r="H95" s="355"/>
      <c r="I95" s="355"/>
    </row>
  </sheetData>
  <mergeCells count="164">
    <mergeCell ref="B92:B93"/>
    <mergeCell ref="C92:D92"/>
    <mergeCell ref="E92:I92"/>
    <mergeCell ref="C93:D93"/>
    <mergeCell ref="E93:I93"/>
    <mergeCell ref="B94:B95"/>
    <mergeCell ref="C94:D94"/>
    <mergeCell ref="E94:I94"/>
    <mergeCell ref="C95:D95"/>
    <mergeCell ref="E95:I95"/>
    <mergeCell ref="B88:B89"/>
    <mergeCell ref="C88:D88"/>
    <mergeCell ref="E88:I88"/>
    <mergeCell ref="C89:D89"/>
    <mergeCell ref="E89:I89"/>
    <mergeCell ref="B90:B91"/>
    <mergeCell ref="C90:D90"/>
    <mergeCell ref="E90:I90"/>
    <mergeCell ref="C91:D91"/>
    <mergeCell ref="E91:I91"/>
    <mergeCell ref="B85:B87"/>
    <mergeCell ref="C85:D85"/>
    <mergeCell ref="E85:I85"/>
    <mergeCell ref="C86:D86"/>
    <mergeCell ref="E86:I86"/>
    <mergeCell ref="C87:D87"/>
    <mergeCell ref="E87:I87"/>
    <mergeCell ref="C79:D79"/>
    <mergeCell ref="E79:I79"/>
    <mergeCell ref="C80:D80"/>
    <mergeCell ref="E80:I80"/>
    <mergeCell ref="C81:D81"/>
    <mergeCell ref="C84:D84"/>
    <mergeCell ref="E84:I84"/>
    <mergeCell ref="B72:B74"/>
    <mergeCell ref="C72:D72"/>
    <mergeCell ref="E72:I72"/>
    <mergeCell ref="C73:D73"/>
    <mergeCell ref="E73:I73"/>
    <mergeCell ref="C74:D74"/>
    <mergeCell ref="E74:I74"/>
    <mergeCell ref="B75:B80"/>
    <mergeCell ref="C75:D75"/>
    <mergeCell ref="E75:I75"/>
    <mergeCell ref="C76:D76"/>
    <mergeCell ref="E76:I76"/>
    <mergeCell ref="C77:D77"/>
    <mergeCell ref="E77:I77"/>
    <mergeCell ref="C78:D78"/>
    <mergeCell ref="E78:I78"/>
    <mergeCell ref="B66:B67"/>
    <mergeCell ref="C66:D66"/>
    <mergeCell ref="E66:I66"/>
    <mergeCell ref="C67:D67"/>
    <mergeCell ref="E67:I67"/>
    <mergeCell ref="B68:B71"/>
    <mergeCell ref="C68:D68"/>
    <mergeCell ref="E68:I68"/>
    <mergeCell ref="C69:D69"/>
    <mergeCell ref="E69:I69"/>
    <mergeCell ref="C70:D70"/>
    <mergeCell ref="E70:I70"/>
    <mergeCell ref="C71:D71"/>
    <mergeCell ref="E71:I71"/>
    <mergeCell ref="B63:B65"/>
    <mergeCell ref="C63:D63"/>
    <mergeCell ref="E63:I63"/>
    <mergeCell ref="C64:D64"/>
    <mergeCell ref="E64:I64"/>
    <mergeCell ref="C65:D65"/>
    <mergeCell ref="E65:I65"/>
    <mergeCell ref="B60:B62"/>
    <mergeCell ref="C60:D60"/>
    <mergeCell ref="E60:I60"/>
    <mergeCell ref="C61:D61"/>
    <mergeCell ref="E61:I61"/>
    <mergeCell ref="C62:D62"/>
    <mergeCell ref="E62:I62"/>
    <mergeCell ref="B57:B59"/>
    <mergeCell ref="C57:D57"/>
    <mergeCell ref="E57:I57"/>
    <mergeCell ref="C58:D58"/>
    <mergeCell ref="E58:I58"/>
    <mergeCell ref="C59:D59"/>
    <mergeCell ref="E59:I59"/>
    <mergeCell ref="B54:B56"/>
    <mergeCell ref="C54:D54"/>
    <mergeCell ref="E54:I54"/>
    <mergeCell ref="C55:D55"/>
    <mergeCell ref="E55:I55"/>
    <mergeCell ref="C56:D56"/>
    <mergeCell ref="E56:I56"/>
    <mergeCell ref="B51:B53"/>
    <mergeCell ref="C51:D51"/>
    <mergeCell ref="E51:I51"/>
    <mergeCell ref="C52:D52"/>
    <mergeCell ref="E52:I52"/>
    <mergeCell ref="C53:D53"/>
    <mergeCell ref="E53:I53"/>
    <mergeCell ref="B48:B50"/>
    <mergeCell ref="C48:D48"/>
    <mergeCell ref="E48:I48"/>
    <mergeCell ref="C49:D49"/>
    <mergeCell ref="E49:I49"/>
    <mergeCell ref="C50:D50"/>
    <mergeCell ref="E50:I50"/>
    <mergeCell ref="B44:B47"/>
    <mergeCell ref="C44:D44"/>
    <mergeCell ref="E44:I44"/>
    <mergeCell ref="C45:D45"/>
    <mergeCell ref="E45:I45"/>
    <mergeCell ref="C46:D46"/>
    <mergeCell ref="E46:I46"/>
    <mergeCell ref="C47:D47"/>
    <mergeCell ref="E47:I47"/>
    <mergeCell ref="B37:C37"/>
    <mergeCell ref="B38:I38"/>
    <mergeCell ref="C40:D40"/>
    <mergeCell ref="E40:I40"/>
    <mergeCell ref="B41:B43"/>
    <mergeCell ref="C41:D41"/>
    <mergeCell ref="E41:I41"/>
    <mergeCell ref="C42:D42"/>
    <mergeCell ref="E42:I42"/>
    <mergeCell ref="C43:D43"/>
    <mergeCell ref="E43:I43"/>
    <mergeCell ref="C34:D34"/>
    <mergeCell ref="E34:I34"/>
    <mergeCell ref="B35:B36"/>
    <mergeCell ref="C35:D35"/>
    <mergeCell ref="E35:I35"/>
    <mergeCell ref="C36:D36"/>
    <mergeCell ref="E36:I36"/>
    <mergeCell ref="E30:I30"/>
    <mergeCell ref="B31:B33"/>
    <mergeCell ref="C31:D31"/>
    <mergeCell ref="E31:I31"/>
    <mergeCell ref="C32:D32"/>
    <mergeCell ref="E32:I32"/>
    <mergeCell ref="C33:D33"/>
    <mergeCell ref="E33:I33"/>
    <mergeCell ref="C26:D26"/>
    <mergeCell ref="E26:I26"/>
    <mergeCell ref="C27:D27"/>
    <mergeCell ref="E27:I27"/>
    <mergeCell ref="B28:B30"/>
    <mergeCell ref="C28:D28"/>
    <mergeCell ref="E28:I28"/>
    <mergeCell ref="C29:D29"/>
    <mergeCell ref="E29:I29"/>
    <mergeCell ref="C30:D30"/>
    <mergeCell ref="C23:D23"/>
    <mergeCell ref="E23:I23"/>
    <mergeCell ref="B24:B25"/>
    <mergeCell ref="C24:D24"/>
    <mergeCell ref="E24:I24"/>
    <mergeCell ref="C25:D25"/>
    <mergeCell ref="E25:I25"/>
    <mergeCell ref="B1:I1"/>
    <mergeCell ref="B3:I3"/>
    <mergeCell ref="B18:I18"/>
    <mergeCell ref="B20:I20"/>
    <mergeCell ref="C22:D22"/>
    <mergeCell ref="E22:I22"/>
  </mergeCells>
  <pageMargins left="0.7" right="0.7" top="0.75" bottom="0.75" header="0.3" footer="0.3"/>
  <pageSetup paperSize="9" scale="69" fitToHeight="0" orientation="landscape"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1:J81"/>
  <sheetViews>
    <sheetView zoomScale="60" zoomScaleNormal="60" workbookViewId="0">
      <selection activeCell="E20" sqref="E20:J20"/>
    </sheetView>
  </sheetViews>
  <sheetFormatPr baseColWidth="10" defaultColWidth="8.83203125" defaultRowHeight="15"/>
  <cols>
    <col min="1" max="1" width="3.5" customWidth="1"/>
    <col min="2" max="2" width="28.6640625" bestFit="1" customWidth="1"/>
    <col min="3" max="3" width="71.83203125" customWidth="1"/>
    <col min="4" max="4" width="33.6640625" bestFit="1" customWidth="1"/>
    <col min="5" max="8" width="9.1640625" style="282"/>
    <col min="9" max="9" width="9.1640625" style="282" customWidth="1"/>
    <col min="10" max="10" width="9.1640625" style="282"/>
  </cols>
  <sheetData>
    <row r="1" spans="2:9" ht="21">
      <c r="B1" s="350" t="s">
        <v>466</v>
      </c>
      <c r="C1" s="350"/>
      <c r="D1" s="350"/>
      <c r="E1" s="350"/>
      <c r="F1" s="350"/>
      <c r="G1" s="350"/>
      <c r="H1" s="350"/>
      <c r="I1" s="350"/>
    </row>
    <row r="3" spans="2:9" ht="49.5" customHeight="1">
      <c r="B3" s="357" t="s">
        <v>467</v>
      </c>
      <c r="C3" s="357"/>
      <c r="D3" s="357"/>
      <c r="E3" s="357"/>
      <c r="F3" s="357"/>
      <c r="G3" s="357"/>
      <c r="H3" s="357"/>
      <c r="I3" s="357"/>
    </row>
    <row r="4" spans="2:9" ht="15" customHeight="1">
      <c r="B4" s="159" t="s">
        <v>43</v>
      </c>
      <c r="C4" s="160" t="s">
        <v>329</v>
      </c>
      <c r="D4" s="160" t="s">
        <v>330</v>
      </c>
      <c r="E4" s="156"/>
      <c r="F4" s="156"/>
      <c r="G4" s="156"/>
      <c r="H4" s="156"/>
      <c r="I4" s="156"/>
    </row>
    <row r="5" spans="2:9" ht="15" customHeight="1">
      <c r="B5" s="158" t="s">
        <v>331</v>
      </c>
      <c r="C5" s="163" t="s">
        <v>344</v>
      </c>
      <c r="D5" s="158" t="s">
        <v>333</v>
      </c>
      <c r="E5" s="156"/>
      <c r="F5" s="156"/>
      <c r="G5" s="156"/>
      <c r="H5" s="221"/>
      <c r="I5" s="156"/>
    </row>
    <row r="6" spans="2:9" ht="15" customHeight="1">
      <c r="B6" s="158" t="s">
        <v>334</v>
      </c>
      <c r="C6" s="163" t="s">
        <v>347</v>
      </c>
      <c r="D6" s="158" t="s">
        <v>336</v>
      </c>
      <c r="E6" s="156"/>
      <c r="F6" s="156"/>
      <c r="G6" s="156"/>
      <c r="H6" s="222"/>
      <c r="I6" s="156"/>
    </row>
    <row r="7" spans="2:9" ht="15" customHeight="1">
      <c r="B7" s="158" t="s">
        <v>337</v>
      </c>
      <c r="C7" s="163" t="s">
        <v>429</v>
      </c>
      <c r="D7" s="158" t="s">
        <v>339</v>
      </c>
      <c r="E7" s="156"/>
      <c r="F7" s="156"/>
      <c r="G7" s="156"/>
      <c r="H7" s="222"/>
      <c r="I7" s="156"/>
    </row>
    <row r="8" spans="2:9" ht="15" customHeight="1">
      <c r="B8" s="158" t="s">
        <v>425</v>
      </c>
      <c r="C8" s="163" t="s">
        <v>430</v>
      </c>
      <c r="D8" s="158" t="s">
        <v>342</v>
      </c>
      <c r="E8" s="156"/>
      <c r="F8" s="156"/>
      <c r="G8" s="156"/>
      <c r="H8" s="222"/>
      <c r="I8" s="156"/>
    </row>
    <row r="9" spans="2:9" ht="15" customHeight="1">
      <c r="B9" s="158" t="s">
        <v>340</v>
      </c>
      <c r="C9" s="163" t="s">
        <v>349</v>
      </c>
      <c r="D9" s="158" t="s">
        <v>345</v>
      </c>
      <c r="E9" s="156"/>
      <c r="F9" s="156"/>
      <c r="G9" s="156"/>
      <c r="H9" s="222"/>
      <c r="I9" s="156"/>
    </row>
    <row r="10" spans="2:9" ht="15" customHeight="1">
      <c r="B10" s="158" t="s">
        <v>426</v>
      </c>
      <c r="C10" s="163" t="s">
        <v>350</v>
      </c>
      <c r="D10" s="157"/>
      <c r="E10" s="156"/>
      <c r="F10" s="156"/>
      <c r="G10" s="156"/>
      <c r="H10" s="222"/>
      <c r="I10" s="156"/>
    </row>
    <row r="11" spans="2:9" ht="15" customHeight="1">
      <c r="B11" s="158" t="s">
        <v>343</v>
      </c>
      <c r="C11" s="163"/>
      <c r="D11" s="157"/>
      <c r="E11" s="156"/>
      <c r="F11" s="156"/>
      <c r="G11" s="156"/>
      <c r="H11" s="156"/>
      <c r="I11" s="156"/>
    </row>
    <row r="12" spans="2:9" ht="15" customHeight="1">
      <c r="B12" s="158" t="s">
        <v>346</v>
      </c>
      <c r="D12" s="157"/>
      <c r="E12" s="156"/>
      <c r="F12" s="156"/>
      <c r="G12" s="156"/>
      <c r="H12" s="156"/>
      <c r="I12" s="156"/>
    </row>
    <row r="13" spans="2:9" ht="15" customHeight="1">
      <c r="B13" s="158"/>
      <c r="D13" s="157"/>
      <c r="E13" s="156"/>
      <c r="F13" s="156"/>
      <c r="G13" s="156"/>
      <c r="H13" s="156"/>
      <c r="I13" s="156"/>
    </row>
    <row r="14" spans="2:9" ht="15" customHeight="1">
      <c r="B14" s="158"/>
      <c r="D14" s="157"/>
      <c r="E14" s="156"/>
      <c r="F14" s="156"/>
      <c r="G14" s="156"/>
      <c r="H14" s="156"/>
      <c r="I14" s="156"/>
    </row>
    <row r="15" spans="2:9" ht="15" customHeight="1">
      <c r="B15" s="158"/>
      <c r="D15" s="157"/>
      <c r="E15" s="156"/>
      <c r="F15" s="156"/>
      <c r="G15" s="156"/>
      <c r="H15" s="156"/>
      <c r="I15" s="156"/>
    </row>
    <row r="16" spans="2:9" ht="15" customHeight="1">
      <c r="C16" s="157"/>
      <c r="D16" s="157"/>
      <c r="E16" s="156"/>
      <c r="F16" s="156"/>
      <c r="G16" s="156"/>
      <c r="H16" s="156"/>
      <c r="I16" s="156"/>
    </row>
    <row r="17" spans="2:10" ht="150" customHeight="1">
      <c r="B17" s="357" t="s">
        <v>468</v>
      </c>
      <c r="C17" s="357"/>
      <c r="D17" s="357"/>
      <c r="E17" s="357"/>
      <c r="F17" s="357"/>
      <c r="G17" s="357"/>
      <c r="H17" s="357"/>
      <c r="I17" s="357"/>
    </row>
    <row r="18" spans="2:10" ht="15" customHeight="1">
      <c r="C18" s="157"/>
      <c r="D18" s="157"/>
      <c r="E18" s="156"/>
      <c r="F18" s="156"/>
      <c r="G18" s="156"/>
      <c r="H18" s="156"/>
      <c r="I18" s="156"/>
    </row>
    <row r="19" spans="2:10" ht="15" customHeight="1">
      <c r="B19" s="358" t="s">
        <v>352</v>
      </c>
      <c r="C19" s="358"/>
      <c r="D19" s="358"/>
      <c r="E19" s="358"/>
      <c r="F19" s="358"/>
      <c r="G19" s="358"/>
      <c r="H19" s="358"/>
      <c r="I19" s="358"/>
    </row>
    <row r="20" spans="2:10" s="169" customFormat="1" ht="15" customHeight="1">
      <c r="B20" s="165" t="s">
        <v>469</v>
      </c>
      <c r="C20" s="164"/>
      <c r="D20" s="164"/>
      <c r="E20" s="216"/>
      <c r="F20" s="216"/>
      <c r="G20" s="216"/>
      <c r="H20" s="216"/>
      <c r="I20" s="216"/>
      <c r="J20" s="220"/>
    </row>
    <row r="21" spans="2:10" ht="15" customHeight="1">
      <c r="C21" s="359" t="s">
        <v>353</v>
      </c>
      <c r="D21" s="359"/>
      <c r="E21" s="360" t="s">
        <v>354</v>
      </c>
      <c r="F21" s="360"/>
      <c r="G21" s="360"/>
      <c r="H21" s="360"/>
      <c r="I21" s="360"/>
    </row>
    <row r="22" spans="2:10" ht="15" customHeight="1">
      <c r="C22" s="354" t="s">
        <v>432</v>
      </c>
      <c r="D22" s="354"/>
      <c r="E22" s="355"/>
      <c r="F22" s="355"/>
      <c r="G22" s="355"/>
      <c r="H22" s="355"/>
      <c r="I22" s="355"/>
    </row>
    <row r="23" spans="2:10" ht="15" customHeight="1">
      <c r="B23" s="364" t="s">
        <v>134</v>
      </c>
      <c r="C23" s="356" t="s">
        <v>470</v>
      </c>
      <c r="D23" s="356"/>
      <c r="E23" s="355"/>
      <c r="F23" s="355"/>
      <c r="G23" s="355"/>
      <c r="H23" s="355"/>
      <c r="I23" s="355"/>
    </row>
    <row r="24" spans="2:10" ht="15" customHeight="1">
      <c r="B24" s="364"/>
      <c r="C24" s="356" t="s">
        <v>460</v>
      </c>
      <c r="D24" s="356"/>
      <c r="E24" s="355"/>
      <c r="F24" s="355"/>
      <c r="G24" s="355"/>
      <c r="H24" s="355"/>
      <c r="I24" s="355"/>
    </row>
    <row r="25" spans="2:10" ht="15" customHeight="1">
      <c r="B25" s="275" t="s">
        <v>358</v>
      </c>
      <c r="C25" s="356" t="s">
        <v>471</v>
      </c>
      <c r="D25" s="356"/>
      <c r="E25" s="355"/>
      <c r="F25" s="355"/>
      <c r="G25" s="355"/>
      <c r="H25" s="355"/>
      <c r="I25" s="355"/>
    </row>
    <row r="26" spans="2:10">
      <c r="B26" s="275" t="s">
        <v>360</v>
      </c>
      <c r="C26" s="363" t="s">
        <v>472</v>
      </c>
      <c r="D26" s="363"/>
      <c r="E26" s="355"/>
      <c r="F26" s="355"/>
      <c r="G26" s="355"/>
      <c r="H26" s="355"/>
      <c r="I26" s="355"/>
    </row>
    <row r="27" spans="2:10">
      <c r="B27" s="364" t="s">
        <v>433</v>
      </c>
      <c r="C27" s="363" t="s">
        <v>473</v>
      </c>
      <c r="D27" s="363"/>
      <c r="E27" s="355"/>
      <c r="F27" s="355"/>
      <c r="G27" s="355"/>
      <c r="H27" s="355"/>
      <c r="I27" s="355"/>
    </row>
    <row r="28" spans="2:10">
      <c r="B28" s="364"/>
      <c r="C28" s="363" t="s">
        <v>474</v>
      </c>
      <c r="D28" s="363"/>
      <c r="E28" s="355"/>
      <c r="F28" s="355"/>
      <c r="G28" s="355"/>
      <c r="H28" s="355"/>
      <c r="I28" s="355"/>
    </row>
    <row r="29" spans="2:10">
      <c r="B29" s="364" t="s">
        <v>99</v>
      </c>
      <c r="C29" s="361" t="s">
        <v>475</v>
      </c>
      <c r="D29" s="361"/>
      <c r="E29" s="355"/>
      <c r="F29" s="355"/>
      <c r="G29" s="355"/>
      <c r="H29" s="355"/>
      <c r="I29" s="355"/>
    </row>
    <row r="30" spans="2:10">
      <c r="B30" s="364"/>
      <c r="C30" s="361" t="s">
        <v>476</v>
      </c>
      <c r="D30" s="361"/>
      <c r="E30" s="355"/>
      <c r="F30" s="355"/>
      <c r="G30" s="355"/>
      <c r="H30" s="355"/>
      <c r="I30" s="355"/>
    </row>
    <row r="31" spans="2:10">
      <c r="B31" s="364"/>
      <c r="C31" s="361" t="s">
        <v>477</v>
      </c>
      <c r="D31" s="361"/>
      <c r="E31" s="355"/>
      <c r="F31" s="355"/>
      <c r="G31" s="355"/>
      <c r="H31" s="355"/>
      <c r="I31" s="355"/>
    </row>
    <row r="32" spans="2:10">
      <c r="B32" s="364" t="s">
        <v>435</v>
      </c>
      <c r="C32" s="361" t="s">
        <v>436</v>
      </c>
      <c r="D32" s="361"/>
      <c r="E32" s="355"/>
      <c r="F32" s="355"/>
      <c r="G32" s="355"/>
      <c r="H32" s="355"/>
      <c r="I32" s="355"/>
    </row>
    <row r="33" spans="2:9">
      <c r="B33" s="364"/>
      <c r="C33" s="361" t="s">
        <v>462</v>
      </c>
      <c r="D33" s="361"/>
      <c r="E33" s="355"/>
      <c r="F33" s="355"/>
      <c r="G33" s="355"/>
      <c r="H33" s="355"/>
      <c r="I33" s="355"/>
    </row>
    <row r="34" spans="2:9">
      <c r="B34" s="364"/>
      <c r="C34" s="361" t="s">
        <v>463</v>
      </c>
      <c r="D34" s="361"/>
      <c r="E34" s="355"/>
      <c r="F34" s="355"/>
      <c r="G34" s="355"/>
      <c r="H34" s="355"/>
      <c r="I34" s="355"/>
    </row>
    <row r="35" spans="2:9" s="282" customFormat="1" ht="15" customHeight="1">
      <c r="B35" s="275" t="s">
        <v>139</v>
      </c>
      <c r="C35" s="361" t="s">
        <v>464</v>
      </c>
      <c r="D35" s="361"/>
      <c r="E35" s="355"/>
      <c r="F35" s="355"/>
      <c r="G35" s="355"/>
      <c r="H35" s="355"/>
      <c r="I35" s="355"/>
    </row>
    <row r="36" spans="2:9" ht="15" customHeight="1">
      <c r="B36" s="364" t="s">
        <v>114</v>
      </c>
      <c r="C36" s="361" t="s">
        <v>438</v>
      </c>
      <c r="D36" s="361"/>
      <c r="E36" s="355"/>
      <c r="F36" s="355"/>
      <c r="G36" s="355"/>
      <c r="H36" s="355"/>
      <c r="I36" s="355"/>
    </row>
    <row r="37" spans="2:9">
      <c r="B37" s="364"/>
      <c r="C37" s="379" t="s">
        <v>478</v>
      </c>
      <c r="D37" s="379"/>
      <c r="E37" s="355"/>
      <c r="F37" s="355"/>
      <c r="G37" s="355"/>
      <c r="H37" s="355"/>
      <c r="I37" s="355"/>
    </row>
    <row r="39" spans="2:9">
      <c r="B39" s="358" t="s">
        <v>367</v>
      </c>
      <c r="C39" s="358"/>
      <c r="D39" s="358"/>
      <c r="E39" s="358"/>
      <c r="F39" s="358"/>
      <c r="G39" s="358"/>
      <c r="H39" s="358"/>
      <c r="I39" s="358"/>
    </row>
    <row r="40" spans="2:9">
      <c r="B40" s="165" t="s">
        <v>368</v>
      </c>
      <c r="C40" s="164"/>
      <c r="D40" s="164"/>
      <c r="E40" s="216"/>
      <c r="F40" s="216"/>
      <c r="G40" s="216"/>
      <c r="H40" s="216"/>
      <c r="I40" s="216"/>
    </row>
    <row r="41" spans="2:9">
      <c r="C41" s="359" t="s">
        <v>479</v>
      </c>
      <c r="D41" s="359"/>
      <c r="E41" s="360" t="s">
        <v>354</v>
      </c>
      <c r="F41" s="360"/>
      <c r="G41" s="360"/>
      <c r="H41" s="360"/>
      <c r="I41" s="360"/>
    </row>
    <row r="42" spans="2:9">
      <c r="B42" s="365" t="s">
        <v>169</v>
      </c>
      <c r="C42" s="371" t="s">
        <v>386</v>
      </c>
      <c r="D42" s="371"/>
      <c r="E42" s="372"/>
      <c r="F42" s="372"/>
      <c r="G42" s="372"/>
      <c r="H42" s="372"/>
      <c r="I42" s="372"/>
    </row>
    <row r="43" spans="2:9">
      <c r="B43" s="365"/>
      <c r="C43" s="373" t="s">
        <v>387</v>
      </c>
      <c r="D43" s="373"/>
      <c r="E43" s="372"/>
      <c r="F43" s="372"/>
      <c r="G43" s="372"/>
      <c r="H43" s="372"/>
      <c r="I43" s="372"/>
    </row>
    <row r="44" spans="2:9">
      <c r="B44" s="365"/>
      <c r="C44" s="373" t="s">
        <v>388</v>
      </c>
      <c r="D44" s="373"/>
      <c r="E44" s="372"/>
      <c r="F44" s="372"/>
      <c r="G44" s="372"/>
      <c r="H44" s="372"/>
      <c r="I44" s="372"/>
    </row>
    <row r="45" spans="2:9">
      <c r="B45" s="365" t="s">
        <v>389</v>
      </c>
      <c r="C45" s="371" t="s">
        <v>390</v>
      </c>
      <c r="D45" s="371"/>
      <c r="E45" s="372"/>
      <c r="F45" s="372"/>
      <c r="G45" s="372"/>
      <c r="H45" s="372"/>
      <c r="I45" s="372"/>
    </row>
    <row r="46" spans="2:9">
      <c r="B46" s="365"/>
      <c r="C46" s="373" t="s">
        <v>391</v>
      </c>
      <c r="D46" s="373"/>
      <c r="E46" s="372"/>
      <c r="F46" s="372"/>
      <c r="G46" s="372"/>
      <c r="H46" s="372"/>
      <c r="I46" s="372"/>
    </row>
    <row r="47" spans="2:9">
      <c r="B47" s="365"/>
      <c r="C47" s="363" t="s">
        <v>392</v>
      </c>
      <c r="D47" s="363"/>
      <c r="E47" s="372"/>
      <c r="F47" s="372"/>
      <c r="G47" s="372"/>
      <c r="H47" s="372"/>
      <c r="I47" s="372"/>
    </row>
    <row r="48" spans="2:9">
      <c r="B48" s="364" t="s">
        <v>293</v>
      </c>
      <c r="C48" s="380" t="s">
        <v>447</v>
      </c>
      <c r="D48" s="380"/>
      <c r="E48" s="372"/>
      <c r="F48" s="372"/>
      <c r="G48" s="372"/>
      <c r="H48" s="372"/>
      <c r="I48" s="372"/>
    </row>
    <row r="49" spans="2:9" ht="35.25" customHeight="1">
      <c r="B49" s="364"/>
      <c r="C49" s="377" t="s">
        <v>448</v>
      </c>
      <c r="D49" s="377"/>
      <c r="E49" s="372"/>
      <c r="F49" s="372"/>
      <c r="G49" s="372"/>
      <c r="H49" s="372"/>
      <c r="I49" s="372"/>
    </row>
    <row r="50" spans="2:9">
      <c r="B50" s="365" t="s">
        <v>449</v>
      </c>
      <c r="C50" s="380" t="s">
        <v>450</v>
      </c>
      <c r="D50" s="380"/>
      <c r="E50" s="372"/>
      <c r="F50" s="372"/>
      <c r="G50" s="372"/>
      <c r="H50" s="372"/>
      <c r="I50" s="372"/>
    </row>
    <row r="51" spans="2:9">
      <c r="B51" s="365"/>
      <c r="C51" s="363" t="s">
        <v>451</v>
      </c>
      <c r="D51" s="363"/>
      <c r="E51" s="372"/>
      <c r="F51" s="372"/>
      <c r="G51" s="372"/>
      <c r="H51" s="372"/>
      <c r="I51" s="372"/>
    </row>
    <row r="52" spans="2:9">
      <c r="B52" s="365"/>
      <c r="C52" s="363" t="s">
        <v>452</v>
      </c>
      <c r="D52" s="363"/>
      <c r="E52" s="372"/>
      <c r="F52" s="372"/>
      <c r="G52" s="372"/>
      <c r="H52" s="372"/>
      <c r="I52" s="372"/>
    </row>
    <row r="53" spans="2:9">
      <c r="B53" s="365"/>
      <c r="C53" s="363" t="s">
        <v>453</v>
      </c>
      <c r="D53" s="363"/>
      <c r="E53" s="372"/>
      <c r="F53" s="372"/>
      <c r="G53" s="372"/>
      <c r="H53" s="372"/>
      <c r="I53" s="372"/>
    </row>
    <row r="54" spans="2:9">
      <c r="B54" s="365" t="s">
        <v>238</v>
      </c>
      <c r="C54" s="376" t="s">
        <v>393</v>
      </c>
      <c r="D54" s="376"/>
      <c r="E54" s="372"/>
      <c r="F54" s="372"/>
      <c r="G54" s="372"/>
      <c r="H54" s="372"/>
      <c r="I54" s="372"/>
    </row>
    <row r="55" spans="2:9">
      <c r="B55" s="365"/>
      <c r="C55" s="377" t="s">
        <v>394</v>
      </c>
      <c r="D55" s="377"/>
      <c r="E55" s="372"/>
      <c r="F55" s="372"/>
      <c r="G55" s="372"/>
      <c r="H55" s="372"/>
      <c r="I55" s="372"/>
    </row>
    <row r="56" spans="2:9">
      <c r="B56" s="365"/>
      <c r="C56" s="363" t="s">
        <v>395</v>
      </c>
      <c r="D56" s="363"/>
      <c r="E56" s="372"/>
      <c r="F56" s="372"/>
      <c r="G56" s="372"/>
      <c r="H56" s="372"/>
      <c r="I56" s="372"/>
    </row>
    <row r="57" spans="2:9">
      <c r="B57" s="364" t="s">
        <v>396</v>
      </c>
      <c r="C57" s="380" t="s">
        <v>397</v>
      </c>
      <c r="D57" s="380"/>
      <c r="E57" s="372"/>
      <c r="F57" s="372"/>
      <c r="G57" s="372"/>
      <c r="H57" s="372"/>
      <c r="I57" s="372"/>
    </row>
    <row r="58" spans="2:9">
      <c r="B58" s="364"/>
      <c r="C58" s="379" t="s">
        <v>398</v>
      </c>
      <c r="D58" s="379"/>
      <c r="E58" s="372"/>
      <c r="F58" s="372"/>
      <c r="G58" s="372"/>
      <c r="H58" s="372"/>
      <c r="I58" s="372"/>
    </row>
    <row r="59" spans="2:9">
      <c r="B59" s="364"/>
      <c r="C59" s="378" t="s">
        <v>399</v>
      </c>
      <c r="D59" s="378"/>
      <c r="E59" s="372"/>
      <c r="F59" s="372"/>
      <c r="G59" s="372"/>
      <c r="H59" s="372"/>
      <c r="I59" s="372"/>
    </row>
    <row r="60" spans="2:9">
      <c r="B60" s="364" t="s">
        <v>400</v>
      </c>
      <c r="C60" s="381" t="s">
        <v>401</v>
      </c>
      <c r="D60" s="381"/>
      <c r="E60" s="372"/>
      <c r="F60" s="372"/>
      <c r="G60" s="372"/>
      <c r="H60" s="372"/>
      <c r="I60" s="372"/>
    </row>
    <row r="61" spans="2:9">
      <c r="B61" s="364"/>
      <c r="C61" s="379" t="s">
        <v>402</v>
      </c>
      <c r="D61" s="379"/>
      <c r="E61" s="372"/>
      <c r="F61" s="372"/>
      <c r="G61" s="372"/>
      <c r="H61" s="372"/>
      <c r="I61" s="372"/>
    </row>
    <row r="62" spans="2:9">
      <c r="B62" s="364"/>
      <c r="C62" s="379" t="s">
        <v>403</v>
      </c>
      <c r="D62" s="379"/>
      <c r="E62" s="372"/>
      <c r="F62" s="372"/>
      <c r="G62" s="372"/>
      <c r="H62" s="372"/>
      <c r="I62" s="372"/>
    </row>
    <row r="63" spans="2:9">
      <c r="B63" s="364"/>
      <c r="C63" s="378" t="s">
        <v>404</v>
      </c>
      <c r="D63" s="378"/>
      <c r="E63" s="372"/>
      <c r="F63" s="372"/>
      <c r="G63" s="372"/>
      <c r="H63" s="372"/>
      <c r="I63" s="372"/>
    </row>
    <row r="64" spans="2:9">
      <c r="B64" s="364"/>
      <c r="C64" s="379" t="s">
        <v>405</v>
      </c>
      <c r="D64" s="379"/>
      <c r="E64" s="372"/>
      <c r="F64" s="372"/>
      <c r="G64" s="372"/>
      <c r="H64" s="372"/>
      <c r="I64" s="372"/>
    </row>
    <row r="65" spans="2:9">
      <c r="B65" s="364"/>
      <c r="C65" s="378" t="s">
        <v>406</v>
      </c>
      <c r="D65" s="378"/>
      <c r="E65" s="372"/>
      <c r="F65" s="372"/>
      <c r="G65" s="372"/>
      <c r="H65" s="372"/>
      <c r="I65" s="372"/>
    </row>
    <row r="66" spans="2:9">
      <c r="C66" s="379"/>
      <c r="D66" s="379"/>
    </row>
    <row r="67" spans="2:9">
      <c r="C67" s="379"/>
      <c r="D67" s="379"/>
    </row>
    <row r="68" spans="2:9">
      <c r="B68" s="166" t="s">
        <v>407</v>
      </c>
      <c r="C68" s="166"/>
      <c r="D68" s="166"/>
      <c r="E68" s="217"/>
      <c r="F68" s="217"/>
      <c r="G68" s="217"/>
      <c r="H68" s="218"/>
      <c r="I68" s="218"/>
    </row>
    <row r="69" spans="2:9">
      <c r="B69" s="168" t="s">
        <v>408</v>
      </c>
      <c r="C69" s="167"/>
      <c r="D69" s="167"/>
      <c r="E69" s="216"/>
      <c r="F69" s="216"/>
      <c r="G69" s="216"/>
      <c r="H69" s="216"/>
      <c r="I69" s="216"/>
    </row>
    <row r="70" spans="2:9">
      <c r="C70" s="359" t="s">
        <v>409</v>
      </c>
      <c r="D70" s="359"/>
      <c r="E70" s="395" t="s">
        <v>354</v>
      </c>
      <c r="F70" s="395"/>
      <c r="G70" s="395"/>
      <c r="H70" s="395"/>
      <c r="I70" s="395"/>
    </row>
    <row r="71" spans="2:9">
      <c r="B71" s="364" t="s">
        <v>127</v>
      </c>
      <c r="C71" s="381" t="s">
        <v>410</v>
      </c>
      <c r="D71" s="381"/>
      <c r="E71" s="355"/>
      <c r="F71" s="355"/>
      <c r="G71" s="355"/>
      <c r="H71" s="355"/>
      <c r="I71" s="355"/>
    </row>
    <row r="72" spans="2:9">
      <c r="B72" s="364"/>
      <c r="C72" s="379" t="s">
        <v>411</v>
      </c>
      <c r="D72" s="379"/>
      <c r="E72" s="355"/>
      <c r="F72" s="355"/>
      <c r="G72" s="355"/>
      <c r="H72" s="355"/>
      <c r="I72" s="355"/>
    </row>
    <row r="73" spans="2:9">
      <c r="B73" s="364"/>
      <c r="C73" s="379" t="s">
        <v>412</v>
      </c>
      <c r="D73" s="379"/>
      <c r="E73" s="355"/>
      <c r="F73" s="355"/>
      <c r="G73" s="355"/>
      <c r="H73" s="355"/>
      <c r="I73" s="355"/>
    </row>
    <row r="74" spans="2:9">
      <c r="B74" s="364" t="s">
        <v>413</v>
      </c>
      <c r="C74" s="381" t="s">
        <v>414</v>
      </c>
      <c r="D74" s="381"/>
      <c r="E74" s="355"/>
      <c r="F74" s="355"/>
      <c r="G74" s="355"/>
      <c r="H74" s="355"/>
      <c r="I74" s="355"/>
    </row>
    <row r="75" spans="2:9">
      <c r="B75" s="364"/>
      <c r="C75" s="382" t="s">
        <v>415</v>
      </c>
      <c r="D75" s="382"/>
      <c r="E75" s="355"/>
      <c r="F75" s="355"/>
      <c r="G75" s="355"/>
      <c r="H75" s="355"/>
      <c r="I75" s="355"/>
    </row>
    <row r="76" spans="2:9">
      <c r="B76" s="364" t="s">
        <v>416</v>
      </c>
      <c r="C76" s="354" t="s">
        <v>417</v>
      </c>
      <c r="D76" s="354"/>
      <c r="E76" s="355"/>
      <c r="F76" s="355"/>
      <c r="G76" s="355"/>
      <c r="H76" s="355"/>
      <c r="I76" s="355"/>
    </row>
    <row r="77" spans="2:9">
      <c r="B77" s="364"/>
      <c r="C77" s="383" t="s">
        <v>418</v>
      </c>
      <c r="D77" s="383"/>
      <c r="E77" s="355"/>
      <c r="F77" s="355"/>
      <c r="G77" s="355"/>
      <c r="H77" s="355"/>
      <c r="I77" s="355"/>
    </row>
    <row r="78" spans="2:9">
      <c r="B78" s="364" t="s">
        <v>130</v>
      </c>
      <c r="C78" s="354" t="s">
        <v>419</v>
      </c>
      <c r="D78" s="354"/>
      <c r="E78" s="355"/>
      <c r="F78" s="355"/>
      <c r="G78" s="355"/>
      <c r="H78" s="355"/>
      <c r="I78" s="355"/>
    </row>
    <row r="79" spans="2:9">
      <c r="B79" s="364"/>
      <c r="C79" s="356" t="s">
        <v>420</v>
      </c>
      <c r="D79" s="356"/>
      <c r="E79" s="355"/>
      <c r="F79" s="355"/>
      <c r="G79" s="355"/>
      <c r="H79" s="355"/>
      <c r="I79" s="355"/>
    </row>
    <row r="80" spans="2:9">
      <c r="B80" s="364" t="s">
        <v>290</v>
      </c>
      <c r="C80" s="354" t="s">
        <v>421</v>
      </c>
      <c r="D80" s="354"/>
      <c r="E80" s="355"/>
      <c r="F80" s="355"/>
      <c r="G80" s="355"/>
      <c r="H80" s="355"/>
      <c r="I80" s="355"/>
    </row>
    <row r="81" spans="2:9">
      <c r="B81" s="364"/>
      <c r="C81" s="378" t="s">
        <v>422</v>
      </c>
      <c r="D81" s="378"/>
      <c r="E81" s="355"/>
      <c r="F81" s="355"/>
      <c r="G81" s="355"/>
      <c r="H81" s="355"/>
      <c r="I81" s="355"/>
    </row>
  </sheetData>
  <mergeCells count="132">
    <mergeCell ref="B78:B79"/>
    <mergeCell ref="C78:D78"/>
    <mergeCell ref="E78:I78"/>
    <mergeCell ref="C79:D79"/>
    <mergeCell ref="E79:I79"/>
    <mergeCell ref="B80:B81"/>
    <mergeCell ref="C80:D80"/>
    <mergeCell ref="E80:I80"/>
    <mergeCell ref="C81:D81"/>
    <mergeCell ref="E81:I81"/>
    <mergeCell ref="B74:B75"/>
    <mergeCell ref="C74:D74"/>
    <mergeCell ref="E74:I74"/>
    <mergeCell ref="C75:D75"/>
    <mergeCell ref="E75:I75"/>
    <mergeCell ref="B76:B77"/>
    <mergeCell ref="C76:D76"/>
    <mergeCell ref="E76:I76"/>
    <mergeCell ref="C77:D77"/>
    <mergeCell ref="E77:I77"/>
    <mergeCell ref="B71:B73"/>
    <mergeCell ref="C71:D71"/>
    <mergeCell ref="E71:I71"/>
    <mergeCell ref="C72:D72"/>
    <mergeCell ref="E72:I72"/>
    <mergeCell ref="C73:D73"/>
    <mergeCell ref="E73:I73"/>
    <mergeCell ref="E64:I64"/>
    <mergeCell ref="C65:D65"/>
    <mergeCell ref="E65:I65"/>
    <mergeCell ref="C66:D66"/>
    <mergeCell ref="C67:D67"/>
    <mergeCell ref="C70:D70"/>
    <mergeCell ref="E70:I70"/>
    <mergeCell ref="B60:B65"/>
    <mergeCell ref="C60:D60"/>
    <mergeCell ref="E60:I60"/>
    <mergeCell ref="C61:D61"/>
    <mergeCell ref="E61:I61"/>
    <mergeCell ref="C62:D62"/>
    <mergeCell ref="E62:I62"/>
    <mergeCell ref="C63:D63"/>
    <mergeCell ref="E63:I63"/>
    <mergeCell ref="C64:D64"/>
    <mergeCell ref="E56:I56"/>
    <mergeCell ref="B57:B59"/>
    <mergeCell ref="C57:D57"/>
    <mergeCell ref="E57:I57"/>
    <mergeCell ref="C58:D58"/>
    <mergeCell ref="E58:I58"/>
    <mergeCell ref="C59:D59"/>
    <mergeCell ref="E59:I59"/>
    <mergeCell ref="C52:D52"/>
    <mergeCell ref="E52:I52"/>
    <mergeCell ref="C53:D53"/>
    <mergeCell ref="E53:I53"/>
    <mergeCell ref="B54:B56"/>
    <mergeCell ref="C54:D54"/>
    <mergeCell ref="E54:I54"/>
    <mergeCell ref="C55:D55"/>
    <mergeCell ref="E55:I55"/>
    <mergeCell ref="C56:D56"/>
    <mergeCell ref="B48:B49"/>
    <mergeCell ref="C48:D48"/>
    <mergeCell ref="E48:I48"/>
    <mergeCell ref="C49:D49"/>
    <mergeCell ref="E49:I49"/>
    <mergeCell ref="B50:B53"/>
    <mergeCell ref="C50:D50"/>
    <mergeCell ref="E50:I50"/>
    <mergeCell ref="C51:D51"/>
    <mergeCell ref="E51:I51"/>
    <mergeCell ref="B45:B47"/>
    <mergeCell ref="C45:D45"/>
    <mergeCell ref="E45:I45"/>
    <mergeCell ref="C46:D46"/>
    <mergeCell ref="E46:I46"/>
    <mergeCell ref="C47:D47"/>
    <mergeCell ref="E47:I47"/>
    <mergeCell ref="B39:I39"/>
    <mergeCell ref="C41:D41"/>
    <mergeCell ref="E41:I41"/>
    <mergeCell ref="B42:B44"/>
    <mergeCell ref="C42:D42"/>
    <mergeCell ref="E42:I42"/>
    <mergeCell ref="C43:D43"/>
    <mergeCell ref="E43:I43"/>
    <mergeCell ref="C44:D44"/>
    <mergeCell ref="E44:I44"/>
    <mergeCell ref="C35:D35"/>
    <mergeCell ref="E35:I35"/>
    <mergeCell ref="B36:B37"/>
    <mergeCell ref="C36:D36"/>
    <mergeCell ref="E36:I36"/>
    <mergeCell ref="C37:D37"/>
    <mergeCell ref="E37:I37"/>
    <mergeCell ref="B32:B34"/>
    <mergeCell ref="C32:D32"/>
    <mergeCell ref="E32:I32"/>
    <mergeCell ref="C33:D33"/>
    <mergeCell ref="E33:I33"/>
    <mergeCell ref="C34:D34"/>
    <mergeCell ref="E34:I34"/>
    <mergeCell ref="B29:B31"/>
    <mergeCell ref="C29:D29"/>
    <mergeCell ref="E29:I29"/>
    <mergeCell ref="C30:D30"/>
    <mergeCell ref="E30:I30"/>
    <mergeCell ref="C31:D31"/>
    <mergeCell ref="E31:I31"/>
    <mergeCell ref="C25:D25"/>
    <mergeCell ref="E25:I25"/>
    <mergeCell ref="C26:D26"/>
    <mergeCell ref="E26:I26"/>
    <mergeCell ref="B27:B28"/>
    <mergeCell ref="C27:D27"/>
    <mergeCell ref="E27:I27"/>
    <mergeCell ref="C28:D28"/>
    <mergeCell ref="E28:I28"/>
    <mergeCell ref="C22:D22"/>
    <mergeCell ref="E22:I22"/>
    <mergeCell ref="B23:B24"/>
    <mergeCell ref="C23:D23"/>
    <mergeCell ref="E23:I23"/>
    <mergeCell ref="C24:D24"/>
    <mergeCell ref="E24:I24"/>
    <mergeCell ref="B1:I1"/>
    <mergeCell ref="B3:I3"/>
    <mergeCell ref="B17:I17"/>
    <mergeCell ref="B19:I19"/>
    <mergeCell ref="C21:D21"/>
    <mergeCell ref="E21:I21"/>
  </mergeCells>
  <pageMargins left="0.7" right="0.7" top="0.75" bottom="0.75" header="0.3" footer="0.3"/>
  <pageSetup paperSize="9" scale="69" fitToHeight="0" orientation="landscape"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Introduction</vt:lpstr>
      <vt:lpstr>Error Probability Ev.</vt:lpstr>
      <vt:lpstr>Direct Barriers Ev.</vt:lpstr>
      <vt:lpstr>Safeguard Barriers Ev.</vt:lpstr>
      <vt:lpstr>Cultural Values Ev.</vt:lpstr>
      <vt:lpstr>Results</vt:lpstr>
      <vt:lpstr>Interventions </vt:lpstr>
      <vt:lpstr>Interview grid_Manager</vt:lpstr>
      <vt:lpstr>Annex_interventions</vt:lpstr>
      <vt:lpstr>Annex_Scores</vt:lpstr>
      <vt:lpstr>Interview grid_RSPP</vt:lpstr>
      <vt:lpstr>Interview grid_RLS</vt:lpstr>
      <vt:lpstr>Interview grid_Supervisor</vt:lpstr>
      <vt:lpstr>Interview_Worker Grid</vt:lpstr>
      <vt:lpstr>'Safeguard Barriers Ev.'!_Hlk38967982</vt:lpstr>
      <vt:lpstr>Annex_Scores!Tipo_di_Compito_Generico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Microsoft Office User</cp:lastModifiedBy>
  <cp:revision/>
  <cp:lastPrinted>2021-05-09T15:44:22Z</cp:lastPrinted>
  <dcterms:created xsi:type="dcterms:W3CDTF">2020-04-20T18:57:05Z</dcterms:created>
  <dcterms:modified xsi:type="dcterms:W3CDTF">2022-01-02T15:39:24Z</dcterms:modified>
  <cp:category/>
  <cp:contentStatus/>
</cp:coreProperties>
</file>