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uni\Desktop\"/>
    </mc:Choice>
  </mc:AlternateContent>
  <xr:revisionPtr revIDLastSave="0" documentId="13_ncr:1_{1E18029B-5DD6-4A6D-8B47-04DDF66028F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ati" sheetId="1" r:id="rId1"/>
    <sheet name="Erlang-C" sheetId="2" r:id="rId2"/>
    <sheet name="Erlang-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2" i="2" l="1"/>
  <c r="U21" i="2"/>
  <c r="U20" i="2"/>
  <c r="H4" i="3"/>
  <c r="H3" i="3"/>
  <c r="H5" i="3"/>
  <c r="C20" i="1" l="1"/>
  <c r="C21" i="1" s="1"/>
  <c r="B21" i="1"/>
  <c r="C19" i="1"/>
  <c r="D28" i="1"/>
  <c r="C28" i="1"/>
  <c r="C27" i="1"/>
  <c r="C26" i="1"/>
  <c r="C25" i="1"/>
  <c r="I3" i="1"/>
  <c r="I4" i="1"/>
  <c r="I5" i="1"/>
  <c r="A28" i="3" l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Z22" i="2"/>
  <c r="Q26" i="1" s="1"/>
  <c r="S22" i="2"/>
  <c r="Z21" i="2"/>
  <c r="Q25" i="1" s="1"/>
  <c r="S21" i="2"/>
  <c r="Z20" i="2"/>
  <c r="Q24" i="1" s="1"/>
  <c r="S20" i="2"/>
  <c r="U17" i="2"/>
  <c r="S17" i="2"/>
  <c r="Q17" i="2" s="1"/>
  <c r="U16" i="2"/>
  <c r="S16" i="2"/>
  <c r="U15" i="2"/>
  <c r="S15" i="2"/>
  <c r="Q15" i="2" s="1"/>
  <c r="U12" i="2"/>
  <c r="S12" i="2"/>
  <c r="U11" i="2"/>
  <c r="S11" i="2"/>
  <c r="Q11" i="2" s="1"/>
  <c r="U10" i="2"/>
  <c r="S10" i="2"/>
  <c r="Q10" i="2" s="1"/>
  <c r="U7" i="2"/>
  <c r="S7" i="2"/>
  <c r="U6" i="2"/>
  <c r="S6" i="2"/>
  <c r="Q6" i="2" s="1"/>
  <c r="U5" i="2"/>
  <c r="S5" i="2"/>
  <c r="Q5" i="2" s="1"/>
  <c r="A34" i="1"/>
  <c r="A33" i="1"/>
  <c r="A32" i="1"/>
  <c r="P26" i="1"/>
  <c r="I26" i="1"/>
  <c r="P25" i="1"/>
  <c r="I25" i="1"/>
  <c r="P24" i="1"/>
  <c r="I24" i="1"/>
  <c r="D27" i="1"/>
  <c r="D26" i="1"/>
  <c r="D25" i="1"/>
  <c r="I19" i="1"/>
  <c r="I18" i="1"/>
  <c r="I17" i="1"/>
  <c r="C16" i="1"/>
  <c r="C15" i="1"/>
  <c r="C14" i="1"/>
  <c r="C13" i="1"/>
  <c r="I12" i="1"/>
  <c r="I11" i="1"/>
  <c r="I10" i="1"/>
  <c r="E9" i="1"/>
  <c r="B34" i="1" s="1"/>
  <c r="D9" i="1"/>
  <c r="E8" i="1"/>
  <c r="B33" i="1" s="1"/>
  <c r="D8" i="1"/>
  <c r="E7" i="1"/>
  <c r="B32" i="1" s="1"/>
  <c r="D7" i="1"/>
  <c r="K3" i="1" s="1"/>
  <c r="T26" i="1" l="1"/>
  <c r="J3" i="3"/>
  <c r="T25" i="1"/>
  <c r="T24" i="1"/>
  <c r="J4" i="3"/>
  <c r="J5" i="3"/>
  <c r="Q20" i="2"/>
  <c r="T20" i="2"/>
  <c r="Q22" i="2"/>
  <c r="T22" i="2"/>
  <c r="Q21" i="2"/>
  <c r="T21" i="2"/>
  <c r="Q27" i="1"/>
  <c r="J5" i="1"/>
  <c r="O5" i="1" s="1"/>
  <c r="D14" i="2" s="1"/>
  <c r="P27" i="1"/>
  <c r="T7" i="2"/>
  <c r="T12" i="2"/>
  <c r="T17" i="2"/>
  <c r="F9" i="1"/>
  <c r="Q12" i="2"/>
  <c r="Q7" i="2"/>
  <c r="T15" i="2"/>
  <c r="T10" i="2"/>
  <c r="T5" i="2"/>
  <c r="F7" i="1"/>
  <c r="T16" i="2"/>
  <c r="Q16" i="2"/>
  <c r="L3" i="1"/>
  <c r="J4" i="1"/>
  <c r="O4" i="1" s="1"/>
  <c r="F8" i="1"/>
  <c r="T11" i="2"/>
  <c r="J3" i="1"/>
  <c r="T6" i="2"/>
  <c r="J6" i="1" l="1"/>
  <c r="D30" i="2"/>
  <c r="D47" i="2"/>
  <c r="D26" i="2"/>
  <c r="D38" i="2"/>
  <c r="D23" i="2"/>
  <c r="D58" i="2"/>
  <c r="M3" i="1"/>
  <c r="K4" i="1" s="1"/>
  <c r="L4" i="1" s="1"/>
  <c r="M4" i="1" s="1"/>
  <c r="K5" i="1" s="1"/>
  <c r="K10" i="1"/>
  <c r="K17" i="1"/>
  <c r="D4" i="2"/>
  <c r="D19" i="2"/>
  <c r="D27" i="2"/>
  <c r="D39" i="2"/>
  <c r="D50" i="2"/>
  <c r="D11" i="2"/>
  <c r="D24" i="2"/>
  <c r="D20" i="2"/>
  <c r="D34" i="2"/>
  <c r="D42" i="2"/>
  <c r="D54" i="2"/>
  <c r="D12" i="2"/>
  <c r="D32" i="2"/>
  <c r="D29" i="2"/>
  <c r="D35" i="2"/>
  <c r="D46" i="2"/>
  <c r="D55" i="2"/>
  <c r="D3" i="2"/>
  <c r="D31" i="2"/>
  <c r="R7" i="2"/>
  <c r="D43" i="2"/>
  <c r="D51" i="2"/>
  <c r="D59" i="2"/>
  <c r="D8" i="2"/>
  <c r="D10" i="2"/>
  <c r="D7" i="2"/>
  <c r="D17" i="2"/>
  <c r="D21" i="2"/>
  <c r="D28" i="2"/>
  <c r="D36" i="2"/>
  <c r="D40" i="2"/>
  <c r="D44" i="2"/>
  <c r="D48" i="2"/>
  <c r="D52" i="2"/>
  <c r="D56" i="2"/>
  <c r="D60" i="2"/>
  <c r="D22" i="2"/>
  <c r="D15" i="2"/>
  <c r="D18" i="2"/>
  <c r="D13" i="2"/>
  <c r="D16" i="2"/>
  <c r="D25" i="2"/>
  <c r="D33" i="2"/>
  <c r="D37" i="2"/>
  <c r="D41" i="2"/>
  <c r="D45" i="2"/>
  <c r="D49" i="2"/>
  <c r="D53" i="2"/>
  <c r="D57" i="2"/>
  <c r="D5" i="2"/>
  <c r="D9" i="2"/>
  <c r="O3" i="1"/>
  <c r="B38" i="2" s="1"/>
  <c r="D6" i="2"/>
  <c r="N3" i="1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24" i="2"/>
  <c r="C22" i="2"/>
  <c r="C28" i="2"/>
  <c r="C27" i="2"/>
  <c r="C26" i="2"/>
  <c r="C25" i="2"/>
  <c r="C21" i="2"/>
  <c r="C19" i="2"/>
  <c r="C17" i="2"/>
  <c r="C30" i="2"/>
  <c r="C29" i="2"/>
  <c r="C11" i="2"/>
  <c r="C6" i="2"/>
  <c r="C3" i="2"/>
  <c r="C16" i="2"/>
  <c r="C23" i="2"/>
  <c r="C20" i="2"/>
  <c r="C13" i="2"/>
  <c r="C7" i="2"/>
  <c r="C18" i="2"/>
  <c r="C10" i="2"/>
  <c r="R6" i="2"/>
  <c r="C4" i="2"/>
  <c r="C15" i="2"/>
  <c r="C8" i="2"/>
  <c r="C14" i="2"/>
  <c r="C5" i="2"/>
  <c r="C12" i="2"/>
  <c r="C31" i="2"/>
  <c r="C9" i="2"/>
  <c r="V7" i="2"/>
  <c r="V6" i="2"/>
  <c r="B11" i="2" l="1"/>
  <c r="B46" i="2"/>
  <c r="B30" i="2"/>
  <c r="B27" i="2"/>
  <c r="B54" i="2"/>
  <c r="B7" i="2"/>
  <c r="B58" i="2"/>
  <c r="O6" i="1"/>
  <c r="S3" i="1"/>
  <c r="J10" i="1"/>
  <c r="J17" i="1"/>
  <c r="B13" i="2"/>
  <c r="B9" i="2"/>
  <c r="B28" i="2"/>
  <c r="B31" i="2"/>
  <c r="B39" i="2"/>
  <c r="B47" i="2"/>
  <c r="B55" i="2"/>
  <c r="B12" i="2"/>
  <c r="B16" i="2"/>
  <c r="R5" i="2"/>
  <c r="B22" i="2"/>
  <c r="B34" i="2"/>
  <c r="B42" i="2"/>
  <c r="B50" i="2"/>
  <c r="B59" i="2"/>
  <c r="B8" i="2"/>
  <c r="B19" i="2"/>
  <c r="B17" i="2"/>
  <c r="B24" i="2"/>
  <c r="B35" i="2"/>
  <c r="B43" i="2"/>
  <c r="B51" i="2"/>
  <c r="B21" i="2"/>
  <c r="B20" i="2"/>
  <c r="B3" i="2"/>
  <c r="B14" i="2"/>
  <c r="B25" i="2"/>
  <c r="B10" i="2"/>
  <c r="B23" i="2"/>
  <c r="B32" i="2"/>
  <c r="B36" i="2"/>
  <c r="B40" i="2"/>
  <c r="B44" i="2"/>
  <c r="B48" i="2"/>
  <c r="B52" i="2"/>
  <c r="B56" i="2"/>
  <c r="B60" i="2"/>
  <c r="B4" i="2"/>
  <c r="B15" i="2"/>
  <c r="B6" i="2"/>
  <c r="B5" i="2"/>
  <c r="B26" i="2"/>
  <c r="B18" i="2"/>
  <c r="B29" i="2"/>
  <c r="B33" i="2"/>
  <c r="B37" i="2"/>
  <c r="B41" i="2"/>
  <c r="B45" i="2"/>
  <c r="B49" i="2"/>
  <c r="B53" i="2"/>
  <c r="B57" i="2"/>
  <c r="W6" i="2"/>
  <c r="X6" i="2" s="1"/>
  <c r="AA6" i="2" s="1"/>
  <c r="R4" i="1" s="1"/>
  <c r="L5" i="1"/>
  <c r="M5" i="1" s="1"/>
  <c r="K6" i="1"/>
  <c r="L10" i="1"/>
  <c r="L17" i="1"/>
  <c r="N17" i="1" s="1"/>
  <c r="N4" i="1"/>
  <c r="V5" i="2"/>
  <c r="S4" i="1" l="1"/>
  <c r="J18" i="1"/>
  <c r="J11" i="1"/>
  <c r="N10" i="1"/>
  <c r="K24" i="1"/>
  <c r="W5" i="2"/>
  <c r="X5" i="2" s="1"/>
  <c r="AA5" i="2" s="1"/>
  <c r="R3" i="1" s="1"/>
  <c r="S10" i="1"/>
  <c r="O10" i="1"/>
  <c r="O17" i="1"/>
  <c r="S17" i="1"/>
  <c r="Y6" i="2"/>
  <c r="P4" i="1" s="1"/>
  <c r="N5" i="1"/>
  <c r="N6" i="1" s="1"/>
  <c r="M10" i="1"/>
  <c r="K11" i="1" s="1"/>
  <c r="M17" i="1"/>
  <c r="K18" i="1" s="1"/>
  <c r="E50" i="2" l="1"/>
  <c r="J19" i="1"/>
  <c r="J20" i="1" s="1"/>
  <c r="J12" i="1"/>
  <c r="J13" i="1" s="1"/>
  <c r="H60" i="2"/>
  <c r="Y5" i="2"/>
  <c r="P3" i="1" s="1"/>
  <c r="H12" i="2"/>
  <c r="E8" i="2"/>
  <c r="E10" i="2"/>
  <c r="H47" i="2"/>
  <c r="E49" i="2"/>
  <c r="H54" i="2"/>
  <c r="H21" i="2"/>
  <c r="R15" i="2"/>
  <c r="H31" i="2"/>
  <c r="S5" i="1"/>
  <c r="E40" i="2"/>
  <c r="E43" i="2"/>
  <c r="E32" i="2"/>
  <c r="E38" i="2"/>
  <c r="E21" i="2"/>
  <c r="E55" i="2"/>
  <c r="E11" i="2"/>
  <c r="E15" i="2"/>
  <c r="E13" i="2"/>
  <c r="E57" i="2"/>
  <c r="E42" i="2"/>
  <c r="E33" i="2"/>
  <c r="E4" i="2"/>
  <c r="E37" i="2"/>
  <c r="E28" i="2"/>
  <c r="E3" i="2"/>
  <c r="E39" i="2"/>
  <c r="E30" i="2"/>
  <c r="E18" i="2"/>
  <c r="E16" i="2"/>
  <c r="E41" i="2"/>
  <c r="E19" i="2"/>
  <c r="E44" i="2"/>
  <c r="E54" i="2"/>
  <c r="E9" i="2"/>
  <c r="E14" i="2"/>
  <c r="E59" i="2"/>
  <c r="E53" i="2"/>
  <c r="E20" i="2"/>
  <c r="E23" i="2"/>
  <c r="E45" i="2"/>
  <c r="E25" i="2"/>
  <c r="E56" i="2"/>
  <c r="H9" i="2"/>
  <c r="E6" i="2"/>
  <c r="E22" i="2"/>
  <c r="E5" i="2"/>
  <c r="E12" i="2"/>
  <c r="E47" i="2"/>
  <c r="E17" i="2"/>
  <c r="E7" i="2"/>
  <c r="E51" i="2"/>
  <c r="E24" i="2"/>
  <c r="R10" i="2"/>
  <c r="E35" i="2"/>
  <c r="E60" i="2"/>
  <c r="E58" i="2"/>
  <c r="E26" i="2"/>
  <c r="E31" i="2"/>
  <c r="E48" i="2"/>
  <c r="E29" i="2"/>
  <c r="E46" i="2"/>
  <c r="E27" i="2"/>
  <c r="E36" i="2"/>
  <c r="E52" i="2"/>
  <c r="E34" i="2"/>
  <c r="H24" i="2"/>
  <c r="H32" i="2"/>
  <c r="H14" i="2"/>
  <c r="H25" i="2"/>
  <c r="H43" i="2"/>
  <c r="H53" i="2"/>
  <c r="H50" i="2"/>
  <c r="H18" i="2"/>
  <c r="H49" i="2"/>
  <c r="H28" i="2"/>
  <c r="H48" i="2"/>
  <c r="H10" i="2"/>
  <c r="H6" i="2"/>
  <c r="H8" i="2"/>
  <c r="H58" i="2"/>
  <c r="H22" i="2"/>
  <c r="H57" i="2"/>
  <c r="H51" i="2"/>
  <c r="H52" i="2"/>
  <c r="H20" i="2"/>
  <c r="H11" i="2"/>
  <c r="H36" i="2"/>
  <c r="O18" i="1"/>
  <c r="I52" i="2" s="1"/>
  <c r="S18" i="1"/>
  <c r="O11" i="1"/>
  <c r="F53" i="2" s="1"/>
  <c r="S11" i="1"/>
  <c r="H13" i="2"/>
  <c r="H35" i="2"/>
  <c r="H39" i="2"/>
  <c r="H30" i="2"/>
  <c r="H33" i="2"/>
  <c r="H37" i="2"/>
  <c r="H3" i="2"/>
  <c r="H15" i="2"/>
  <c r="H41" i="2"/>
  <c r="H23" i="2"/>
  <c r="H17" i="2"/>
  <c r="H26" i="2"/>
  <c r="H55" i="2"/>
  <c r="H40" i="2"/>
  <c r="H56" i="2"/>
  <c r="H4" i="2"/>
  <c r="H29" i="2"/>
  <c r="H5" i="2"/>
  <c r="H34" i="2"/>
  <c r="H38" i="2"/>
  <c r="H42" i="2"/>
  <c r="H7" i="2"/>
  <c r="H16" i="2"/>
  <c r="H46" i="2"/>
  <c r="H45" i="2"/>
  <c r="H19" i="2"/>
  <c r="H27" i="2"/>
  <c r="H59" i="2"/>
  <c r="H44" i="2"/>
  <c r="Z6" i="2"/>
  <c r="Q4" i="1" s="1"/>
  <c r="L18" i="1"/>
  <c r="N18" i="1" s="1"/>
  <c r="L11" i="1"/>
  <c r="V15" i="2"/>
  <c r="V10" i="2"/>
  <c r="W7" i="2" l="1"/>
  <c r="X7" i="2" s="1"/>
  <c r="M11" i="1"/>
  <c r="K12" i="1" s="1"/>
  <c r="K13" i="1" s="1"/>
  <c r="K25" i="1"/>
  <c r="Z5" i="2"/>
  <c r="Q3" i="1" s="1"/>
  <c r="F48" i="2"/>
  <c r="F13" i="2"/>
  <c r="F21" i="2"/>
  <c r="F60" i="2"/>
  <c r="F8" i="2"/>
  <c r="F57" i="2"/>
  <c r="F6" i="2"/>
  <c r="F17" i="2"/>
  <c r="I19" i="2"/>
  <c r="R11" i="2"/>
  <c r="F16" i="2"/>
  <c r="F25" i="2"/>
  <c r="F15" i="2"/>
  <c r="F18" i="2"/>
  <c r="F36" i="2"/>
  <c r="F30" i="2"/>
  <c r="F43" i="2"/>
  <c r="F9" i="2"/>
  <c r="F59" i="2"/>
  <c r="F47" i="2"/>
  <c r="F35" i="2"/>
  <c r="F54" i="2"/>
  <c r="F41" i="2"/>
  <c r="F3" i="2"/>
  <c r="F14" i="2"/>
  <c r="F28" i="2"/>
  <c r="F50" i="2"/>
  <c r="F32" i="2"/>
  <c r="F23" i="2"/>
  <c r="F45" i="2"/>
  <c r="I21" i="2"/>
  <c r="I56" i="2"/>
  <c r="F27" i="2"/>
  <c r="F44" i="2"/>
  <c r="F19" i="2"/>
  <c r="F33" i="2"/>
  <c r="F38" i="2"/>
  <c r="F29" i="2"/>
  <c r="F22" i="2"/>
  <c r="F34" i="2"/>
  <c r="F31" i="2"/>
  <c r="F4" i="2"/>
  <c r="F20" i="2"/>
  <c r="F46" i="2"/>
  <c r="F24" i="2"/>
  <c r="F52" i="2"/>
  <c r="F49" i="2"/>
  <c r="F51" i="2"/>
  <c r="F7" i="2"/>
  <c r="F11" i="2"/>
  <c r="F58" i="2"/>
  <c r="F5" i="2"/>
  <c r="F39" i="2"/>
  <c r="F12" i="2"/>
  <c r="F42" i="2"/>
  <c r="F10" i="2"/>
  <c r="F26" i="2"/>
  <c r="F55" i="2"/>
  <c r="F40" i="2"/>
  <c r="F56" i="2"/>
  <c r="F37" i="2"/>
  <c r="I12" i="2"/>
  <c r="I35" i="2"/>
  <c r="I57" i="2"/>
  <c r="I15" i="2"/>
  <c r="I49" i="2"/>
  <c r="I30" i="2"/>
  <c r="I29" i="2"/>
  <c r="I59" i="2"/>
  <c r="I4" i="2"/>
  <c r="I58" i="2"/>
  <c r="R16" i="2"/>
  <c r="I34" i="2"/>
  <c r="I31" i="2"/>
  <c r="I60" i="2"/>
  <c r="I51" i="2"/>
  <c r="I3" i="2"/>
  <c r="I39" i="2"/>
  <c r="I33" i="2"/>
  <c r="I32" i="2"/>
  <c r="I18" i="2"/>
  <c r="I46" i="2"/>
  <c r="I40" i="2"/>
  <c r="I8" i="2"/>
  <c r="I14" i="2"/>
  <c r="I24" i="2"/>
  <c r="I47" i="2"/>
  <c r="I55" i="2"/>
  <c r="I20" i="2"/>
  <c r="I50" i="2"/>
  <c r="I44" i="2"/>
  <c r="I17" i="2"/>
  <c r="I7" i="2"/>
  <c r="I9" i="2"/>
  <c r="I5" i="2"/>
  <c r="I43" i="2"/>
  <c r="I10" i="2"/>
  <c r="I11" i="2"/>
  <c r="I22" i="2"/>
  <c r="I42" i="2"/>
  <c r="I23" i="2"/>
  <c r="I48" i="2"/>
  <c r="O12" i="1"/>
  <c r="O13" i="1" s="1"/>
  <c r="S12" i="1"/>
  <c r="I13" i="2"/>
  <c r="I26" i="2"/>
  <c r="I27" i="2"/>
  <c r="I28" i="2"/>
  <c r="I25" i="2"/>
  <c r="I45" i="2"/>
  <c r="I53" i="2"/>
  <c r="I6" i="2"/>
  <c r="I37" i="2"/>
  <c r="I16" i="2"/>
  <c r="I41" i="2"/>
  <c r="I38" i="2"/>
  <c r="I54" i="2"/>
  <c r="I36" i="2"/>
  <c r="O19" i="1"/>
  <c r="O20" i="1" s="1"/>
  <c r="S19" i="1"/>
  <c r="M18" i="1"/>
  <c r="K19" i="1" s="1"/>
  <c r="N11" i="1"/>
  <c r="V11" i="2"/>
  <c r="V16" i="2"/>
  <c r="W15" i="2" l="1"/>
  <c r="X15" i="2" s="1"/>
  <c r="AA15" i="2" s="1"/>
  <c r="R17" i="1" s="1"/>
  <c r="W10" i="2"/>
  <c r="X10" i="2" s="1"/>
  <c r="AA10" i="2" s="1"/>
  <c r="R10" i="1" s="1"/>
  <c r="AA7" i="2"/>
  <c r="R5" i="1" s="1"/>
  <c r="R6" i="1" s="1"/>
  <c r="Y7" i="2"/>
  <c r="L12" i="1"/>
  <c r="N12" i="1" s="1"/>
  <c r="N13" i="1" s="1"/>
  <c r="G29" i="2"/>
  <c r="G21" i="2"/>
  <c r="G23" i="2"/>
  <c r="G30" i="2"/>
  <c r="G20" i="2"/>
  <c r="G34" i="2"/>
  <c r="G60" i="2"/>
  <c r="G37" i="2"/>
  <c r="J3" i="2"/>
  <c r="G3" i="2"/>
  <c r="G17" i="2"/>
  <c r="G11" i="2"/>
  <c r="G50" i="2"/>
  <c r="G39" i="2"/>
  <c r="G31" i="2"/>
  <c r="G32" i="2"/>
  <c r="J45" i="2"/>
  <c r="J5" i="2"/>
  <c r="J53" i="2"/>
  <c r="G9" i="2"/>
  <c r="G46" i="2"/>
  <c r="G47" i="2"/>
  <c r="G45" i="2"/>
  <c r="G4" i="2"/>
  <c r="G7" i="2"/>
  <c r="G15" i="2"/>
  <c r="G36" i="2"/>
  <c r="J29" i="2"/>
  <c r="G26" i="2"/>
  <c r="G27" i="2"/>
  <c r="G5" i="2"/>
  <c r="G40" i="2"/>
  <c r="G12" i="2"/>
  <c r="G22" i="2"/>
  <c r="G55" i="2"/>
  <c r="G53" i="2"/>
  <c r="J4" i="2"/>
  <c r="J37" i="2"/>
  <c r="G48" i="2"/>
  <c r="G10" i="2"/>
  <c r="G16" i="2"/>
  <c r="G6" i="2"/>
  <c r="G44" i="2"/>
  <c r="G25" i="2"/>
  <c r="G19" i="2"/>
  <c r="G42" i="2"/>
  <c r="G8" i="2"/>
  <c r="G52" i="2"/>
  <c r="G18" i="2"/>
  <c r="G35" i="2"/>
  <c r="G51" i="2"/>
  <c r="G33" i="2"/>
  <c r="G49" i="2"/>
  <c r="J15" i="2"/>
  <c r="J6" i="2"/>
  <c r="J20" i="2"/>
  <c r="J30" i="2"/>
  <c r="J38" i="2"/>
  <c r="J46" i="2"/>
  <c r="J54" i="2"/>
  <c r="J27" i="2"/>
  <c r="J9" i="2"/>
  <c r="J18" i="2"/>
  <c r="J33" i="2"/>
  <c r="J41" i="2"/>
  <c r="J49" i="2"/>
  <c r="J57" i="2"/>
  <c r="G38" i="2"/>
  <c r="G28" i="2"/>
  <c r="R12" i="2"/>
  <c r="G56" i="2"/>
  <c r="G54" i="2"/>
  <c r="G58" i="2"/>
  <c r="G14" i="2"/>
  <c r="G13" i="2"/>
  <c r="G24" i="2"/>
  <c r="G43" i="2"/>
  <c r="G59" i="2"/>
  <c r="G41" i="2"/>
  <c r="G57" i="2"/>
  <c r="J13" i="2"/>
  <c r="J16" i="2"/>
  <c r="R17" i="2"/>
  <c r="J22" i="2"/>
  <c r="J34" i="2"/>
  <c r="J42" i="2"/>
  <c r="J50" i="2"/>
  <c r="J58" i="2"/>
  <c r="J19" i="2"/>
  <c r="J7" i="2"/>
  <c r="J17" i="2"/>
  <c r="J14" i="2"/>
  <c r="J12" i="2"/>
  <c r="J10" i="2"/>
  <c r="J24" i="2"/>
  <c r="J31" i="2"/>
  <c r="J35" i="2"/>
  <c r="J39" i="2"/>
  <c r="J43" i="2"/>
  <c r="J47" i="2"/>
  <c r="J51" i="2"/>
  <c r="J55" i="2"/>
  <c r="J59" i="2"/>
  <c r="J8" i="2"/>
  <c r="J11" i="2"/>
  <c r="J26" i="2"/>
  <c r="J28" i="2"/>
  <c r="J25" i="2"/>
  <c r="J21" i="2"/>
  <c r="J23" i="2"/>
  <c r="J32" i="2"/>
  <c r="J36" i="2"/>
  <c r="J40" i="2"/>
  <c r="J44" i="2"/>
  <c r="J48" i="2"/>
  <c r="J52" i="2"/>
  <c r="J56" i="2"/>
  <c r="J60" i="2"/>
  <c r="J24" i="1"/>
  <c r="L19" i="1"/>
  <c r="N19" i="1" s="1"/>
  <c r="N20" i="1" s="1"/>
  <c r="V17" i="2"/>
  <c r="V12" i="2"/>
  <c r="Y15" i="2" l="1"/>
  <c r="P17" i="1" s="1"/>
  <c r="Y10" i="2"/>
  <c r="Z10" i="2" s="1"/>
  <c r="Q10" i="1" s="1"/>
  <c r="W11" i="2"/>
  <c r="X11" i="2" s="1"/>
  <c r="AA11" i="2" s="1"/>
  <c r="R11" i="1" s="1"/>
  <c r="W16" i="2"/>
  <c r="X16" i="2" s="1"/>
  <c r="AA16" i="2" s="1"/>
  <c r="R18" i="1" s="1"/>
  <c r="P5" i="1"/>
  <c r="P6" i="1" s="1"/>
  <c r="Z7" i="2"/>
  <c r="Q5" i="1" s="1"/>
  <c r="Q6" i="1" s="1"/>
  <c r="M12" i="1"/>
  <c r="K20" i="1"/>
  <c r="K26" i="1"/>
  <c r="V24" i="1"/>
  <c r="W12" i="2"/>
  <c r="X12" i="2" s="1"/>
  <c r="AA12" i="2" s="1"/>
  <c r="R12" i="1" s="1"/>
  <c r="I3" i="3"/>
  <c r="M19" i="1"/>
  <c r="Z15" i="2" l="1"/>
  <c r="Q17" i="1" s="1"/>
  <c r="P10" i="1"/>
  <c r="Y16" i="2"/>
  <c r="Z16" i="2" s="1"/>
  <c r="Q18" i="1" s="1"/>
  <c r="R13" i="1"/>
  <c r="Y11" i="2"/>
  <c r="P11" i="1" s="1"/>
  <c r="Y12" i="2"/>
  <c r="Z12" i="2" s="1"/>
  <c r="Q12" i="1" s="1"/>
  <c r="B22" i="3"/>
  <c r="B14" i="3"/>
  <c r="B6" i="3"/>
  <c r="B5" i="3"/>
  <c r="B4" i="3"/>
  <c r="B3" i="3"/>
  <c r="B45" i="3"/>
  <c r="B43" i="3"/>
  <c r="B41" i="3"/>
  <c r="B39" i="3"/>
  <c r="B37" i="3"/>
  <c r="B35" i="3"/>
  <c r="B33" i="3"/>
  <c r="B31" i="3"/>
  <c r="B29" i="3"/>
  <c r="B27" i="3"/>
  <c r="B19" i="3"/>
  <c r="B11" i="3"/>
  <c r="B24" i="3"/>
  <c r="B16" i="3"/>
  <c r="B8" i="3"/>
  <c r="B25" i="3"/>
  <c r="B12" i="3"/>
  <c r="B20" i="3"/>
  <c r="B7" i="3"/>
  <c r="B23" i="3"/>
  <c r="B10" i="3"/>
  <c r="B2" i="3"/>
  <c r="B18" i="3"/>
  <c r="B44" i="3"/>
  <c r="B36" i="3"/>
  <c r="B28" i="3"/>
  <c r="B42" i="3"/>
  <c r="B34" i="3"/>
  <c r="B26" i="3"/>
  <c r="B9" i="3"/>
  <c r="B40" i="3"/>
  <c r="B38" i="3"/>
  <c r="B17" i="3"/>
  <c r="B32" i="3"/>
  <c r="B21" i="3"/>
  <c r="B30" i="3"/>
  <c r="B15" i="3"/>
  <c r="B13" i="3"/>
  <c r="K27" i="1"/>
  <c r="J25" i="1"/>
  <c r="K3" i="3"/>
  <c r="P18" i="1" l="1"/>
  <c r="Z11" i="2"/>
  <c r="Q11" i="1" s="1"/>
  <c r="Q13" i="1" s="1"/>
  <c r="V25" i="1"/>
  <c r="P12" i="1"/>
  <c r="P13" i="1" s="1"/>
  <c r="L3" i="3"/>
  <c r="R24" i="1" s="1"/>
  <c r="I4" i="3"/>
  <c r="J26" i="1"/>
  <c r="V26" i="1" s="1"/>
  <c r="J27" i="1" l="1"/>
  <c r="S24" i="1"/>
  <c r="O24" i="1" s="1"/>
  <c r="C45" i="3"/>
  <c r="C43" i="3"/>
  <c r="C41" i="3"/>
  <c r="C39" i="3"/>
  <c r="C37" i="3"/>
  <c r="C35" i="3"/>
  <c r="C33" i="3"/>
  <c r="C31" i="3"/>
  <c r="C29" i="3"/>
  <c r="C27" i="3"/>
  <c r="C19" i="3"/>
  <c r="C11" i="3"/>
  <c r="C24" i="3"/>
  <c r="C16" i="3"/>
  <c r="C8" i="3"/>
  <c r="C21" i="3"/>
  <c r="C13" i="3"/>
  <c r="C2" i="3"/>
  <c r="C20" i="3"/>
  <c r="C7" i="3"/>
  <c r="C5" i="3"/>
  <c r="C44" i="3"/>
  <c r="C40" i="3"/>
  <c r="C36" i="3"/>
  <c r="C32" i="3"/>
  <c r="C28" i="3"/>
  <c r="C15" i="3"/>
  <c r="C18" i="3"/>
  <c r="C6" i="3"/>
  <c r="C26" i="3"/>
  <c r="C14" i="3"/>
  <c r="C12" i="3"/>
  <c r="C42" i="3"/>
  <c r="C34" i="3"/>
  <c r="C10" i="3"/>
  <c r="C9" i="3"/>
  <c r="C4" i="3"/>
  <c r="C17" i="3"/>
  <c r="C38" i="3"/>
  <c r="C25" i="3"/>
  <c r="C23" i="3"/>
  <c r="C22" i="3"/>
  <c r="C30" i="3"/>
  <c r="C3" i="3"/>
  <c r="I5" i="3"/>
  <c r="K4" i="3"/>
  <c r="L24" i="1" l="1"/>
  <c r="L4" i="3"/>
  <c r="R25" i="1" s="1"/>
  <c r="D45" i="3"/>
  <c r="D43" i="3"/>
  <c r="D41" i="3"/>
  <c r="D39" i="3"/>
  <c r="D37" i="3"/>
  <c r="D35" i="3"/>
  <c r="D33" i="3"/>
  <c r="D31" i="3"/>
  <c r="D29" i="3"/>
  <c r="D27" i="3"/>
  <c r="D24" i="3"/>
  <c r="D16" i="3"/>
  <c r="D8" i="3"/>
  <c r="D21" i="3"/>
  <c r="D13" i="3"/>
  <c r="D2" i="3"/>
  <c r="D26" i="3"/>
  <c r="D18" i="3"/>
  <c r="D10" i="3"/>
  <c r="D44" i="3"/>
  <c r="D40" i="3"/>
  <c r="D36" i="3"/>
  <c r="D32" i="3"/>
  <c r="D28" i="3"/>
  <c r="D15" i="3"/>
  <c r="D23" i="3"/>
  <c r="D11" i="3"/>
  <c r="D3" i="3"/>
  <c r="D14" i="3"/>
  <c r="D42" i="3"/>
  <c r="D38" i="3"/>
  <c r="D34" i="3"/>
  <c r="D30" i="3"/>
  <c r="D22" i="3"/>
  <c r="D9" i="3"/>
  <c r="D4" i="3"/>
  <c r="D20" i="3"/>
  <c r="D5" i="3"/>
  <c r="D19" i="3"/>
  <c r="D17" i="3"/>
  <c r="D25" i="3"/>
  <c r="D12" i="3"/>
  <c r="D7" i="3"/>
  <c r="D6" i="3"/>
  <c r="K59" i="2"/>
  <c r="K55" i="2"/>
  <c r="K51" i="2"/>
  <c r="K47" i="2"/>
  <c r="K43" i="2"/>
  <c r="K39" i="2"/>
  <c r="K35" i="2"/>
  <c r="K29" i="2"/>
  <c r="K57" i="2"/>
  <c r="K53" i="2"/>
  <c r="K49" i="2"/>
  <c r="K45" i="2"/>
  <c r="K41" i="2"/>
  <c r="K37" i="2"/>
  <c r="K33" i="2"/>
  <c r="K31" i="2"/>
  <c r="K23" i="2"/>
  <c r="K42" i="2"/>
  <c r="K30" i="2"/>
  <c r="K17" i="2"/>
  <c r="K58" i="2"/>
  <c r="K50" i="2"/>
  <c r="K38" i="2"/>
  <c r="K19" i="2"/>
  <c r="K13" i="2"/>
  <c r="K34" i="2"/>
  <c r="K28" i="2"/>
  <c r="K27" i="2"/>
  <c r="K56" i="2"/>
  <c r="K48" i="2"/>
  <c r="K60" i="2"/>
  <c r="K32" i="2"/>
  <c r="K21" i="2"/>
  <c r="K7" i="2"/>
  <c r="K44" i="2"/>
  <c r="K4" i="2"/>
  <c r="K22" i="2"/>
  <c r="K16" i="2"/>
  <c r="K10" i="2"/>
  <c r="K8" i="2"/>
  <c r="K24" i="2"/>
  <c r="K36" i="2"/>
  <c r="K15" i="2"/>
  <c r="K52" i="2"/>
  <c r="K46" i="2"/>
  <c r="K26" i="2"/>
  <c r="K18" i="2"/>
  <c r="K12" i="2"/>
  <c r="K5" i="2"/>
  <c r="R20" i="2"/>
  <c r="K20" i="2"/>
  <c r="K11" i="2"/>
  <c r="K3" i="2"/>
  <c r="K25" i="2"/>
  <c r="K9" i="2"/>
  <c r="K54" i="2"/>
  <c r="K6" i="2"/>
  <c r="K14" i="2"/>
  <c r="K40" i="2"/>
  <c r="K5" i="3"/>
  <c r="V20" i="2"/>
  <c r="W17" i="2" l="1"/>
  <c r="X17" i="2" s="1"/>
  <c r="N24" i="1"/>
  <c r="M24" i="1"/>
  <c r="U24" i="1" s="1"/>
  <c r="C32" i="1" s="1"/>
  <c r="S25" i="1"/>
  <c r="O25" i="1" s="1"/>
  <c r="L5" i="3"/>
  <c r="R26" i="1" s="1"/>
  <c r="S26" i="1" s="1"/>
  <c r="O26" i="1" s="1"/>
  <c r="AA17" i="2" l="1"/>
  <c r="R19" i="1" s="1"/>
  <c r="R20" i="1" s="1"/>
  <c r="Y17" i="2"/>
  <c r="O27" i="1"/>
  <c r="R27" i="1"/>
  <c r="L25" i="1"/>
  <c r="L26" i="1"/>
  <c r="L58" i="2"/>
  <c r="L54" i="2"/>
  <c r="L50" i="2"/>
  <c r="L46" i="2"/>
  <c r="L42" i="2"/>
  <c r="L38" i="2"/>
  <c r="L34" i="2"/>
  <c r="L30" i="2"/>
  <c r="L57" i="2"/>
  <c r="L53" i="2"/>
  <c r="L49" i="2"/>
  <c r="L24" i="2"/>
  <c r="L22" i="2"/>
  <c r="L18" i="2"/>
  <c r="L55" i="2"/>
  <c r="L33" i="2"/>
  <c r="L19" i="2"/>
  <c r="L13" i="2"/>
  <c r="L47" i="2"/>
  <c r="L29" i="2"/>
  <c r="L28" i="2"/>
  <c r="L27" i="2"/>
  <c r="L26" i="2"/>
  <c r="L25" i="2"/>
  <c r="L14" i="2"/>
  <c r="L12" i="2"/>
  <c r="L8" i="2"/>
  <c r="L56" i="2"/>
  <c r="L48" i="2"/>
  <c r="L43" i="2"/>
  <c r="L44" i="2"/>
  <c r="L39" i="2"/>
  <c r="L37" i="2"/>
  <c r="L4" i="2"/>
  <c r="L59" i="2"/>
  <c r="L16" i="2"/>
  <c r="L10" i="2"/>
  <c r="L36" i="2"/>
  <c r="R21" i="2"/>
  <c r="L15" i="2"/>
  <c r="L40" i="2"/>
  <c r="L35" i="2"/>
  <c r="L52" i="2"/>
  <c r="L41" i="2"/>
  <c r="L17" i="2"/>
  <c r="L5" i="2"/>
  <c r="L31" i="2"/>
  <c r="L23" i="2"/>
  <c r="L20" i="2"/>
  <c r="L9" i="2"/>
  <c r="L51" i="2"/>
  <c r="L6" i="2"/>
  <c r="L45" i="2"/>
  <c r="L7" i="2"/>
  <c r="L32" i="2"/>
  <c r="L60" i="2"/>
  <c r="L21" i="2"/>
  <c r="L11" i="2"/>
  <c r="L3" i="2"/>
  <c r="V21" i="2"/>
  <c r="P19" i="1" l="1"/>
  <c r="P20" i="1" s="1"/>
  <c r="Z17" i="2"/>
  <c r="Q19" i="1" s="1"/>
  <c r="Q20" i="1" s="1"/>
  <c r="N25" i="1"/>
  <c r="M25" i="1"/>
  <c r="U25" i="1" s="1"/>
  <c r="C33" i="1" s="1"/>
  <c r="N26" i="1"/>
  <c r="M26" i="1"/>
  <c r="U26" i="1" s="1"/>
  <c r="C34" i="1" s="1"/>
  <c r="M58" i="2"/>
  <c r="M54" i="2"/>
  <c r="M50" i="2"/>
  <c r="M46" i="2"/>
  <c r="M42" i="2"/>
  <c r="M38" i="2"/>
  <c r="M34" i="2"/>
  <c r="M30" i="2"/>
  <c r="M60" i="2"/>
  <c r="M56" i="2"/>
  <c r="M52" i="2"/>
  <c r="M48" i="2"/>
  <c r="M44" i="2"/>
  <c r="M40" i="2"/>
  <c r="M36" i="2"/>
  <c r="M32" i="2"/>
  <c r="M28" i="2"/>
  <c r="M27" i="2"/>
  <c r="M26" i="2"/>
  <c r="M25" i="2"/>
  <c r="M21" i="2"/>
  <c r="M19" i="2"/>
  <c r="M17" i="2"/>
  <c r="M47" i="2"/>
  <c r="M29" i="2"/>
  <c r="M14" i="2"/>
  <c r="M12" i="2"/>
  <c r="M53" i="2"/>
  <c r="M43" i="2"/>
  <c r="M15" i="2"/>
  <c r="M11" i="2"/>
  <c r="M9" i="2"/>
  <c r="M7" i="2"/>
  <c r="M3" i="2"/>
  <c r="M39" i="2"/>
  <c r="M59" i="2"/>
  <c r="M51" i="2"/>
  <c r="M35" i="2"/>
  <c r="M16" i="2"/>
  <c r="M10" i="2"/>
  <c r="R22" i="2"/>
  <c r="M22" i="2"/>
  <c r="M13" i="2"/>
  <c r="M8" i="2"/>
  <c r="M49" i="2"/>
  <c r="M41" i="2"/>
  <c r="M5" i="2"/>
  <c r="M45" i="2"/>
  <c r="M31" i="2"/>
  <c r="M23" i="2"/>
  <c r="M20" i="2"/>
  <c r="M18" i="2"/>
  <c r="M55" i="2"/>
  <c r="M33" i="2"/>
  <c r="M24" i="2"/>
  <c r="M6" i="2"/>
  <c r="M4" i="2"/>
  <c r="M37" i="2"/>
  <c r="M57" i="2"/>
  <c r="V22" i="2"/>
  <c r="N27" i="1" l="1"/>
  <c r="W20" i="2"/>
  <c r="X20" i="2" s="1"/>
  <c r="W21" i="2"/>
  <c r="X21" i="2" s="1"/>
  <c r="M27" i="1"/>
  <c r="W22" i="2"/>
  <c r="X22" i="2" s="1"/>
</calcChain>
</file>

<file path=xl/sharedStrings.xml><?xml version="1.0" encoding="utf-8"?>
<sst xmlns="http://schemas.openxmlformats.org/spreadsheetml/2006/main" count="190" uniqueCount="72">
  <si>
    <t>Input</t>
  </si>
  <si>
    <t>Passeggeri Giornalieri</t>
  </si>
  <si>
    <t>Fascia</t>
  </si>
  <si>
    <t>Tasso di Ingresso</t>
  </si>
  <si>
    <t>Job Smaltiti</t>
  </si>
  <si>
    <t>Job in Eccesso</t>
  </si>
  <si>
    <t>Utilizzazione</t>
  </si>
  <si>
    <t>E(Tq)</t>
  </si>
  <si>
    <t>E(Ts)</t>
  </si>
  <si>
    <t>Ore Lavorative</t>
  </si>
  <si>
    <t>Servizi</t>
  </si>
  <si>
    <t>Tasso di Servizio</t>
  </si>
  <si>
    <t>Probabilità</t>
  </si>
  <si>
    <t>Costo Giornaliero</t>
  </si>
  <si>
    <t>Workload Max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</si>
  <si>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</si>
  <si>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</si>
  <si>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</si>
  <si>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</si>
  <si>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</si>
  <si>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</si>
  <si>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</si>
  <si>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</si>
  <si>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</si>
  <si>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</si>
  <si>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</si>
  <si>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lambda</t>
  </si>
  <si>
    <t>mu</t>
  </si>
  <si>
    <t>ploss</t>
  </si>
  <si>
    <t>E(Nq)</t>
  </si>
  <si>
    <t>E(NQ)</t>
  </si>
  <si>
    <t>Real Serv</t>
  </si>
  <si>
    <t>Visite</t>
  </si>
  <si>
    <t>Throughput</t>
  </si>
  <si>
    <t>Tempi Risposta</t>
  </si>
  <si>
    <t>Costi (indicativi)</t>
  </si>
  <si>
    <t>02:00 - 09:00</t>
  </si>
  <si>
    <t>09:00 - 21:00</t>
  </si>
  <si>
    <t>21:00 - 02:00</t>
  </si>
  <si>
    <t>Accettazione Richieste</t>
  </si>
  <si>
    <t>Elaborazione Abbonati</t>
  </si>
  <si>
    <t>Elaborazione Non Abbonati</t>
  </si>
  <si>
    <t>Validazione Risposta</t>
  </si>
  <si>
    <t>Fasce Orarie</t>
  </si>
  <si>
    <t>Costo Manutenzione Giornaliera</t>
  </si>
  <si>
    <t>Tasso Di Arrivo</t>
  </si>
  <si>
    <t>Richieste Valide / Non Valide</t>
  </si>
  <si>
    <t>Abbonati / Non Abbonati</t>
  </si>
  <si>
    <t>Richiesta Abbonato / Non Abbonato</t>
  </si>
  <si>
    <t>Nodo Accettazione Richieste</t>
  </si>
  <si>
    <t>Nodo Elaborazione Richieste Abbonati</t>
  </si>
  <si>
    <t>Nodo Elaborazione Richieste Non Abbonati</t>
  </si>
  <si>
    <t>Nodo Validazione Risposte</t>
  </si>
  <si>
    <t>Job Persi</t>
  </si>
  <si>
    <t>Ploss</t>
  </si>
  <si>
    <t>Lamda Vero</t>
  </si>
  <si>
    <t>Percentuale Traffico</t>
  </si>
  <si>
    <t>Passeggeri</t>
  </si>
  <si>
    <t>Secondi</t>
  </si>
  <si>
    <t>Numero Ore</t>
  </si>
  <si>
    <t>Tempo di Servizio</t>
  </si>
  <si>
    <t>Costo Mensile</t>
  </si>
  <si>
    <t>Costo al Secondo</t>
  </si>
  <si>
    <t>Serventi</t>
  </si>
  <si>
    <t>Job in Ingresso</t>
  </si>
  <si>
    <t>Risultati</t>
  </si>
  <si>
    <t>TOT</t>
  </si>
  <si>
    <t>Nodo</t>
  </si>
  <si>
    <t>Dati di input</t>
  </si>
  <si>
    <t>Fascia 1</t>
  </si>
  <si>
    <t>Fascia 2</t>
  </si>
  <si>
    <t>Fascia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</si>
</sst>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7" xfId="0" applyBorder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13" xfId="0" applyBorder="1"/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28" xfId="0" applyFont="1" applyBorder="1"/>
    <xf numFmtId="0" fontId="0" fillId="0" borderId="2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5" borderId="2" xfId="0" applyFont="1" applyFill="1" applyBorder="1"/>
    <xf numFmtId="0" fontId="0" fillId="5" borderId="3" xfId="0" applyFill="1" applyBorder="1" applyAlignment="1">
      <alignment horizontal="center"/>
    </xf>
    <xf numFmtId="0" fontId="1" fillId="5" borderId="4" xfId="0" applyFont="1" applyFill="1" applyBorder="1"/>
    <xf numFmtId="0" fontId="0" fillId="5" borderId="7" xfId="0" applyFill="1" applyBorder="1" applyAlignment="1">
      <alignment horizontal="center"/>
    </xf>
    <xf numFmtId="0" fontId="1" fillId="5" borderId="10" xfId="0" applyFont="1" applyFill="1" applyBorder="1"/>
    <xf numFmtId="0" fontId="0" fillId="5" borderId="8" xfId="0" applyFill="1" applyBorder="1" applyAlignment="1">
      <alignment horizontal="center"/>
    </xf>
    <xf numFmtId="0" fontId="1" fillId="5" borderId="14" xfId="0" applyFont="1" applyFill="1" applyBorder="1"/>
    <xf numFmtId="0" fontId="0" fillId="5" borderId="13" xfId="0" applyFill="1" applyBorder="1" applyAlignment="1">
      <alignment horizontal="center"/>
    </xf>
    <xf numFmtId="0" fontId="1" fillId="5" borderId="16" xfId="0" applyFont="1" applyFill="1" applyBorder="1"/>
    <xf numFmtId="0" fontId="0" fillId="5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13" xfId="0" applyFont="1" applyFill="1" applyBorder="1"/>
    <xf numFmtId="0" fontId="0" fillId="5" borderId="25" xfId="0" applyFill="1" applyBorder="1" applyAlignment="1">
      <alignment horizontal="center"/>
    </xf>
    <xf numFmtId="0" fontId="3" fillId="5" borderId="8" xfId="0" applyFont="1" applyFill="1" applyBorder="1"/>
    <xf numFmtId="0" fontId="3" fillId="5" borderId="13" xfId="0" applyFont="1" applyFill="1" applyBorder="1"/>
    <xf numFmtId="0" fontId="3" fillId="5" borderId="25" xfId="0" applyFont="1" applyFill="1" applyBorder="1"/>
    <xf numFmtId="0" fontId="3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27" xfId="0" applyFont="1" applyFill="1" applyBorder="1"/>
    <xf numFmtId="0" fontId="0" fillId="5" borderId="27" xfId="0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9" xfId="0" applyBorder="1"/>
    <xf numFmtId="0" fontId="0" fillId="0" borderId="26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/>
    <xf numFmtId="0" fontId="0" fillId="0" borderId="17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topLeftCell="B1" zoomScale="95" zoomScaleNormal="95" workbookViewId="0">
      <selection activeCell="H27" sqref="H27"/>
    </sheetView>
  </sheetViews>
  <sheetFormatPr defaultColWidth="8.7109375" defaultRowHeight="15" x14ac:dyDescent="0.25"/>
  <cols>
    <col min="1" max="1" width="34" customWidth="1"/>
    <col min="2" max="2" width="22.85546875" customWidth="1"/>
    <col min="3" max="3" width="23.140625" customWidth="1"/>
    <col min="4" max="4" width="17.5703125" customWidth="1"/>
    <col min="5" max="5" width="15.42578125" customWidth="1"/>
    <col min="6" max="6" width="15.7109375" customWidth="1"/>
    <col min="7" max="7" width="4.140625" customWidth="1"/>
    <col min="8" max="8" width="14.140625" customWidth="1"/>
    <col min="9" max="9" width="13.42578125" customWidth="1"/>
    <col min="10" max="10" width="18.5703125" customWidth="1"/>
    <col min="11" max="11" width="24.5703125" customWidth="1"/>
    <col min="12" max="12" width="20.7109375" customWidth="1"/>
    <col min="13" max="13" width="17.7109375" customWidth="1"/>
    <col min="14" max="14" width="16" customWidth="1"/>
    <col min="15" max="15" width="16.7109375" customWidth="1"/>
    <col min="16" max="16" width="15.5703125" customWidth="1"/>
    <col min="17" max="17" width="14.85546875" customWidth="1"/>
    <col min="18" max="18" width="15.140625" customWidth="1"/>
    <col min="19" max="19" width="15" customWidth="1"/>
    <col min="20" max="21" width="14.42578125" customWidth="1"/>
    <col min="22" max="22" width="15.140625" customWidth="1"/>
  </cols>
  <sheetData>
    <row r="1" spans="1:21" ht="15.75" thickBot="1" x14ac:dyDescent="0.3">
      <c r="A1" s="105" t="s">
        <v>0</v>
      </c>
      <c r="B1" s="105"/>
      <c r="H1" s="106" t="s">
        <v>39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6"/>
      <c r="U1" s="6"/>
    </row>
    <row r="2" spans="1:21" ht="15.75" thickBot="1" x14ac:dyDescent="0.3">
      <c r="A2" s="53" t="s">
        <v>1</v>
      </c>
      <c r="B2" s="54">
        <v>270000</v>
      </c>
      <c r="D2" s="77" t="s">
        <v>68</v>
      </c>
      <c r="H2" s="63" t="s">
        <v>63</v>
      </c>
      <c r="I2" s="31" t="s">
        <v>2</v>
      </c>
      <c r="J2" s="32" t="s">
        <v>3</v>
      </c>
      <c r="K2" s="33" t="s">
        <v>64</v>
      </c>
      <c r="L2" s="4" t="s">
        <v>4</v>
      </c>
      <c r="M2" s="5" t="s">
        <v>5</v>
      </c>
      <c r="N2" s="4" t="s">
        <v>33</v>
      </c>
      <c r="O2" s="4" t="s">
        <v>6</v>
      </c>
      <c r="P2" s="4" t="s">
        <v>7</v>
      </c>
      <c r="Q2" s="4" t="s">
        <v>8</v>
      </c>
      <c r="R2" s="39" t="s">
        <v>29</v>
      </c>
      <c r="S2" s="39" t="s">
        <v>32</v>
      </c>
      <c r="T2" s="6"/>
      <c r="U2" s="6"/>
    </row>
    <row r="3" spans="1:21" ht="15.75" thickBot="1" x14ac:dyDescent="0.3">
      <c r="A3" s="55" t="s">
        <v>9</v>
      </c>
      <c r="B3" s="56">
        <v>24</v>
      </c>
      <c r="H3" s="58">
        <v>2</v>
      </c>
      <c r="I3" s="7" t="str">
        <f>$A$7</f>
        <v>02:00 - 09:00</v>
      </c>
      <c r="J3" s="9">
        <f>ROUND(D7/E7,6)</f>
        <v>1.607143</v>
      </c>
      <c r="K3" s="34">
        <f>D7</f>
        <v>40500</v>
      </c>
      <c r="L3" s="7">
        <f>MIN(C13*H3*E7,K3)</f>
        <v>40500</v>
      </c>
      <c r="M3" s="8">
        <f>MAX(0,K3-L3)</f>
        <v>0</v>
      </c>
      <c r="N3" s="7">
        <f>ROUND(L3/E7,6)</f>
        <v>1.607143</v>
      </c>
      <c r="O3" s="9">
        <f>MIN(J3/(H3*$C$13),1)</f>
        <v>0.80357149999999999</v>
      </c>
      <c r="P3" s="35">
        <f ca="1">'Erlang-C'!Y5</f>
        <v>1.8226831828676788</v>
      </c>
      <c r="Q3" s="9">
        <f ca="1">'Erlang-C'!Z5</f>
        <v>2.8226831828676788</v>
      </c>
      <c r="R3" s="9">
        <f ca="1">'Erlang-C'!AA5</f>
        <v>2.9293125185635098</v>
      </c>
      <c r="S3" s="9">
        <f>N3/F7</f>
        <v>1</v>
      </c>
      <c r="T3" s="6"/>
      <c r="U3" s="6"/>
    </row>
    <row r="4" spans="1:21" ht="15.75" thickBot="1" x14ac:dyDescent="0.3">
      <c r="H4" s="60">
        <v>5</v>
      </c>
      <c r="I4" s="10" t="str">
        <f>$A$8</f>
        <v>09:00 - 21:00</v>
      </c>
      <c r="J4" s="10">
        <f>ROUND(D8/E8,6)</f>
        <v>4.0625</v>
      </c>
      <c r="K4" s="36">
        <f>D8+M3</f>
        <v>175500</v>
      </c>
      <c r="L4" s="10">
        <f>MIN(C13*H4*E8,K4)</f>
        <v>175500</v>
      </c>
      <c r="M4" s="11">
        <f>MAX(0,K4-L4)</f>
        <v>0</v>
      </c>
      <c r="N4" s="10">
        <f>ROUND(L4/E8,6)</f>
        <v>4.0625</v>
      </c>
      <c r="O4" s="10">
        <f>MIN(J4/(H4*$C$13),1)</f>
        <v>0.8125</v>
      </c>
      <c r="P4" s="36">
        <f ca="1">'Erlang-C'!Y6</f>
        <v>0.61702693276786347</v>
      </c>
      <c r="Q4" s="10">
        <f ca="1">'Erlang-C'!Z6</f>
        <v>1.6170269327678635</v>
      </c>
      <c r="R4" s="10">
        <f ca="1">'Erlang-C'!AA6</f>
        <v>2.5066719143694449</v>
      </c>
      <c r="S4" s="10">
        <f t="shared" ref="S4:S5" si="0">N4/F8</f>
        <v>1</v>
      </c>
      <c r="T4" s="6"/>
      <c r="U4" s="6"/>
    </row>
    <row r="5" spans="1:21" ht="15.75" thickBot="1" x14ac:dyDescent="0.3">
      <c r="A5" s="105" t="s">
        <v>43</v>
      </c>
      <c r="B5" s="105"/>
      <c r="C5" s="105"/>
      <c r="D5" s="105"/>
      <c r="E5" s="105"/>
      <c r="F5" s="105"/>
      <c r="H5" s="62">
        <v>4</v>
      </c>
      <c r="I5" s="12" t="str">
        <f>$A$9</f>
        <v>21:00 - 02:00</v>
      </c>
      <c r="J5" s="12">
        <f>ROUND(D9/E9,6)</f>
        <v>3</v>
      </c>
      <c r="K5" s="37">
        <f>D9+M4</f>
        <v>54000</v>
      </c>
      <c r="L5" s="12">
        <f>MIN(C13*H5*E9,K5)</f>
        <v>54000</v>
      </c>
      <c r="M5" s="1">
        <f>MAX(0,K5-L5)</f>
        <v>0</v>
      </c>
      <c r="N5" s="12">
        <f>ROUND(L5/E9,6)</f>
        <v>3</v>
      </c>
      <c r="O5" s="12">
        <f>MIN(J5/(H5*$C$13),1)</f>
        <v>0.75</v>
      </c>
      <c r="P5" s="37">
        <f ca="1">'Erlang-C'!Y7</f>
        <v>0.50943396226415094</v>
      </c>
      <c r="Q5" s="12">
        <f ca="1">'Erlang-C'!Z7</f>
        <v>1.5094339622641511</v>
      </c>
      <c r="R5" s="38">
        <f ca="1">'Erlang-C'!AA7</f>
        <v>1.5283018867924527</v>
      </c>
      <c r="S5" s="12">
        <f t="shared" si="0"/>
        <v>1</v>
      </c>
      <c r="T5" s="6"/>
      <c r="U5" s="6"/>
    </row>
    <row r="6" spans="1:21" ht="15.75" thickBot="1" x14ac:dyDescent="0.3">
      <c r="A6" s="71" t="s">
        <v>2</v>
      </c>
      <c r="B6" s="63" t="s">
        <v>59</v>
      </c>
      <c r="C6" s="63" t="s">
        <v>56</v>
      </c>
      <c r="D6" s="5" t="s">
        <v>57</v>
      </c>
      <c r="E6" s="4" t="s">
        <v>58</v>
      </c>
      <c r="F6" s="4" t="s">
        <v>45</v>
      </c>
      <c r="H6" s="50" t="s">
        <v>66</v>
      </c>
      <c r="I6" s="52"/>
      <c r="J6" s="52">
        <f>(B7*J3+B8*J4+B9*J5)/B3</f>
        <v>3.1250000416666666</v>
      </c>
      <c r="K6" s="52">
        <f>SUM(K3:K5)-SUM(M3:M4)</f>
        <v>270000</v>
      </c>
      <c r="L6" s="52"/>
      <c r="M6" s="52"/>
      <c r="N6" s="52">
        <f>(B7*N3+B8*N4+B9*N5)/B3</f>
        <v>3.1250000416666666</v>
      </c>
      <c r="O6" s="52">
        <f>(B7*O3+B8*O4+B9*O5)/B3</f>
        <v>0.79687502083333328</v>
      </c>
      <c r="P6" s="52">
        <f ca="1">(B7*P3+B8*P4+B9*P5)/B3</f>
        <v>0.94626147019203621</v>
      </c>
      <c r="Q6" s="52">
        <f ca="1">(B7*Q3+B8*Q4+B9*Q5)/B3</f>
        <v>1.9462614701920362</v>
      </c>
      <c r="R6" s="52">
        <f ca="1">(B7*R3+B8*R4+B9*R5)/B3</f>
        <v>2.4261150015141739</v>
      </c>
      <c r="S6" s="52"/>
      <c r="T6" s="6"/>
      <c r="U6" s="6"/>
    </row>
    <row r="7" spans="1:21" ht="15.75" thickBot="1" x14ac:dyDescent="0.3">
      <c r="A7" s="57" t="s">
        <v>36</v>
      </c>
      <c r="B7" s="58">
        <v>7</v>
      </c>
      <c r="C7" s="58">
        <v>0.15</v>
      </c>
      <c r="D7" s="8">
        <f>C7*B2</f>
        <v>40500</v>
      </c>
      <c r="E7" s="7">
        <f>(B7*60*60)</f>
        <v>25200</v>
      </c>
      <c r="F7" s="9">
        <f>ROUND(D7/E7,6)</f>
        <v>1.607143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5.75" thickBot="1" x14ac:dyDescent="0.3">
      <c r="A8" s="59" t="s">
        <v>37</v>
      </c>
      <c r="B8" s="60">
        <v>12</v>
      </c>
      <c r="C8" s="60">
        <v>0.65</v>
      </c>
      <c r="D8" s="11">
        <f>C8*B2</f>
        <v>175500</v>
      </c>
      <c r="E8" s="10">
        <f>(B8*60*60)</f>
        <v>43200</v>
      </c>
      <c r="F8" s="10">
        <f>ROUND(D8/E8,6)</f>
        <v>4.0625</v>
      </c>
      <c r="H8" s="102" t="s">
        <v>40</v>
      </c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4"/>
      <c r="T8" s="6"/>
      <c r="U8" s="6"/>
    </row>
    <row r="9" spans="1:21" ht="15.75" thickBot="1" x14ac:dyDescent="0.3">
      <c r="A9" s="61" t="s">
        <v>38</v>
      </c>
      <c r="B9" s="62">
        <v>5</v>
      </c>
      <c r="C9" s="62">
        <v>0.2</v>
      </c>
      <c r="D9" s="1">
        <f>C9*B2</f>
        <v>54000</v>
      </c>
      <c r="E9" s="12">
        <f>(B9*60*60)</f>
        <v>18000</v>
      </c>
      <c r="F9" s="12">
        <f>ROUND(D9/E9,6)</f>
        <v>3</v>
      </c>
      <c r="H9" s="63" t="s">
        <v>63</v>
      </c>
      <c r="I9" s="4" t="s">
        <v>2</v>
      </c>
      <c r="J9" s="33" t="s">
        <v>3</v>
      </c>
      <c r="K9" s="33" t="s">
        <v>64</v>
      </c>
      <c r="L9" s="4" t="s">
        <v>4</v>
      </c>
      <c r="M9" s="5" t="s">
        <v>5</v>
      </c>
      <c r="N9" s="4" t="s">
        <v>33</v>
      </c>
      <c r="O9" s="4" t="s">
        <v>6</v>
      </c>
      <c r="P9" s="4" t="s">
        <v>7</v>
      </c>
      <c r="Q9" s="4" t="s">
        <v>8</v>
      </c>
      <c r="R9" s="39" t="s">
        <v>29</v>
      </c>
      <c r="S9" s="39" t="s">
        <v>32</v>
      </c>
      <c r="T9" s="6"/>
      <c r="U9" s="6"/>
    </row>
    <row r="10" spans="1:21" ht="15.75" thickBot="1" x14ac:dyDescent="0.3">
      <c r="H10" s="76">
        <v>3</v>
      </c>
      <c r="I10" s="7" t="str">
        <f>$A$7</f>
        <v>02:00 - 09:00</v>
      </c>
      <c r="J10" s="34">
        <f>ROUND(N3*B21,6)</f>
        <v>0.46864299999999998</v>
      </c>
      <c r="K10" s="34">
        <f>L3*B21</f>
        <v>11809.800000000001</v>
      </c>
      <c r="L10" s="7">
        <f>MIN(C14*H10*E7,K10)</f>
        <v>11809.800000000001</v>
      </c>
      <c r="M10" s="8">
        <f>MAX(0,K10-L10)</f>
        <v>0</v>
      </c>
      <c r="N10" s="7">
        <f>ROUND(L10/E7,6)</f>
        <v>0.46864299999999998</v>
      </c>
      <c r="O10" s="9">
        <f>MIN(J10/(H10*$C$14),1)</f>
        <v>0.7810716666666665</v>
      </c>
      <c r="P10" s="35">
        <f ca="1">'Erlang-C'!Y10</f>
        <v>4.6945685474307153</v>
      </c>
      <c r="Q10" s="9">
        <f ca="1">'Erlang-C'!Z10</f>
        <v>9.6945685474307162</v>
      </c>
      <c r="R10" s="9">
        <f ca="1">'Erlang-C'!AA10</f>
        <v>2.2000766877735729</v>
      </c>
      <c r="S10" s="9">
        <f>J10 /F7</f>
        <v>0.2916000629688833</v>
      </c>
      <c r="U10" s="6"/>
    </row>
    <row r="11" spans="1:21" ht="15.75" thickBot="1" x14ac:dyDescent="0.3">
      <c r="A11" s="105" t="s">
        <v>10</v>
      </c>
      <c r="B11" s="105"/>
      <c r="C11" s="105"/>
      <c r="D11" s="13"/>
      <c r="E11" s="13"/>
      <c r="H11" s="60">
        <v>7</v>
      </c>
      <c r="I11" s="10" t="str">
        <f>$A$8</f>
        <v>09:00 - 21:00</v>
      </c>
      <c r="J11" s="36">
        <f>ROUND(N4*B21,6)</f>
        <v>1.184625</v>
      </c>
      <c r="K11" s="36">
        <f>L4*B21+M10</f>
        <v>51175.8</v>
      </c>
      <c r="L11" s="10">
        <f>MIN(C14*H11*E8,K11)</f>
        <v>51175.8</v>
      </c>
      <c r="M11" s="11">
        <f>MAX(0,K11-L11)</f>
        <v>0</v>
      </c>
      <c r="N11" s="10">
        <f>ROUND(L11/E8,6)</f>
        <v>1.184625</v>
      </c>
      <c r="O11" s="10">
        <f>MIN(J11/(H11*$C$14),1)</f>
        <v>0.84616071428571427</v>
      </c>
      <c r="P11" s="36">
        <f ca="1">'Erlang-C'!Y11</f>
        <v>2.7302612562763451</v>
      </c>
      <c r="Q11" s="10">
        <f ca="1">'Erlang-C'!Z11</f>
        <v>7.7302612562763446</v>
      </c>
      <c r="R11" s="10">
        <f ca="1">'Erlang-C'!AA11</f>
        <v>3.2343357407163662</v>
      </c>
      <c r="S11" s="10">
        <f>J11 /F8</f>
        <v>0.29160000000000003</v>
      </c>
      <c r="U11" s="6"/>
    </row>
    <row r="12" spans="1:21" ht="15.75" thickBot="1" x14ac:dyDescent="0.3">
      <c r="A12" s="70" t="s">
        <v>67</v>
      </c>
      <c r="B12" s="63" t="s">
        <v>60</v>
      </c>
      <c r="C12" s="4" t="s">
        <v>11</v>
      </c>
      <c r="H12" s="62">
        <v>5</v>
      </c>
      <c r="I12" s="12" t="str">
        <f>$A$9</f>
        <v>21:00 - 02:00</v>
      </c>
      <c r="J12" s="37">
        <f>ROUND(N5*B21,6)</f>
        <v>0.87480000000000002</v>
      </c>
      <c r="K12" s="37">
        <f>L5*B21+M11</f>
        <v>15746.400000000001</v>
      </c>
      <c r="L12" s="12">
        <f>MIN(C14*H12*E9,K12)</f>
        <v>15746.400000000001</v>
      </c>
      <c r="M12" s="1">
        <f>MAX(0,K12-L12)</f>
        <v>0</v>
      </c>
      <c r="N12" s="12">
        <f>ROUND(L12/E9,6)</f>
        <v>0.87480000000000002</v>
      </c>
      <c r="O12" s="12">
        <f>MIN(J12/(H12*$C$14),1)</f>
        <v>0.87480000000000002</v>
      </c>
      <c r="P12" s="37">
        <f ca="1">'Erlang-C'!Y12</f>
        <v>5.647883713993803</v>
      </c>
      <c r="Q12" s="12">
        <f ca="1">'Erlang-C'!Z12</f>
        <v>10.647883713993803</v>
      </c>
      <c r="R12" s="12">
        <f ca="1">'Erlang-C'!AA12</f>
        <v>4.940768673001779</v>
      </c>
      <c r="S12" s="12">
        <f>J12 /F9</f>
        <v>0.29160000000000003</v>
      </c>
      <c r="U12" s="6"/>
    </row>
    <row r="13" spans="1:21" ht="15.75" thickBot="1" x14ac:dyDescent="0.3">
      <c r="A13" s="67" t="s">
        <v>39</v>
      </c>
      <c r="B13" s="58">
        <v>1</v>
      </c>
      <c r="C13" s="7">
        <f>ROUND(1/B13,6)</f>
        <v>1</v>
      </c>
      <c r="H13" s="50" t="s">
        <v>66</v>
      </c>
      <c r="I13" s="52"/>
      <c r="J13" s="52">
        <f>(B7*J10+B8*J11+B9*J12)/B3</f>
        <v>0.91125004166666679</v>
      </c>
      <c r="K13" s="52">
        <f>SUM(K10:K12)-SUM(M10:M11)</f>
        <v>78732</v>
      </c>
      <c r="L13" s="52"/>
      <c r="M13" s="52"/>
      <c r="N13" s="52">
        <f>(B7*N10+B8*N11+B9*N12)/B3</f>
        <v>0.91125004166666679</v>
      </c>
      <c r="O13" s="52">
        <f>(B7*O10+B8*O11+B9*O12)/B3</f>
        <v>0.8331429265873016</v>
      </c>
      <c r="P13" s="52">
        <f ca="1">(B7*P10+B8*P11+B9*P12)/B3</f>
        <v>3.9110222282208404</v>
      </c>
      <c r="Q13" s="52">
        <f ca="1">(B7*Q10+B8*Q11+B9*Q12)/B3</f>
        <v>8.9110222282208404</v>
      </c>
      <c r="R13" s="52">
        <f ca="1">(B7*R10+B8*R11+B9*R12)/B3</f>
        <v>3.2881837111675125</v>
      </c>
      <c r="S13" s="52"/>
      <c r="T13" s="6"/>
      <c r="U13" s="6"/>
    </row>
    <row r="14" spans="1:21" ht="15.75" thickBot="1" x14ac:dyDescent="0.3">
      <c r="A14" s="68" t="s">
        <v>40</v>
      </c>
      <c r="B14" s="60">
        <v>5</v>
      </c>
      <c r="C14" s="10">
        <f>ROUND(1/B14,6)</f>
        <v>0.2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5.75" thickBot="1" x14ac:dyDescent="0.3">
      <c r="A15" s="68" t="s">
        <v>41</v>
      </c>
      <c r="B15" s="60">
        <v>15</v>
      </c>
      <c r="C15" s="10">
        <f>ROUND(1/B15,6)</f>
        <v>6.6667000000000004E-2</v>
      </c>
      <c r="H15" s="102" t="s">
        <v>41</v>
      </c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4"/>
      <c r="T15" s="6"/>
      <c r="U15" s="6"/>
    </row>
    <row r="16" spans="1:21" ht="15.75" thickBot="1" x14ac:dyDescent="0.3">
      <c r="A16" s="69" t="s">
        <v>42</v>
      </c>
      <c r="B16" s="66">
        <v>3</v>
      </c>
      <c r="C16" s="38">
        <f>ROUND(1/B16,6)</f>
        <v>0.33333299999999999</v>
      </c>
      <c r="H16" s="63" t="s">
        <v>63</v>
      </c>
      <c r="I16" s="4" t="s">
        <v>2</v>
      </c>
      <c r="J16" s="33" t="s">
        <v>3</v>
      </c>
      <c r="K16" s="33" t="s">
        <v>64</v>
      </c>
      <c r="L16" s="4" t="s">
        <v>4</v>
      </c>
      <c r="M16" s="5" t="s">
        <v>5</v>
      </c>
      <c r="N16" s="4" t="s">
        <v>33</v>
      </c>
      <c r="O16" s="4" t="s">
        <v>6</v>
      </c>
      <c r="P16" s="4" t="s">
        <v>7</v>
      </c>
      <c r="Q16" s="4" t="s">
        <v>8</v>
      </c>
      <c r="R16" s="39" t="s">
        <v>29</v>
      </c>
      <c r="S16" s="39" t="s">
        <v>32</v>
      </c>
      <c r="T16" s="6"/>
      <c r="U16" s="6"/>
    </row>
    <row r="17" spans="1:22" ht="15.75" thickBot="1" x14ac:dyDescent="0.3">
      <c r="A17" s="13"/>
      <c r="B17" s="6"/>
      <c r="C17" s="6"/>
      <c r="H17" s="58">
        <v>16</v>
      </c>
      <c r="I17" s="7" t="str">
        <f>$A$7</f>
        <v>02:00 - 09:00</v>
      </c>
      <c r="J17" s="34">
        <f>ROUND(N3*C21,6)</f>
        <v>0.97778600000000004</v>
      </c>
      <c r="K17" s="34">
        <f>L3*C21</f>
        <v>24640.199999999997</v>
      </c>
      <c r="L17" s="7">
        <f>MIN($C$15*H17*E7,K17)</f>
        <v>24640.199999999997</v>
      </c>
      <c r="M17" s="8">
        <f>MAX(0,K17-L17)</f>
        <v>0</v>
      </c>
      <c r="N17" s="7">
        <f>ROUND(L17/E7,6)</f>
        <v>0.97778600000000004</v>
      </c>
      <c r="O17" s="9">
        <f>MIN(J17/(H17*$C$15),1)</f>
        <v>0.91666979165104168</v>
      </c>
      <c r="P17" s="35">
        <f ca="1">'Erlang-C'!Y15</f>
        <v>7.3224764326667984</v>
      </c>
      <c r="Q17" s="9">
        <f ca="1">'Erlang-C'!Z15</f>
        <v>22.322476432666797</v>
      </c>
      <c r="R17" s="9">
        <f ca="1">'Erlang-C'!AA15</f>
        <v>7.1598149411915397</v>
      </c>
      <c r="S17" s="9">
        <f>J17 /F7</f>
        <v>0.60840012369776686</v>
      </c>
      <c r="U17" s="6"/>
    </row>
    <row r="18" spans="1:22" ht="15.75" thickBot="1" x14ac:dyDescent="0.3">
      <c r="A18" s="102" t="s">
        <v>12</v>
      </c>
      <c r="B18" s="103"/>
      <c r="C18" s="104"/>
      <c r="H18" s="60">
        <v>38</v>
      </c>
      <c r="I18" s="10" t="str">
        <f>$A$8</f>
        <v>09:00 - 21:00</v>
      </c>
      <c r="J18" s="36">
        <f>ROUND(N4*C21,6)</f>
        <v>2.471625</v>
      </c>
      <c r="K18" s="36">
        <f>L4*C21+M17</f>
        <v>106774.19999999998</v>
      </c>
      <c r="L18" s="10">
        <f>MIN($C$15*H18*E8,K18)</f>
        <v>106774.19999999998</v>
      </c>
      <c r="M18" s="11">
        <f>MAX(0,K18-L18)</f>
        <v>0</v>
      </c>
      <c r="N18" s="10">
        <f>ROUND(L18/E8,6)</f>
        <v>2.471625</v>
      </c>
      <c r="O18" s="10">
        <f>MIN(J18/(H18*$C$15),1)</f>
        <v>0.97563656918557495</v>
      </c>
      <c r="P18" s="36">
        <f ca="1">'Erlang-C'!Y16</f>
        <v>13.43895382168534</v>
      </c>
      <c r="Q18" s="10">
        <f ca="1">'Erlang-C'!Z16</f>
        <v>28.438953821685338</v>
      </c>
      <c r="R18" s="10">
        <f ca="1">'Erlang-C'!AA16</f>
        <v>33.216054239523025</v>
      </c>
      <c r="S18" s="10">
        <f>J18 /F8</f>
        <v>0.60839999999999994</v>
      </c>
      <c r="U18" s="6"/>
    </row>
    <row r="19" spans="1:22" ht="15.75" thickBot="1" x14ac:dyDescent="0.3">
      <c r="A19" s="64" t="s">
        <v>46</v>
      </c>
      <c r="B19" s="58">
        <v>0.9</v>
      </c>
      <c r="C19" s="7">
        <f>1-B19</f>
        <v>9.9999999999999978E-2</v>
      </c>
      <c r="D19" s="6"/>
      <c r="E19" s="6"/>
      <c r="H19" s="62">
        <v>29</v>
      </c>
      <c r="I19" s="12" t="str">
        <f>$A$9</f>
        <v>21:00 - 02:00</v>
      </c>
      <c r="J19" s="37">
        <f>ROUND(N5*C21,6)</f>
        <v>1.8251999999999999</v>
      </c>
      <c r="K19" s="37">
        <f>L5*C21+M18</f>
        <v>32853.599999999999</v>
      </c>
      <c r="L19" s="12">
        <f>MIN($C$15*H19*E9,K19)</f>
        <v>32853.599999999999</v>
      </c>
      <c r="M19" s="1">
        <f>MAX(0,K19-L19)</f>
        <v>0</v>
      </c>
      <c r="N19" s="12">
        <f>ROUND(L19/E9,6)</f>
        <v>1.8251999999999999</v>
      </c>
      <c r="O19" s="12">
        <f>MIN(J19/(H19*$C$15),1)</f>
        <v>0.94406424519601539</v>
      </c>
      <c r="P19" s="37">
        <f ca="1">'Erlang-C'!Y17</f>
        <v>6.2749639841427838</v>
      </c>
      <c r="Q19" s="12">
        <f ca="1">'Erlang-C'!Z17</f>
        <v>21.274963984142783</v>
      </c>
      <c r="R19" s="12">
        <f ca="1">'Erlang-C'!AA17</f>
        <v>11.453064263857408</v>
      </c>
      <c r="S19" s="12">
        <f>J19 /F9</f>
        <v>0.60839999999999994</v>
      </c>
      <c r="U19" s="6"/>
    </row>
    <row r="20" spans="1:22" ht="15.75" thickBot="1" x14ac:dyDescent="0.3">
      <c r="A20" s="72" t="s">
        <v>47</v>
      </c>
      <c r="B20" s="73">
        <v>0.32400000000000001</v>
      </c>
      <c r="C20" s="43">
        <f>1-B20</f>
        <v>0.67599999999999993</v>
      </c>
      <c r="D20" s="6"/>
      <c r="E20" s="6"/>
      <c r="H20" s="50" t="s">
        <v>66</v>
      </c>
      <c r="I20" s="52"/>
      <c r="J20" s="52">
        <f>(B7*J17+B8*J18+B9*J19)/B3</f>
        <v>1.9012500833333332</v>
      </c>
      <c r="K20" s="52">
        <f>SUM(K17:K19)-SUM(M17:M18)</f>
        <v>164267.99999999997</v>
      </c>
      <c r="L20" s="52"/>
      <c r="M20" s="52"/>
      <c r="N20" s="52">
        <f>(B7*N17+B8*N18+B9*N19)/B3</f>
        <v>1.9012500833333332</v>
      </c>
      <c r="O20" s="52">
        <f>(B7*O17+B8*O18+B9*O19)/B3</f>
        <v>0.95186035824017778</v>
      </c>
      <c r="P20" s="52">
        <f ca="1">(B7*P17+B8*P18+B9*P19)/B3</f>
        <v>10.162483367066899</v>
      </c>
      <c r="Q20" s="52">
        <f ca="1">(B7*Q17+B8*Q18+B9*Q19)/B3</f>
        <v>25.162483367066898</v>
      </c>
      <c r="R20" s="52">
        <f ca="1">(B7*R17+B8*R18+B9*R19)/B3</f>
        <v>21.082361532579338</v>
      </c>
      <c r="S20" s="52"/>
      <c r="T20" s="6"/>
      <c r="U20" s="6"/>
    </row>
    <row r="21" spans="1:22" ht="15.75" thickBot="1" x14ac:dyDescent="0.3">
      <c r="A21" s="72" t="s">
        <v>48</v>
      </c>
      <c r="B21" s="73">
        <f>B19*B20</f>
        <v>0.29160000000000003</v>
      </c>
      <c r="C21" s="43">
        <f>B19*C20</f>
        <v>0.60839999999999994</v>
      </c>
      <c r="D21" s="6"/>
      <c r="E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2" ht="15.75" thickBot="1" x14ac:dyDescent="0.3">
      <c r="A22" s="45"/>
      <c r="B22" s="46"/>
      <c r="C22" s="46"/>
      <c r="H22" s="102" t="s">
        <v>42</v>
      </c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4"/>
    </row>
    <row r="23" spans="1:22" ht="15.75" thickBot="1" x14ac:dyDescent="0.3">
      <c r="A23" s="102" t="s">
        <v>44</v>
      </c>
      <c r="B23" s="103"/>
      <c r="C23" s="103"/>
      <c r="D23" s="104"/>
      <c r="H23" s="75" t="s">
        <v>63</v>
      </c>
      <c r="I23" s="31" t="s">
        <v>2</v>
      </c>
      <c r="J23" s="47" t="s">
        <v>3</v>
      </c>
      <c r="K23" s="47" t="s">
        <v>64</v>
      </c>
      <c r="L23" s="31" t="s">
        <v>4</v>
      </c>
      <c r="M23" s="15" t="s">
        <v>53</v>
      </c>
      <c r="N23" s="31" t="s">
        <v>33</v>
      </c>
      <c r="O23" s="31" t="s">
        <v>6</v>
      </c>
      <c r="P23" s="31" t="s">
        <v>7</v>
      </c>
      <c r="Q23" s="31" t="s">
        <v>8</v>
      </c>
      <c r="R23" s="31" t="s">
        <v>54</v>
      </c>
      <c r="S23" s="31" t="s">
        <v>55</v>
      </c>
      <c r="T23" s="31" t="s">
        <v>14</v>
      </c>
      <c r="U23" s="39" t="s">
        <v>31</v>
      </c>
      <c r="V23" s="39" t="s">
        <v>32</v>
      </c>
    </row>
    <row r="24" spans="1:22" ht="15.75" thickBot="1" x14ac:dyDescent="0.3">
      <c r="A24" s="74" t="s">
        <v>67</v>
      </c>
      <c r="B24" s="75" t="s">
        <v>61</v>
      </c>
      <c r="C24" s="14" t="s">
        <v>62</v>
      </c>
      <c r="D24" s="15" t="s">
        <v>13</v>
      </c>
      <c r="H24" s="58">
        <v>4</v>
      </c>
      <c r="I24" s="7" t="str">
        <f>$A$7</f>
        <v>02:00 - 09:00</v>
      </c>
      <c r="J24" s="34">
        <f>ROUND(K24/E7,6)</f>
        <v>1.446429</v>
      </c>
      <c r="K24" s="34">
        <f>L10+L17</f>
        <v>36450</v>
      </c>
      <c r="L24" s="7">
        <f ca="1">MIN(S24*E7,K24)</f>
        <v>23969.418222826738</v>
      </c>
      <c r="M24" s="8">
        <f ca="1">MAX(0,K24-L24)</f>
        <v>12480.581777173262</v>
      </c>
      <c r="N24" s="7">
        <f ca="1">ROUND(L24/E7,6)</f>
        <v>0.95116699999999998</v>
      </c>
      <c r="O24" s="9">
        <f ca="1">MIN(S24/(H24*C16),1)</f>
        <v>0.71337625572228958</v>
      </c>
      <c r="P24" s="35">
        <f>'Erlang-C'!Y20</f>
        <v>0</v>
      </c>
      <c r="Q24" s="9">
        <f>'Erlang-C'!Z20</f>
        <v>3</v>
      </c>
      <c r="R24" s="7">
        <f ca="1">'Erlang-B'!L3</f>
        <v>0.34240298708425249</v>
      </c>
      <c r="S24" s="7">
        <f ca="1">J24*(1-R24)</f>
        <v>0.95116738979471183</v>
      </c>
      <c r="T24" s="7">
        <f>$C$16*H24*E7</f>
        <v>33599.966399999998</v>
      </c>
      <c r="U24" s="48">
        <f ca="1">(L24*Q24+M24*0)/K24</f>
        <v>1.972791623277921</v>
      </c>
      <c r="V24" s="48">
        <f>J24/F7</f>
        <v>0.90000018666665005</v>
      </c>
    </row>
    <row r="25" spans="1:22" x14ac:dyDescent="0.25">
      <c r="A25" s="64" t="s">
        <v>39</v>
      </c>
      <c r="B25" s="58">
        <v>110</v>
      </c>
      <c r="C25" s="9">
        <f>B25/(60*60*B3*30)</f>
        <v>4.243827160493827E-5</v>
      </c>
      <c r="D25" s="8">
        <f>B25*($B$7*H3+$B$8*H4+$B$9*H5)/30</f>
        <v>344.66666666666669</v>
      </c>
      <c r="H25" s="60">
        <v>9</v>
      </c>
      <c r="I25" s="10" t="str">
        <f>$A$8</f>
        <v>09:00 - 21:00</v>
      </c>
      <c r="J25" s="36">
        <f>ROUND(K25/E8,6)</f>
        <v>3.65625</v>
      </c>
      <c r="K25" s="36">
        <f>L11+L18</f>
        <v>157950</v>
      </c>
      <c r="L25" s="10">
        <f ca="1">MIN(S25*E8,K25)</f>
        <v>107824.70079718309</v>
      </c>
      <c r="M25" s="11">
        <f ca="1">MAX(0,K25-L25)</f>
        <v>50125.29920281691</v>
      </c>
      <c r="N25" s="10">
        <f ca="1">ROUND(L25/E8,6)</f>
        <v>2.4959419999999999</v>
      </c>
      <c r="O25" s="10">
        <f ca="1">MIN(S25/(H25*$C$16),1)</f>
        <v>0.83198154800919522</v>
      </c>
      <c r="P25" s="36">
        <f>'Erlang-C'!Y21</f>
        <v>0</v>
      </c>
      <c r="Q25" s="10">
        <f>'Erlang-C'!Z21</f>
        <v>3</v>
      </c>
      <c r="R25" s="10">
        <f ca="1">'Erlang-B'!L4</f>
        <v>0.31734915607987907</v>
      </c>
      <c r="S25" s="10">
        <f ca="1">J25*(1-R25)</f>
        <v>2.4959421480829418</v>
      </c>
      <c r="T25" s="10">
        <f>$C$16*H25*E8</f>
        <v>129599.8704</v>
      </c>
      <c r="U25" s="10">
        <f t="shared" ref="U25:U26" ca="1" si="1">(L25*Q25+M25*0)/K25</f>
        <v>2.0479525317603624</v>
      </c>
      <c r="V25" s="10">
        <f>J25/F8</f>
        <v>0.9</v>
      </c>
    </row>
    <row r="26" spans="1:22" ht="15.75" thickBot="1" x14ac:dyDescent="0.3">
      <c r="A26" s="65" t="s">
        <v>40</v>
      </c>
      <c r="B26" s="60">
        <v>670</v>
      </c>
      <c r="C26" s="10">
        <f>B26/(60*60*B3*30)</f>
        <v>2.5848765432098764E-4</v>
      </c>
      <c r="D26" s="11">
        <f>B26*($B$7*H10+$B$8*H11+$B$9*H12)/30</f>
        <v>2903.3333333333335</v>
      </c>
      <c r="H26" s="62">
        <v>7</v>
      </c>
      <c r="I26" s="12" t="str">
        <f>$A$9</f>
        <v>21:00 - 02:00</v>
      </c>
      <c r="J26" s="37">
        <f>ROUND(K26/E9,6)</f>
        <v>2.7</v>
      </c>
      <c r="K26" s="37">
        <f>L12+L19</f>
        <v>48600</v>
      </c>
      <c r="L26" s="12">
        <f ca="1">MIN(S26*E9,K26)</f>
        <v>33350.306402925009</v>
      </c>
      <c r="M26" s="1">
        <f ca="1">MAX(0,K26-L26)</f>
        <v>15249.693597074991</v>
      </c>
      <c r="N26" s="12">
        <f ca="1">ROUND(L26/E9,6)</f>
        <v>1.852795</v>
      </c>
      <c r="O26" s="12">
        <f ca="1">MIN(S26/(H26*$C$16),1)</f>
        <v>0.79405570841106587</v>
      </c>
      <c r="P26" s="37">
        <f>'Erlang-C'!Y22</f>
        <v>0</v>
      </c>
      <c r="Q26" s="12">
        <f>'Erlang-C'!Z22</f>
        <v>3</v>
      </c>
      <c r="R26" s="12">
        <f ca="1">'Erlang-B'!L5</f>
        <v>0.31377970364351837</v>
      </c>
      <c r="S26" s="12">
        <f ca="1">J26*(1-R26)</f>
        <v>1.8527948001625005</v>
      </c>
      <c r="T26" s="12">
        <f>$C$16*H26*E9</f>
        <v>41999.957999999999</v>
      </c>
      <c r="U26" s="38">
        <f t="shared" ca="1" si="1"/>
        <v>2.0586608890694449</v>
      </c>
      <c r="V26" s="38">
        <f>J26/F9</f>
        <v>0.9</v>
      </c>
    </row>
    <row r="27" spans="1:22" ht="15.75" thickBot="1" x14ac:dyDescent="0.3">
      <c r="A27" s="65" t="s">
        <v>41</v>
      </c>
      <c r="B27" s="58">
        <v>340</v>
      </c>
      <c r="C27" s="7">
        <f>B27/(60*60*B3*30)</f>
        <v>1.3117283950617284E-4</v>
      </c>
      <c r="D27" s="8">
        <f>B27*($B$7*H17+$B$8*H18+$B$9*H19)/30</f>
        <v>8080.666666666667</v>
      </c>
      <c r="H27" s="50" t="s">
        <v>66</v>
      </c>
      <c r="I27" s="51"/>
      <c r="J27" s="52">
        <f>(B7*J24+B8*J25+B9*J26)/B3</f>
        <v>2.8125001249999997</v>
      </c>
      <c r="K27" s="52">
        <f>SUM(K24:K26)</f>
        <v>243000</v>
      </c>
      <c r="L27" s="51"/>
      <c r="M27" s="52">
        <f ca="1">SUM(M24:M26)</f>
        <v>77855.574577065156</v>
      </c>
      <c r="N27" s="52">
        <f ca="1">(B7*N24+B8*N25+B9*N26)/B3</f>
        <v>1.9113936666666669</v>
      </c>
      <c r="O27" s="52">
        <f ca="1">(B7*O24+B8*O25+B9*O26)/B3</f>
        <v>0.78948712117590414</v>
      </c>
      <c r="P27" s="52">
        <f>(3*P24+11*P25+5*P26)/19</f>
        <v>0</v>
      </c>
      <c r="Q27" s="52">
        <f>(B7*Q24+B8*Q25+B9*Q26)/B3</f>
        <v>3</v>
      </c>
      <c r="R27" s="52">
        <f ca="1">(B7*R24+B8*R25+B9*R26)/B3</f>
        <v>0.32391288753191283</v>
      </c>
      <c r="S27" s="51"/>
      <c r="T27" s="51"/>
      <c r="U27" s="51"/>
      <c r="V27" s="51"/>
    </row>
    <row r="28" spans="1:22" ht="15.75" thickBot="1" x14ac:dyDescent="0.3">
      <c r="A28" s="72" t="s">
        <v>42</v>
      </c>
      <c r="B28" s="73">
        <v>200</v>
      </c>
      <c r="C28" s="43">
        <f>B28/(60*60*B3*30)</f>
        <v>7.7160493827160492E-5</v>
      </c>
      <c r="D28" s="44">
        <f>B28*($B$7*H24+$B$8*H25+$B$9*H26)/30</f>
        <v>1140</v>
      </c>
      <c r="L28" s="16"/>
      <c r="M28" s="16"/>
      <c r="N28" s="16"/>
    </row>
    <row r="29" spans="1:22" ht="15.75" thickBot="1" x14ac:dyDescent="0.3">
      <c r="A29" s="45"/>
      <c r="B29" s="46"/>
      <c r="C29" s="46"/>
      <c r="D29" s="46"/>
    </row>
    <row r="30" spans="1:22" ht="15.75" thickBot="1" x14ac:dyDescent="0.3">
      <c r="A30" s="99" t="s">
        <v>65</v>
      </c>
      <c r="B30" s="100"/>
      <c r="C30" s="101"/>
    </row>
    <row r="31" spans="1:22" ht="15.75" thickBot="1" x14ac:dyDescent="0.3">
      <c r="A31" s="39" t="s">
        <v>2</v>
      </c>
      <c r="B31" s="49" t="s">
        <v>35</v>
      </c>
      <c r="C31" s="39" t="s">
        <v>34</v>
      </c>
    </row>
    <row r="32" spans="1:22" x14ac:dyDescent="0.25">
      <c r="A32" s="40" t="str">
        <f>A7</f>
        <v>02:00 - 09:00</v>
      </c>
      <c r="B32" s="34">
        <f>(C25*H3 + C26*H10 + C27*H17 + C28*H24)*E7</f>
        <v>82.347222222222229</v>
      </c>
      <c r="C32" s="7">
        <f ca="1">Q3+Q10*S10+Q17*S17+U24*V24</f>
        <v>21.006130233834131</v>
      </c>
    </row>
    <row r="33" spans="1:14" x14ac:dyDescent="0.25">
      <c r="A33" s="42" t="str">
        <f>A8</f>
        <v>09:00 - 21:00</v>
      </c>
      <c r="B33" s="36">
        <f>(C25*H4 + C26*H11 + C27*H18 + C28*H25)*E8</f>
        <v>332.66666666666669</v>
      </c>
      <c r="C33" s="10">
        <f ca="1">Q4+Q11*S11+Q18*S18+U25*V25</f>
        <v>23.016587898795731</v>
      </c>
    </row>
    <row r="34" spans="1:14" ht="15.75" thickBot="1" x14ac:dyDescent="0.3">
      <c r="A34" s="41" t="str">
        <f>A9</f>
        <v>21:00 - 02:00</v>
      </c>
      <c r="B34" s="37">
        <f>(C26*H5 + C27*H12 + C28*H19 + C29*H26)*E9</f>
        <v>70.694444444444443</v>
      </c>
      <c r="C34" s="12">
        <f ca="1">Q5+Q12*S12+Q19*S19+U26*V26</f>
        <v>19.410839741379711</v>
      </c>
    </row>
    <row r="37" spans="1:14" x14ac:dyDescent="0.25">
      <c r="N37" s="30"/>
    </row>
  </sheetData>
  <mergeCells count="10">
    <mergeCell ref="H22:V22"/>
    <mergeCell ref="H1:S1"/>
    <mergeCell ref="H8:S8"/>
    <mergeCell ref="H15:S15"/>
    <mergeCell ref="A18:C18"/>
    <mergeCell ref="A30:C30"/>
    <mergeCell ref="A23:D23"/>
    <mergeCell ref="A1:B1"/>
    <mergeCell ref="A5:F5"/>
    <mergeCell ref="A11:C1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0"/>
  <sheetViews>
    <sheetView zoomScale="95" zoomScaleNormal="95" workbookViewId="0">
      <selection activeCell="O29" sqref="O29"/>
    </sheetView>
  </sheetViews>
  <sheetFormatPr defaultColWidth="8.7109375" defaultRowHeight="15" x14ac:dyDescent="0.25"/>
  <cols>
    <col min="1" max="1" width="4.28515625" customWidth="1"/>
    <col min="2" max="13" width="13.7109375" customWidth="1"/>
    <col min="15" max="15" width="26.140625" customWidth="1"/>
    <col min="17" max="17" width="9.5703125" customWidth="1"/>
    <col min="18" max="18" width="15.85546875" customWidth="1"/>
    <col min="20" max="20" width="16.85546875" customWidth="1"/>
    <col min="21" max="21" width="11.7109375" customWidth="1"/>
    <col min="22" max="22" width="15.5703125" customWidth="1"/>
    <col min="23" max="23" width="17" customWidth="1"/>
    <col min="24" max="24" width="16.140625" customWidth="1"/>
    <col min="25" max="25" width="15" customWidth="1"/>
    <col min="26" max="26" width="15.85546875" customWidth="1"/>
    <col min="27" max="27" width="15.7109375" customWidth="1"/>
  </cols>
  <sheetData>
    <row r="1" spans="1:27" ht="15.75" thickBot="1" x14ac:dyDescent="0.3">
      <c r="B1" s="108" t="s">
        <v>49</v>
      </c>
      <c r="C1" s="108"/>
      <c r="D1" s="108"/>
      <c r="E1" s="108" t="s">
        <v>50</v>
      </c>
      <c r="F1" s="108"/>
      <c r="G1" s="108"/>
      <c r="H1" s="108" t="s">
        <v>51</v>
      </c>
      <c r="I1" s="108"/>
      <c r="J1" s="108"/>
      <c r="K1" s="108" t="s">
        <v>52</v>
      </c>
      <c r="L1" s="108"/>
      <c r="M1" s="108"/>
    </row>
    <row r="2" spans="1:27" ht="15.75" thickBot="1" x14ac:dyDescent="0.3">
      <c r="B2" s="17" t="s">
        <v>69</v>
      </c>
      <c r="C2" s="17" t="s">
        <v>70</v>
      </c>
      <c r="D2" s="17" t="s">
        <v>71</v>
      </c>
      <c r="E2" s="17" t="s">
        <v>69</v>
      </c>
      <c r="F2" s="17" t="s">
        <v>70</v>
      </c>
      <c r="G2" s="17" t="s">
        <v>71</v>
      </c>
      <c r="H2" s="17" t="s">
        <v>69</v>
      </c>
      <c r="I2" s="17" t="s">
        <v>70</v>
      </c>
      <c r="J2" s="17" t="s">
        <v>71</v>
      </c>
      <c r="K2" s="17" t="s">
        <v>69</v>
      </c>
      <c r="L2" s="17" t="s">
        <v>70</v>
      </c>
      <c r="M2" s="98" t="s">
        <v>71</v>
      </c>
    </row>
    <row r="3" spans="1:27" ht="15.75" thickBot="1" x14ac:dyDescent="0.3">
      <c r="A3">
        <v>0</v>
      </c>
      <c r="B3" s="2">
        <f>(Dati!$H$3*Dati!$O$3)^$A3 *1/FACT($A3)</f>
        <v>1</v>
      </c>
      <c r="C3" s="19">
        <f>(Dati!$H$4*Dati!$O$4)^$A3 *1/FACT($A3)</f>
        <v>1</v>
      </c>
      <c r="D3" s="20">
        <f>(Dati!$H$5*Dati!$O$5)^$A3 *1/FACT($A3)</f>
        <v>1</v>
      </c>
      <c r="E3" s="2">
        <f>(Dati!$H$10*Dati!$O$10)^$A3 *1/FACT($A3)</f>
        <v>1</v>
      </c>
      <c r="F3" s="19">
        <f>(Dati!$H$11*Dati!$O$11)^$A3 *1/FACT($A3)</f>
        <v>1</v>
      </c>
      <c r="G3" s="20">
        <f>(Dati!$H$12*Dati!$O$12)^$A3 *1/FACT($A3)</f>
        <v>1</v>
      </c>
      <c r="H3" s="2">
        <f>(Dati!$H$17*Dati!$O$17)^$A3 *1/FACT($A3)</f>
        <v>1</v>
      </c>
      <c r="I3" s="19">
        <f>(Dati!$H$18*Dati!$O$18)^$A3 *1/FACT($A3)</f>
        <v>1</v>
      </c>
      <c r="J3" s="20">
        <f>(Dati!$H$19*Dati!$O$19)^$A3 *1/FACT($A3)</f>
        <v>1</v>
      </c>
      <c r="K3" s="2">
        <f ca="1">(Dati!$H$24*Dati!$O$24)^$A3 *1/FACT($A3)</f>
        <v>1</v>
      </c>
      <c r="L3" s="19">
        <f ca="1">(Dati!$H$25*Dati!$O$25)^$A3 *1/FACT($A3)</f>
        <v>1</v>
      </c>
      <c r="M3" s="20">
        <f ca="1">(Dati!$H$26*Dati!$O$26)^$A3 *1/FACT($A3)</f>
        <v>1</v>
      </c>
    </row>
    <row r="4" spans="1:27" ht="15.75" thickBot="1" x14ac:dyDescent="0.3">
      <c r="A4">
        <v>1</v>
      </c>
      <c r="B4" s="21">
        <f>(Dati!$H$3*Dati!$O$3)^$A4 *1/FACT($A4)</f>
        <v>1.607143</v>
      </c>
      <c r="C4" s="22">
        <f>(Dati!$H$4*Dati!$O$4)^$A4 *1/FACT($A4)</f>
        <v>4.0625</v>
      </c>
      <c r="D4" s="23">
        <f>(Dati!$H$5*Dati!$O$5)^$A4 *1/FACT($A4)</f>
        <v>3</v>
      </c>
      <c r="E4" s="21">
        <f>(Dati!$H$10*Dati!$O$10)^$A4 *1/FACT($A4)</f>
        <v>2.3432149999999994</v>
      </c>
      <c r="F4" s="22">
        <f>(Dati!$H$11*Dati!$O$11)^$A4 *1/FACT($A4)</f>
        <v>5.9231249999999998</v>
      </c>
      <c r="G4" s="23">
        <f>(Dati!$H$12*Dati!$O$12)^$A4 *1/FACT($A4)</f>
        <v>4.3740000000000006</v>
      </c>
      <c r="H4" s="21">
        <f>(Dati!$H$17*Dati!$O$17)^$A4 *1/FACT($A4)</f>
        <v>14.666716666416667</v>
      </c>
      <c r="I4" s="22">
        <f>(Dati!$H$18*Dati!$O$18)^$A4 *1/FACT($A4)</f>
        <v>37.074189629051851</v>
      </c>
      <c r="J4" s="23">
        <f>(Dati!$H$19*Dati!$O$19)^$A4 *1/FACT($A4)</f>
        <v>27.377863110684448</v>
      </c>
      <c r="K4" s="21">
        <f ca="1">(Dati!$H$24*Dati!$O$24)^$A4 *1/FACT($A4)</f>
        <v>2.8535050228891583</v>
      </c>
      <c r="L4" s="22">
        <f ca="1">(Dati!$H$25*Dati!$O$25)^$A4 *1/FACT($A4)</f>
        <v>7.4878339320827569</v>
      </c>
      <c r="M4" s="23">
        <f ca="1">(Dati!$H$26*Dati!$O$26)^$A4 *1/FACT($A4)</f>
        <v>5.558389958877461</v>
      </c>
      <c r="O4" s="93" t="s">
        <v>39</v>
      </c>
      <c r="P4" s="84" t="s">
        <v>15</v>
      </c>
      <c r="Q4" s="84" t="s">
        <v>16</v>
      </c>
      <c r="R4" s="84" t="s">
        <v>17</v>
      </c>
      <c r="S4" s="84" t="s">
        <v>18</v>
      </c>
      <c r="T4" s="84" t="s">
        <v>19</v>
      </c>
      <c r="U4" s="84" t="s">
        <v>20</v>
      </c>
      <c r="V4" s="84" t="s">
        <v>21</v>
      </c>
      <c r="W4" s="84" t="s">
        <v>22</v>
      </c>
      <c r="X4" s="84" t="s">
        <v>23</v>
      </c>
      <c r="Y4" s="84" t="s">
        <v>24</v>
      </c>
      <c r="Z4" s="84" t="s">
        <v>25</v>
      </c>
      <c r="AA4" s="85" t="s">
        <v>30</v>
      </c>
    </row>
    <row r="5" spans="1:27" x14ac:dyDescent="0.25">
      <c r="A5">
        <v>2</v>
      </c>
      <c r="B5" s="21">
        <f>(Dati!$H$3*Dati!$O$3)^$A5 *1/FACT($A5)</f>
        <v>1.2914543112245001</v>
      </c>
      <c r="C5" s="22">
        <f>(Dati!$H$4*Dati!$O$4)^$A5 *1/FACT($A5)</f>
        <v>8.251953125</v>
      </c>
      <c r="D5" s="23">
        <f>(Dati!$H$5*Dati!$O$5)^$A5 *1/FACT($A5)</f>
        <v>4.5</v>
      </c>
      <c r="E5" s="21">
        <f>(Dati!$H$10*Dati!$O$10)^$A5 *1/FACT($A5)</f>
        <v>2.7453282681124986</v>
      </c>
      <c r="F5" s="22">
        <f>(Dati!$H$11*Dati!$O$11)^$A5 *1/FACT($A5)</f>
        <v>17.5417048828125</v>
      </c>
      <c r="G5" s="23">
        <f>(Dati!$H$12*Dati!$O$12)^$A5 *1/FACT($A5)</f>
        <v>9.5659380000000027</v>
      </c>
      <c r="H5" s="21">
        <f>(Dati!$H$17*Dati!$O$17)^$A5 *1/FACT($A5)</f>
        <v>107.55628888647222</v>
      </c>
      <c r="I5" s="22">
        <f>(Dati!$H$18*Dati!$O$18)^$A5 *1/FACT($A5)</f>
        <v>687.24776832544796</v>
      </c>
      <c r="J5" s="23">
        <f>(Dati!$H$19*Dati!$O$19)^$A5 *1/FACT($A5)</f>
        <v>374.77369425368818</v>
      </c>
      <c r="K5" s="21">
        <f ca="1">(Dati!$H$24*Dati!$O$24)^$A5 *1/FACT($A5)</f>
        <v>4.0712454578268282</v>
      </c>
      <c r="L5" s="22">
        <f ca="1">(Dati!$H$25*Dati!$O$25)^$A5 *1/FACT($A5)</f>
        <v>28.03382849722496</v>
      </c>
      <c r="M5" s="23">
        <f ca="1">(Dati!$H$26*Dati!$O$26)^$A5 *1/FACT($A5)</f>
        <v>15.447849467474891</v>
      </c>
      <c r="O5" s="40" t="s">
        <v>69</v>
      </c>
      <c r="P5" s="80">
        <v>0</v>
      </c>
      <c r="Q5" s="19">
        <f>(S5-1)</f>
        <v>1</v>
      </c>
      <c r="R5" s="19">
        <f>Dati!$O$3</f>
        <v>0.80357149999999999</v>
      </c>
      <c r="S5" s="19">
        <f>Dati!H3</f>
        <v>2</v>
      </c>
      <c r="T5" s="19">
        <f>1/(S5 *Dati!$C$13)</f>
        <v>0.5</v>
      </c>
      <c r="U5" s="19">
        <f>Dati!$B$13</f>
        <v>1</v>
      </c>
      <c r="V5" s="94">
        <f ca="1">SUM($B$3:INDIRECT("B"&amp;Q5+3))</f>
        <v>2.6071429999999998</v>
      </c>
      <c r="W5" s="94">
        <f ca="1">1/(V5+((S5*R5)^S5)/(FACT(S5)*(1-R5)))</f>
        <v>0.10891084717184764</v>
      </c>
      <c r="X5" s="19">
        <f ca="1">W5*((S5*R5)^S5)/(FACT(S5)*(1-R5))</f>
        <v>0.71605384717184772</v>
      </c>
      <c r="Y5" s="19">
        <f ca="1">X5*(T5/(1-R5))</f>
        <v>1.8226831828676788</v>
      </c>
      <c r="Z5" s="19">
        <f ca="1">Y5 + U5</f>
        <v>2.8226831828676788</v>
      </c>
      <c r="AA5" s="81">
        <f ca="1">X5*(R5/(1-R5))</f>
        <v>2.9293125185635098</v>
      </c>
    </row>
    <row r="6" spans="1:27" x14ac:dyDescent="0.25">
      <c r="A6">
        <v>3</v>
      </c>
      <c r="B6" s="21">
        <f>(Dati!$H$3*Dati!$O$3)^$A6 *1/FACT($A6)</f>
        <v>0.6918505853680923</v>
      </c>
      <c r="C6" s="22">
        <f>(Dati!$H$4*Dati!$O$4)^$A6 *1/FACT($A6)</f>
        <v>11.174519856770834</v>
      </c>
      <c r="D6" s="23">
        <f>(Dati!$H$5*Dati!$O$5)^$A6 *1/FACT($A6)</f>
        <v>4.5</v>
      </c>
      <c r="E6" s="21">
        <f>(Dati!$H$10*Dati!$O$10)^$A6 *1/FACT($A6)</f>
        <v>2.1442981259217424</v>
      </c>
      <c r="F6" s="22">
        <f>(Dati!$H$11*Dati!$O$11)^$A6 *1/FACT($A6)</f>
        <v>34.633903578002929</v>
      </c>
      <c r="G6" s="23">
        <f>(Dati!$H$12*Dati!$O$12)^$A6 *1/FACT($A6)</f>
        <v>13.947137604000005</v>
      </c>
      <c r="H6" s="21">
        <f>(Dati!$H$17*Dati!$O$17)^$A6 *1/FACT($A6)</f>
        <v>525.83253826304929</v>
      </c>
      <c r="I6" s="22">
        <f>(Dati!$H$18*Dati!$O$18)^$A6 *1/FACT($A6)</f>
        <v>8493.0513616801163</v>
      </c>
      <c r="J6" s="23">
        <f>(Dati!$H$19*Dati!$O$19)^$A6 *1/FACT($A6)</f>
        <v>3420.1676329209936</v>
      </c>
      <c r="K6" s="21">
        <f ca="1">(Dati!$H$24*Dati!$O$24)^$A6 *1/FACT($A6)</f>
        <v>3.8724397877745087</v>
      </c>
      <c r="L6" s="22">
        <f ca="1">(Dati!$H$25*Dati!$O$25)^$A6 *1/FACT($A6)</f>
        <v>69.970884089236534</v>
      </c>
      <c r="M6" s="23">
        <f ca="1">(Dati!$H$26*Dati!$O$26)^$A6 *1/FACT($A6)</f>
        <v>28.621723788754323</v>
      </c>
      <c r="O6" s="40" t="s">
        <v>70</v>
      </c>
      <c r="P6" s="82">
        <v>0</v>
      </c>
      <c r="Q6" s="22">
        <f>(S6-1)</f>
        <v>4</v>
      </c>
      <c r="R6" s="22">
        <f>Dati!$O$4</f>
        <v>0.8125</v>
      </c>
      <c r="S6" s="22">
        <f>Dati!H4</f>
        <v>5</v>
      </c>
      <c r="T6" s="22">
        <f>1/(S6 *Dati!$C$13)</f>
        <v>0.2</v>
      </c>
      <c r="U6" s="22">
        <f>Dati!$B$13</f>
        <v>1</v>
      </c>
      <c r="V6" s="95">
        <f ca="1">SUM($C$3:INDIRECT("C"&amp;Q6+3))</f>
        <v>35.838094711303711</v>
      </c>
      <c r="W6" s="95">
        <f ca="1">1/(V6+((S6*R6)^S6)/(FACT(S6)*(1-R6)))</f>
        <v>1.1762267328267614E-2</v>
      </c>
      <c r="X6" s="22">
        <f ca="1">W6*((S6*R6)^S6)/(FACT(S6)*(1-R6))</f>
        <v>0.57846274946987197</v>
      </c>
      <c r="Y6" s="22">
        <f ca="1">X6*T6/(1-R6)</f>
        <v>0.61702693276786347</v>
      </c>
      <c r="Z6" s="22">
        <f ca="1">Y6 + U6</f>
        <v>1.6170269327678635</v>
      </c>
      <c r="AA6" s="24">
        <f ca="1">X6*(R6/(1-R6))</f>
        <v>2.5066719143694449</v>
      </c>
    </row>
    <row r="7" spans="1:27" ht="15.75" thickBot="1" x14ac:dyDescent="0.3">
      <c r="A7">
        <v>4</v>
      </c>
      <c r="B7" s="21">
        <f>(Dati!$H$3*Dati!$O$3)^$A7 *1/FACT($A7)</f>
        <v>0.27797570633005797</v>
      </c>
      <c r="C7" s="22">
        <f>(Dati!$H$4*Dati!$O$4)^$A7 *1/FACT($A7)</f>
        <v>11.349121729532877</v>
      </c>
      <c r="D7" s="23">
        <f>(Dati!$H$5*Dati!$O$5)^$A7 *1/FACT($A7)</f>
        <v>3.375</v>
      </c>
      <c r="E7" s="21">
        <f>(Dati!$H$10*Dati!$O$10)^$A7 *1/FACT($A7)</f>
        <v>1.2561378832829286</v>
      </c>
      <c r="F7" s="22">
        <f>(Dati!$H$11*Dati!$O$11)^$A7 *1/FACT($A7)</f>
        <v>51.285235032614651</v>
      </c>
      <c r="G7" s="23">
        <f>(Dati!$H$12*Dati!$O$12)^$A7 *1/FACT($A7)</f>
        <v>15.251194969974009</v>
      </c>
      <c r="H7" s="21">
        <f>(Dati!$H$17*Dati!$O$17)^$A7 *1/FACT($A7)</f>
        <v>1928.0592131717112</v>
      </c>
      <c r="I7" s="22">
        <f>(Dati!$H$18*Dati!$O$18)^$A7 *1/FACT($A7)</f>
        <v>78718.249178051439</v>
      </c>
      <c r="J7" s="23">
        <f>(Dati!$H$19*Dati!$O$19)^$A7 *1/FACT($A7)</f>
        <v>23409.220317426156</v>
      </c>
      <c r="K7" s="21">
        <f ca="1">(Dati!$H$24*Dati!$O$24)^$A7 *1/FACT($A7)</f>
        <v>2.7625065963125963</v>
      </c>
      <c r="L7" s="22">
        <f ca="1">(Dati!$H$25*Dati!$O$25)^$A7 *1/FACT($A7)</f>
        <v>130.9825900353037</v>
      </c>
      <c r="M7" s="23">
        <f ca="1">(Dati!$H$26*Dati!$O$26)^$A7 *1/FACT($A7)</f>
        <v>39.772675528294045</v>
      </c>
      <c r="O7" s="41" t="s">
        <v>71</v>
      </c>
      <c r="P7" s="83">
        <v>0</v>
      </c>
      <c r="Q7" s="26">
        <f>(S7-1)</f>
        <v>3</v>
      </c>
      <c r="R7" s="26">
        <f>Dati!$O$5</f>
        <v>0.75</v>
      </c>
      <c r="S7" s="26">
        <f>Dati!H5</f>
        <v>4</v>
      </c>
      <c r="T7" s="26">
        <f>1/(S7 *Dati!$C$13)</f>
        <v>0.25</v>
      </c>
      <c r="U7" s="26">
        <f>Dati!$B$13</f>
        <v>1</v>
      </c>
      <c r="V7" s="96">
        <f ca="1">SUM($D$3:INDIRECT("D"&amp;Q7+3))</f>
        <v>13</v>
      </c>
      <c r="W7" s="96">
        <f ca="1">1/(V7+((S7*R7)^S7)/(FACT(S7)*(1-R7)))</f>
        <v>3.7735849056603772E-2</v>
      </c>
      <c r="X7" s="26">
        <f ca="1">W7*((S7*R7)^S7)/(FACT(S7)*(1-R7))</f>
        <v>0.50943396226415094</v>
      </c>
      <c r="Y7" s="26">
        <f ca="1">X7*T7/(1-R7)</f>
        <v>0.50943396226415094</v>
      </c>
      <c r="Z7" s="26">
        <f ca="1">Y7 + U7</f>
        <v>1.5094339622641511</v>
      </c>
      <c r="AA7" s="27">
        <f ca="1">X7*(R7/(1-R7))</f>
        <v>1.5283018867924527</v>
      </c>
    </row>
    <row r="8" spans="1:27" ht="15.75" thickBot="1" x14ac:dyDescent="0.3">
      <c r="A8">
        <v>5</v>
      </c>
      <c r="B8" s="21">
        <f>(Dati!$H$3*Dati!$O$3)^$A8 *1/FACT($A8)</f>
        <v>8.9349342119681666E-2</v>
      </c>
      <c r="C8" s="22">
        <f>(Dati!$H$4*Dati!$O$4)^$A8 *1/FACT($A8)</f>
        <v>9.2211614052454625</v>
      </c>
      <c r="D8" s="23">
        <f>(Dati!$H$5*Dati!$O$5)^$A8 *1/FACT($A8)</f>
        <v>2.0249999999999999</v>
      </c>
      <c r="E8" s="21">
        <f>(Dati!$H$10*Dati!$O$10)^$A8 *1/FACT($A8)</f>
        <v>0.5886802260353613</v>
      </c>
      <c r="F8" s="22">
        <f>(Dati!$H$11*Dati!$O$11)^$A8 *1/FACT($A8)</f>
        <v>60.753771550511132</v>
      </c>
      <c r="G8" s="23">
        <f>(Dati!$H$12*Dati!$O$12)^$A8 *1/FACT($A8)</f>
        <v>13.341745359733265</v>
      </c>
      <c r="H8" s="21">
        <f>(Dati!$H$17*Dati!$O$17)^$A8 *1/FACT($A8)</f>
        <v>5655.6596391327485</v>
      </c>
      <c r="I8" s="22">
        <f>(Dati!$H$18*Dati!$O$18)^$A8 *1/FACT($A8)</f>
        <v>583683.05945880676</v>
      </c>
      <c r="J8" s="23">
        <f>(Dati!$H$19*Dati!$O$19)^$A8 *1/FACT($A8)</f>
        <v>128178.88587566929</v>
      </c>
      <c r="K8" s="21">
        <f ca="1">(Dati!$H$24*Dati!$O$24)^$A8 *1/FACT($A8)</f>
        <v>1.5765652896684854</v>
      </c>
      <c r="L8" s="22">
        <f ca="1">(Dati!$H$25*Dati!$O$25)^$A8 *1/FACT($A8)</f>
        <v>196.15517643568637</v>
      </c>
      <c r="M8" s="23">
        <f ca="1">(Dati!$H$26*Dati!$O$26)^$A8 *1/FACT($A8)</f>
        <v>44.214408058832184</v>
      </c>
      <c r="V8" s="97"/>
      <c r="W8" s="97"/>
    </row>
    <row r="9" spans="1:27" ht="15.75" thickBot="1" x14ac:dyDescent="0.3">
      <c r="A9">
        <v>6</v>
      </c>
      <c r="B9" s="21">
        <f>(Dati!$H$3*Dati!$O$3)^$A9 *1/FACT($A9)</f>
        <v>2.3932861623708595E-2</v>
      </c>
      <c r="C9" s="22">
        <f>(Dati!$H$4*Dati!$O$4)^$A9 *1/FACT($A9)</f>
        <v>6.2434947014682827</v>
      </c>
      <c r="D9" s="23">
        <f>(Dati!$H$5*Dati!$O$5)^$A9 *1/FACT($A9)</f>
        <v>1.0125</v>
      </c>
      <c r="E9" s="21">
        <f>(Dati!$H$10*Dati!$O$10)^$A9 *1/FACT($A9)</f>
        <v>0.22990072264157482</v>
      </c>
      <c r="F9" s="22">
        <f>(Dati!$H$11*Dati!$O$11)^$A9 *1/FACT($A9)</f>
        <v>59.975363852520211</v>
      </c>
      <c r="G9" s="23">
        <f>(Dati!$H$12*Dati!$O$12)^$A9 *1/FACT($A9)</f>
        <v>9.7261323672455511</v>
      </c>
      <c r="H9" s="21">
        <f>(Dati!$H$17*Dati!$O$17)^$A9 *1/FACT($A9)</f>
        <v>13824.992914808061</v>
      </c>
      <c r="I9" s="22">
        <f>(Dati!$H$18*Dati!$O$18)^$A9 *1/FACT($A9)</f>
        <v>3606596.0716068246</v>
      </c>
      <c r="J9" s="23">
        <f>(Dati!$H$19*Dati!$O$19)^$A9 *1/FACT($A9)</f>
        <v>584877.33186401974</v>
      </c>
      <c r="K9" s="21">
        <f ca="1">(Dati!$H$24*Dati!$O$24)^$A9 *1/FACT($A9)</f>
        <v>0.74978949549695406</v>
      </c>
      <c r="L9" s="22">
        <f ca="1">(Dati!$H$25*Dati!$O$25)^$A9 *1/FACT($A9)</f>
        <v>244.79623101146873</v>
      </c>
      <c r="M9" s="23">
        <f ca="1">(Dati!$H$26*Dati!$O$26)^$A9 *1/FACT($A9)</f>
        <v>40.960153631987247</v>
      </c>
      <c r="O9" s="93" t="s">
        <v>40</v>
      </c>
      <c r="P9" s="84" t="s">
        <v>15</v>
      </c>
      <c r="Q9" s="84" t="s">
        <v>16</v>
      </c>
      <c r="R9" s="84" t="s">
        <v>17</v>
      </c>
      <c r="S9" s="84" t="s">
        <v>18</v>
      </c>
      <c r="T9" s="84" t="s">
        <v>19</v>
      </c>
      <c r="U9" s="84" t="s">
        <v>20</v>
      </c>
      <c r="V9" s="84" t="s">
        <v>21</v>
      </c>
      <c r="W9" s="84" t="s">
        <v>22</v>
      </c>
      <c r="X9" s="84" t="s">
        <v>23</v>
      </c>
      <c r="Y9" s="84" t="s">
        <v>24</v>
      </c>
      <c r="Z9" s="84" t="s">
        <v>25</v>
      </c>
      <c r="AA9" s="85" t="s">
        <v>30</v>
      </c>
    </row>
    <row r="10" spans="1:27" x14ac:dyDescent="0.25">
      <c r="A10">
        <v>7</v>
      </c>
      <c r="B10" s="21">
        <f>(Dati!$H$3*Dati!$O$3)^$A10 *1/FACT($A10)</f>
        <v>5.494790146930272E-3</v>
      </c>
      <c r="C10" s="22">
        <f>(Dati!$H$4*Dati!$O$4)^$A10 *1/FACT($A10)</f>
        <v>3.6234567463878422</v>
      </c>
      <c r="D10" s="23">
        <f>(Dati!$H$5*Dati!$O$5)^$A10 *1/FACT($A10)</f>
        <v>0.43392857142857144</v>
      </c>
      <c r="E10" s="21">
        <f>(Dati!$H$10*Dati!$O$10)^$A10 *1/FACT($A10)</f>
        <v>7.6958117400653947E-2</v>
      </c>
      <c r="F10" s="22">
        <f>(Dati!$H$11*Dati!$O$11)^$A10 *1/FACT($A10)</f>
        <v>50.748796716994107</v>
      </c>
      <c r="G10" s="23">
        <f>(Dati!$H$12*Dati!$O$12)^$A10 *1/FACT($A10)</f>
        <v>6.0774432820474349</v>
      </c>
      <c r="H10" s="21">
        <f>(Dati!$H$17*Dati!$O$17)^$A10 *1/FACT($A10)</f>
        <v>28966.750570958244</v>
      </c>
      <c r="I10" s="22">
        <f>(Dati!$H$18*Dati!$O$18)^$A10 *1/FACT($A10)</f>
        <v>19101660.953449272</v>
      </c>
      <c r="J10" s="23">
        <f>(Dati!$H$19*Dati!$O$19)^$A10 *1/FACT($A10)</f>
        <v>2287527.3611879274</v>
      </c>
      <c r="K10" s="21">
        <f ca="1">(Dati!$H$24*Dati!$O$24)^$A10 *1/FACT($A10)</f>
        <v>0.30564687021572662</v>
      </c>
      <c r="L10" s="22">
        <f ca="1">(Dati!$H$25*Dati!$O$25)^$A10 *1/FACT($A10)</f>
        <v>261.85621785909211</v>
      </c>
      <c r="M10" s="23">
        <f ca="1">(Dati!$H$26*Dati!$O$26)^$A10 *1/FACT($A10)</f>
        <v>32.524643808873734</v>
      </c>
      <c r="O10" s="78" t="s">
        <v>69</v>
      </c>
      <c r="P10" s="80">
        <v>0</v>
      </c>
      <c r="Q10" s="19">
        <f>(S10-1)</f>
        <v>2</v>
      </c>
      <c r="R10" s="19">
        <f>Dati!$O$10</f>
        <v>0.7810716666666665</v>
      </c>
      <c r="S10" s="19">
        <f>Dati!H10</f>
        <v>3</v>
      </c>
      <c r="T10" s="19">
        <f>1/(S10 *Dati!$C$14)</f>
        <v>1.6666666666666665</v>
      </c>
      <c r="U10" s="19">
        <f>Dati!$B$14</f>
        <v>5</v>
      </c>
      <c r="V10" s="94">
        <f ca="1">SUM($E$3:INDIRECT("E"&amp;Q10+3))</f>
        <v>6.088543268112498</v>
      </c>
      <c r="W10" s="94">
        <f ca="1">1/(V10+((S10*R10)^S10)/(FACT(S10)*(1-R10)))</f>
        <v>6.2960143737958552E-2</v>
      </c>
      <c r="X10" s="19">
        <f ca="1">W10*((S10*R10)^S10)/(FACT(S10)*(1-R10))</f>
        <v>0.61666444068485704</v>
      </c>
      <c r="Y10" s="19">
        <f ca="1">X10*T10/(1-R10)</f>
        <v>4.6945685474307153</v>
      </c>
      <c r="Z10" s="19">
        <f ca="1">Y10 + U10</f>
        <v>9.6945685474307162</v>
      </c>
      <c r="AA10" s="81">
        <f ca="1">X10*(R10/(1-R10))</f>
        <v>2.2000766877735729</v>
      </c>
    </row>
    <row r="11" spans="1:27" x14ac:dyDescent="0.25">
      <c r="A11">
        <v>8</v>
      </c>
      <c r="B11" s="21">
        <f>(Dati!$H$3*Dati!$O$3)^$A11 *1/FACT($A11)</f>
        <v>1.1038641901384948E-3</v>
      </c>
      <c r="C11" s="22">
        <f>(Dati!$H$4*Dati!$O$4)^$A11 *1/FACT($A11)</f>
        <v>1.8400366290250763</v>
      </c>
      <c r="D11" s="23">
        <f>(Dati!$H$5*Dati!$O$5)^$A11 *1/FACT($A11)</f>
        <v>0.16272321428571429</v>
      </c>
      <c r="E11" s="21">
        <f>(Dati!$H$10*Dati!$O$10)^$A11 *1/FACT($A11)</f>
        <v>2.2541176883121662E-2</v>
      </c>
      <c r="F11" s="22">
        <f>(Dati!$H$11*Dati!$O$11)^$A11 *1/FACT($A11)</f>
        <v>37.573933319293218</v>
      </c>
      <c r="G11" s="23">
        <f>(Dati!$H$12*Dati!$O$12)^$A11 *1/FACT($A11)</f>
        <v>3.3228421144594353</v>
      </c>
      <c r="H11" s="21">
        <f>(Dati!$H$17*Dati!$O$17)^$A11 *1/FACT($A11)</f>
        <v>53105.890421375974</v>
      </c>
      <c r="I11" s="22">
        <f>(Dati!$H$18*Dati!$O$18)^$A11 *1/FACT($A11)</f>
        <v>88522325.052254215</v>
      </c>
      <c r="J11" s="23">
        <f>(Dati!$H$19*Dati!$O$19)^$A11 *1/FACT($A11)</f>
        <v>7828451.369568537</v>
      </c>
      <c r="K11" s="21">
        <f ca="1">(Dati!$H$24*Dati!$O$24)^$A11 *1/FACT($A11)</f>
        <v>0.10902060992386582</v>
      </c>
      <c r="L11" s="22">
        <f ca="1">(Dati!$H$25*Dati!$O$25)^$A11 *1/FACT($A11)</f>
        <v>245.09198417652058</v>
      </c>
      <c r="M11" s="23">
        <f ca="1">(Dati!$H$26*Dati!$O$26)^$A11 *1/FACT($A11)</f>
        <v>22.598081695413715</v>
      </c>
      <c r="O11" s="40" t="s">
        <v>70</v>
      </c>
      <c r="P11" s="82">
        <v>0</v>
      </c>
      <c r="Q11" s="22">
        <f>(S11-1)</f>
        <v>6</v>
      </c>
      <c r="R11" s="22">
        <f>Dati!$O$11</f>
        <v>0.84616071428571427</v>
      </c>
      <c r="S11" s="22">
        <f>Dati!H11</f>
        <v>7</v>
      </c>
      <c r="T11" s="22">
        <f>1/(S11 *Dati!$C$14)</f>
        <v>0.71428571428571419</v>
      </c>
      <c r="U11" s="22">
        <f>Dati!$B$14</f>
        <v>5</v>
      </c>
      <c r="V11" s="95">
        <f ca="1">SUM($F$3:INDIRECT("F"&amp;Q11+3))</f>
        <v>231.11310389646144</v>
      </c>
      <c r="W11" s="95">
        <f ca="1">1/(V11+((S11*R11)^S11)/(FACT(S11)*(1-R11)))</f>
        <v>1.7825470515685003E-3</v>
      </c>
      <c r="X11" s="22">
        <f ca="1">W11*((S11*R11)^S11)/(FACT(S11)*(1-R11))</f>
        <v>0.58803001807051802</v>
      </c>
      <c r="Y11" s="22">
        <f ca="1">X11*T11/(1-R11)</f>
        <v>2.7302612562763451</v>
      </c>
      <c r="Z11" s="22">
        <f ca="1">Y11 + U11</f>
        <v>7.7302612562763446</v>
      </c>
      <c r="AA11" s="24">
        <f ca="1">X11*(R11/(1-R11))</f>
        <v>3.2343357407163662</v>
      </c>
    </row>
    <row r="12" spans="1:27" ht="15.75" thickBot="1" x14ac:dyDescent="0.3">
      <c r="A12">
        <v>9</v>
      </c>
      <c r="B12" s="21">
        <f>(Dati!$H$3*Dati!$O$3)^$A12 *1/FACT($A12)</f>
        <v>1.9711862290352786E-4</v>
      </c>
      <c r="C12" s="22">
        <f>(Dati!$H$4*Dati!$O$4)^$A12 *1/FACT($A12)</f>
        <v>0.83057208949048578</v>
      </c>
      <c r="D12" s="23">
        <f>(Dati!$H$5*Dati!$O$5)^$A12 *1/FACT($A12)</f>
        <v>5.424107142857143E-2</v>
      </c>
      <c r="E12" s="21">
        <f>(Dati!$H$10*Dati!$O$10)^$A12 *1/FACT($A12)</f>
        <v>5.8687581989093221E-3</v>
      </c>
      <c r="F12" s="22">
        <f>(Dati!$H$11*Dati!$O$11)^$A12 *1/FACT($A12)</f>
        <v>24.728344865759844</v>
      </c>
      <c r="G12" s="23">
        <f>(Dati!$H$12*Dati!$O$12)^$A12 *1/FACT($A12)</f>
        <v>1.6149012676272858</v>
      </c>
      <c r="H12" s="21">
        <f>(Dati!$H$17*Dati!$O$17)^$A12 *1/FACT($A12)</f>
        <v>86543.227569788025</v>
      </c>
      <c r="I12" s="22">
        <f>(Dati!$H$18*Dati!$O$18)^$A12 *1/FACT($A12)</f>
        <v>364654829.48798227</v>
      </c>
      <c r="J12" s="23">
        <f>(Dati!$H$19*Dati!$O$19)^$A12 *1/FACT($A12)</f>
        <v>23814029.996077511</v>
      </c>
      <c r="K12" s="21">
        <f ca="1">(Dati!$H$24*Dati!$O$24)^$A12 *1/FACT($A12)</f>
        <v>3.456565089068786E-2</v>
      </c>
      <c r="L12" s="22">
        <f ca="1">(Dati!$H$25*Dati!$O$25)^$A12 *1/FACT($A12)</f>
        <v>203.91200839982679</v>
      </c>
      <c r="M12" s="23">
        <f ca="1">(Dati!$H$26*Dati!$O$26)^$A12 *1/FACT($A12)</f>
        <v>13.956550042853348</v>
      </c>
      <c r="O12" s="41" t="s">
        <v>71</v>
      </c>
      <c r="P12" s="83">
        <v>0</v>
      </c>
      <c r="Q12" s="26">
        <f>(S12-1)</f>
        <v>4</v>
      </c>
      <c r="R12" s="26">
        <f>Dati!$O$12</f>
        <v>0.87480000000000002</v>
      </c>
      <c r="S12" s="26">
        <f>Dati!H12</f>
        <v>5</v>
      </c>
      <c r="T12" s="26">
        <f>1/(S12 *Dati!$C$14)</f>
        <v>1</v>
      </c>
      <c r="U12" s="26">
        <f>Dati!$B$14</f>
        <v>5</v>
      </c>
      <c r="V12" s="96">
        <f ca="1">SUM($G$3:INDIRECT("G"&amp;Q12+3))</f>
        <v>44.138270573974019</v>
      </c>
      <c r="W12" s="96">
        <f ca="1">1/(V12+((S12*R12)^S12)/(FACT(S12)*(1-R12)))</f>
        <v>6.6356238067169461E-3</v>
      </c>
      <c r="X12" s="26">
        <f ca="1">W12*((S12*R12)^S12)/(FACT(S12)*(1-R12))</f>
        <v>0.70711504099202405</v>
      </c>
      <c r="Y12" s="26">
        <f ca="1">X12*T12/(1-R12)</f>
        <v>5.647883713993803</v>
      </c>
      <c r="Z12" s="26">
        <f ca="1">Y12 + U12</f>
        <v>10.647883713993803</v>
      </c>
      <c r="AA12" s="27">
        <f ca="1">X12*(R12/(1-R12))</f>
        <v>4.940768673001779</v>
      </c>
    </row>
    <row r="13" spans="1:27" ht="15.75" thickBot="1" x14ac:dyDescent="0.3">
      <c r="A13">
        <v>10</v>
      </c>
      <c r="B13" s="21">
        <f>(Dati!$H$3*Dati!$O$3)^$A13 *1/FACT($A13)</f>
        <v>3.1679781496904454E-5</v>
      </c>
      <c r="C13" s="22">
        <f>(Dati!$H$4*Dati!$O$4)^$A13 *1/FACT($A13)</f>
        <v>0.33741991135550986</v>
      </c>
      <c r="D13" s="23">
        <f>(Dati!$H$5*Dati!$O$5)^$A13 *1/FACT($A13)</f>
        <v>1.6272321428571428E-2</v>
      </c>
      <c r="E13" s="21">
        <f>(Dati!$H$10*Dati!$O$10)^$A13 *1/FACT($A13)</f>
        <v>1.3751762243057305E-3</v>
      </c>
      <c r="F13" s="22">
        <f>(Dati!$H$11*Dati!$O$11)^$A13 *1/FACT($A13)</f>
        <v>14.646907768300379</v>
      </c>
      <c r="G13" s="23">
        <f>(Dati!$H$12*Dati!$O$12)^$A13 *1/FACT($A13)</f>
        <v>0.70635781446017498</v>
      </c>
      <c r="H13" s="21">
        <f>(Dati!$H$17*Dati!$O$17)^$A13 *1/FACT($A13)</f>
        <v>126930.49981633005</v>
      </c>
      <c r="I13" s="22">
        <f>(Dati!$H$18*Dati!$O$18)^$A13 *1/FACT($A13)</f>
        <v>1351928229.7587023</v>
      </c>
      <c r="J13" s="23">
        <f>(Dati!$H$19*Dati!$O$19)^$A13 *1/FACT($A13)</f>
        <v>65197725.334634341</v>
      </c>
      <c r="K13" s="21">
        <f ca="1">(Dati!$H$24*Dati!$O$24)^$A13 *1/FACT($A13)</f>
        <v>9.8633258436010927E-3</v>
      </c>
      <c r="L13" s="22">
        <f ca="1">(Dati!$H$25*Dati!$O$25)^$A13 *1/FACT($A13)</f>
        <v>152.68592556553671</v>
      </c>
      <c r="M13" s="23">
        <f ca="1">(Dati!$H$26*Dati!$O$26)^$A13 *1/FACT($A13)</f>
        <v>7.7575947618766854</v>
      </c>
      <c r="V13" s="97"/>
      <c r="W13" s="97"/>
    </row>
    <row r="14" spans="1:27" ht="15.75" thickBot="1" x14ac:dyDescent="0.3">
      <c r="A14">
        <v>11</v>
      </c>
      <c r="B14" s="21">
        <f>(Dati!$H$3*Dati!$O$3)^$A14 *1/FACT($A14)</f>
        <v>4.628539915843593E-6</v>
      </c>
      <c r="C14" s="22">
        <f>(Dati!$H$4*Dati!$O$4)^$A14 *1/FACT($A14)</f>
        <v>0.12461530817106899</v>
      </c>
      <c r="D14" s="23">
        <f>(Dati!$H$5*Dati!$O$5)^$A14 *1/FACT($A14)</f>
        <v>4.437905844155844E-3</v>
      </c>
      <c r="E14" s="21">
        <f>(Dati!$H$10*Dati!$O$10)^$A14 *1/FACT($A14)</f>
        <v>2.9293941422150473E-4</v>
      </c>
      <c r="F14" s="22">
        <f>(Dati!$H$11*Dati!$O$11)^$A14 *1/FACT($A14)</f>
        <v>7.8868605068285618</v>
      </c>
      <c r="G14" s="23">
        <f>(Dati!$H$12*Dati!$O$12)^$A14 *1/FACT($A14)</f>
        <v>0.28087355276807324</v>
      </c>
      <c r="H14" s="21">
        <f>(Dati!$H$17*Dati!$O$17)^$A14 *1/FACT($A14)</f>
        <v>169241.24337570596</v>
      </c>
      <c r="I14" s="22">
        <f>(Dati!$H$18*Dati!$O$18)^$A14 *1/FACT($A14)</f>
        <v>4556513050.4493189</v>
      </c>
      <c r="J14" s="23">
        <f>(Dati!$H$19*Dati!$O$19)^$A14 *1/FACT($A14)</f>
        <v>162270399.93996567</v>
      </c>
      <c r="K14" s="21">
        <f ca="1">(Dati!$H$24*Dati!$O$24)^$A14 *1/FACT($A14)</f>
        <v>2.5586408942825604E-3</v>
      </c>
      <c r="L14" s="22">
        <f ca="1">(Dati!$H$25*Dati!$O$25)^$A14 *1/FACT($A14)</f>
        <v>103.93516858191707</v>
      </c>
      <c r="M14" s="23">
        <f ca="1">(Dati!$H$26*Dati!$O$26)^$A14 *1/FACT($A14)</f>
        <v>3.9199760754050685</v>
      </c>
      <c r="O14" s="93" t="s">
        <v>41</v>
      </c>
      <c r="P14" s="84" t="s">
        <v>15</v>
      </c>
      <c r="Q14" s="84" t="s">
        <v>16</v>
      </c>
      <c r="R14" s="84" t="s">
        <v>17</v>
      </c>
      <c r="S14" s="84" t="s">
        <v>18</v>
      </c>
      <c r="T14" s="84" t="s">
        <v>19</v>
      </c>
      <c r="U14" s="84" t="s">
        <v>20</v>
      </c>
      <c r="V14" s="84" t="s">
        <v>21</v>
      </c>
      <c r="W14" s="84" t="s">
        <v>22</v>
      </c>
      <c r="X14" s="84" t="s">
        <v>23</v>
      </c>
      <c r="Y14" s="84" t="s">
        <v>24</v>
      </c>
      <c r="Z14" s="84" t="s">
        <v>25</v>
      </c>
      <c r="AA14" s="85" t="s">
        <v>30</v>
      </c>
    </row>
    <row r="15" spans="1:27" x14ac:dyDescent="0.25">
      <c r="A15">
        <v>12</v>
      </c>
      <c r="B15" s="21">
        <f>(Dati!$H$3*Dati!$O$3)^$A15 *1/FACT($A15)</f>
        <v>6.1989379383071816E-7</v>
      </c>
      <c r="C15" s="22">
        <f>(Dati!$H$4*Dati!$O$4)^$A15 *1/FACT($A15)</f>
        <v>4.2187474120413973E-2</v>
      </c>
      <c r="D15" s="23">
        <f>(Dati!$H$5*Dati!$O$5)^$A15 *1/FACT($A15)</f>
        <v>1.109476461038961E-3</v>
      </c>
      <c r="E15" s="21">
        <f>(Dati!$H$10*Dati!$O$10)^$A15 *1/FACT($A15)</f>
        <v>5.7201669124586919E-5</v>
      </c>
      <c r="F15" s="22">
        <f>(Dati!$H$11*Dati!$O$11)^$A15 *1/FACT($A15)</f>
        <v>3.8929050532924103</v>
      </c>
      <c r="G15" s="23">
        <f>(Dati!$H$12*Dati!$O$12)^$A15 *1/FACT($A15)</f>
        <v>0.10237840998396272</v>
      </c>
      <c r="H15" s="21">
        <f>(Dati!$H$17*Dati!$O$17)^$A15 *1/FACT($A15)</f>
        <v>206851.11373862886</v>
      </c>
      <c r="I15" s="22">
        <f>(Dati!$H$18*Dati!$O$18)^$A15 *1/FACT($A15)</f>
        <v>14077419073.300632</v>
      </c>
      <c r="J15" s="23">
        <f>(Dati!$H$19*Dati!$O$19)^$A15 *1/FACT($A15)</f>
        <v>370218066.3726998</v>
      </c>
      <c r="K15" s="21">
        <f ca="1">(Dati!$H$24*Dati!$O$24)^$A15 *1/FACT($A15)</f>
        <v>6.0842455363374105E-4</v>
      </c>
      <c r="L15" s="22">
        <f ca="1">(Dati!$H$25*Dati!$O$25)^$A15 *1/FACT($A15)</f>
        <v>64.854106837035019</v>
      </c>
      <c r="M15" s="23">
        <f ca="1">(Dati!$H$26*Dati!$O$26)^$A15 *1/FACT($A15)</f>
        <v>1.8157296380476173</v>
      </c>
      <c r="O15" s="40" t="s">
        <v>69</v>
      </c>
      <c r="P15" s="80">
        <v>0</v>
      </c>
      <c r="Q15" s="19">
        <f>(S15-1)</f>
        <v>15</v>
      </c>
      <c r="R15" s="19">
        <f>Dati!$O$17</f>
        <v>0.91666979165104168</v>
      </c>
      <c r="S15" s="19">
        <f>Dati!H17</f>
        <v>16</v>
      </c>
      <c r="T15" s="19">
        <f>1/(S15 *Dati!$C$15)</f>
        <v>0.93749531252343732</v>
      </c>
      <c r="U15" s="19">
        <f>Dati!$B$15</f>
        <v>15</v>
      </c>
      <c r="V15" s="94">
        <f ca="1">SUM($H$3:INDIRECT("H"&amp;Q15+3))</f>
        <v>1410605.6589912458</v>
      </c>
      <c r="W15" s="94">
        <f ca="1">1/(V15+((S15*R15)^S15)/(FACT(S15)*(1-R15)))</f>
        <v>2.4750670577605062E-7</v>
      </c>
      <c r="X15" s="19">
        <f ca="1">W15*((S15*R15)^S15)/(FACT(S15)*(1-R15))</f>
        <v>0.65086564019402171</v>
      </c>
      <c r="Y15" s="19">
        <f ca="1">X15*T15/(1-R15)</f>
        <v>7.3224764326667984</v>
      </c>
      <c r="Z15" s="19">
        <f ca="1">Y15 + U15</f>
        <v>22.322476432666797</v>
      </c>
      <c r="AA15" s="81">
        <f ca="1">X15*(R15/(1-R15))</f>
        <v>7.1598149411915397</v>
      </c>
    </row>
    <row r="16" spans="1:27" x14ac:dyDescent="0.25">
      <c r="A16">
        <v>13</v>
      </c>
      <c r="B16" s="21">
        <f>(Dati!$H$3*Dati!$O$3)^$A16 *1/FACT($A16)</f>
        <v>7.6635228576806293E-8</v>
      </c>
      <c r="C16" s="22">
        <f>(Dati!$H$4*Dati!$O$4)^$A16 *1/FACT($A16)</f>
        <v>1.3183585662629367E-2</v>
      </c>
      <c r="D16" s="23">
        <f>(Dati!$H$5*Dati!$O$5)^$A16 *1/FACT($A16)</f>
        <v>2.5603302947052944E-4</v>
      </c>
      <c r="E16" s="21">
        <f>(Dati!$H$10*Dati!$O$10)^$A16 *1/FACT($A16)</f>
        <v>1.0310446855212993E-5</v>
      </c>
      <c r="F16" s="22">
        <f>(Dati!$H$11*Dati!$O$11)^$A16 *1/FACT($A16)</f>
        <v>1.7737048649063545</v>
      </c>
      <c r="G16" s="23">
        <f>(Dati!$H$12*Dati!$O$12)^$A16 *1/FACT($A16)</f>
        <v>3.4446397328450229E-2</v>
      </c>
      <c r="H16" s="21">
        <f>(Dati!$H$17*Dati!$O$17)^$A16 *1/FACT($A16)</f>
        <v>233371.2828720921</v>
      </c>
      <c r="I16" s="22">
        <f>(Dati!$H$18*Dati!$O$18)^$A16 *1/FACT($A16)</f>
        <v>40146838785.475304</v>
      </c>
      <c r="J16" s="23">
        <f>(Dati!$H$19*Dati!$O$19)^$A16 *1/FACT($A16)</f>
        <v>779675349.40415895</v>
      </c>
      <c r="K16" s="21">
        <f ca="1">(Dati!$H$24*Dati!$O$24)^$A16 *1/FACT($A16)</f>
        <v>1.3354942460330573E-4</v>
      </c>
      <c r="L16" s="22">
        <f ca="1">(Dati!$H$25*Dati!$O$25)^$A16 *1/FACT($A16)</f>
        <v>37.355137062251629</v>
      </c>
      <c r="M16" s="23">
        <f ca="1">(Dati!$H$26*Dati!$O$26)^$A16 *1/FACT($A16)</f>
        <v>0.77634872216616013</v>
      </c>
      <c r="O16" s="40" t="s">
        <v>70</v>
      </c>
      <c r="P16" s="82">
        <v>0</v>
      </c>
      <c r="Q16" s="22">
        <f>(S16-1)</f>
        <v>37</v>
      </c>
      <c r="R16" s="22">
        <f>Dati!$O$18</f>
        <v>0.97563656918557495</v>
      </c>
      <c r="S16" s="22">
        <f>Dati!H18</f>
        <v>38</v>
      </c>
      <c r="T16" s="22">
        <f>1/(S16 *Dati!$C$15)</f>
        <v>0.39473486843092093</v>
      </c>
      <c r="U16" s="22">
        <f>Dati!$B$15</f>
        <v>15</v>
      </c>
      <c r="V16" s="95">
        <f ca="1">SUM($I$3:INDIRECT("I"&amp;Q16+3))</f>
        <v>6799513438864356</v>
      </c>
      <c r="W16" s="95">
        <f ca="1">1/(V16+((S16*R16)^S16)/(FACT(S16)*(1-R16)))</f>
        <v>2.5080372692113619E-17</v>
      </c>
      <c r="X16" s="22">
        <f ca="1">W16*((S16*R16)^S16)/(FACT(S16)*(1-R16))</f>
        <v>0.82946566882824679</v>
      </c>
      <c r="Y16" s="22">
        <f ca="1">X16*T16/(1-R16)</f>
        <v>13.43895382168534</v>
      </c>
      <c r="Z16" s="22">
        <f ca="1">Y16 + U16</f>
        <v>28.438953821685338</v>
      </c>
      <c r="AA16" s="24">
        <f ca="1">X16*(R16/(1-R16))</f>
        <v>33.216054239523025</v>
      </c>
    </row>
    <row r="17" spans="1:27" ht="15.75" thickBot="1" x14ac:dyDescent="0.3">
      <c r="A17">
        <v>14</v>
      </c>
      <c r="B17" s="21">
        <f>(Dati!$H$3*Dati!$O$3)^$A17 *1/FACT($A17)</f>
        <v>8.7974122257581578E-9</v>
      </c>
      <c r="C17" s="22">
        <f>(Dati!$H$4*Dati!$O$4)^$A17 *1/FACT($A17)</f>
        <v>3.825594053887986E-3</v>
      </c>
      <c r="D17" s="23">
        <f>(Dati!$H$5*Dati!$O$5)^$A17 *1/FACT($A17)</f>
        <v>5.4864220600827741E-5</v>
      </c>
      <c r="E17" s="21">
        <f>(Dati!$H$10*Dati!$O$10)^$A17 *1/FACT($A17)</f>
        <v>1.7256852662741363E-6</v>
      </c>
      <c r="F17" s="22">
        <f>(Dati!$H$11*Dati!$O$11)^$A17 *1/FACT($A17)</f>
        <v>0.75041968771060374</v>
      </c>
      <c r="G17" s="23">
        <f>(Dati!$H$12*Dati!$O$12)^$A17 *1/FACT($A17)</f>
        <v>1.0762038708188666E-2</v>
      </c>
      <c r="H17" s="21">
        <f>(Dati!$H$17*Dati!$O$17)^$A17 *1/FACT($A17)</f>
        <v>244485.03456879655</v>
      </c>
      <c r="I17" s="22">
        <f>(Dati!$H$18*Dati!$O$18)^$A17 *1/FACT($A17)</f>
        <v>106315108152.83466</v>
      </c>
      <c r="J17" s="23">
        <f>(Dati!$H$19*Dati!$O$19)^$A17 *1/FACT($A17)</f>
        <v>1524703213.3401523</v>
      </c>
      <c r="K17" s="21">
        <f ca="1">(Dati!$H$24*Dati!$O$24)^$A17 *1/FACT($A17)</f>
        <v>2.7220282422106416E-5</v>
      </c>
      <c r="L17" s="22">
        <f ca="1">(Dati!$H$25*Dati!$O$25)^$A17 *1/FACT($A17)</f>
        <v>19.979218773737855</v>
      </c>
      <c r="M17" s="23">
        <f ca="1">(Dati!$H$26*Dati!$O$26)^$A17 *1/FACT($A17)</f>
        <v>0.30823206727683805</v>
      </c>
      <c r="O17" s="41" t="s">
        <v>71</v>
      </c>
      <c r="P17" s="83">
        <v>0</v>
      </c>
      <c r="Q17" s="26">
        <f>(S17-1)</f>
        <v>28</v>
      </c>
      <c r="R17" s="26">
        <f>Dati!$O$19</f>
        <v>0.94406424519601539</v>
      </c>
      <c r="S17" s="26">
        <f>Dati!H19</f>
        <v>29</v>
      </c>
      <c r="T17" s="26">
        <f>1/(S17 *Dati!$C$15)</f>
        <v>0.51723879311637921</v>
      </c>
      <c r="U17" s="26">
        <f>Dati!$B$15</f>
        <v>15</v>
      </c>
      <c r="V17" s="96">
        <f ca="1">SUM($J$3:INDIRECT("J"&amp;Q17+3))</f>
        <v>463237446676.29382</v>
      </c>
      <c r="W17" s="96">
        <f ca="1">1/(V17+((S17*R17)^S17)/(FACT(S17)*(1-R17)))</f>
        <v>6.9382683150708845E-13</v>
      </c>
      <c r="X17" s="26">
        <f ca="1">W17*((S17*R17)^S17)/(FACT(S17)*(1-R17))</f>
        <v>0.67859343013715312</v>
      </c>
      <c r="Y17" s="26">
        <f ca="1">X17*T17/(1-R17)</f>
        <v>6.2749639841427838</v>
      </c>
      <c r="Z17" s="26">
        <f ca="1">Y17 + U17</f>
        <v>21.274963984142783</v>
      </c>
      <c r="AA17" s="27">
        <f ca="1">X17*(R17/(1-R17))</f>
        <v>11.453064263857408</v>
      </c>
    </row>
    <row r="18" spans="1:27" ht="15.75" thickBot="1" x14ac:dyDescent="0.3">
      <c r="A18">
        <v>15</v>
      </c>
      <c r="B18" s="21">
        <f>(Dati!$H$3*Dati!$O$3)^$A18 *1/FACT($A18)</f>
        <v>9.425799651161097E-10</v>
      </c>
      <c r="C18" s="22">
        <f>(Dati!$H$4*Dati!$O$4)^$A18 *1/FACT($A18)</f>
        <v>1.036098389594663E-3</v>
      </c>
      <c r="D18" s="23">
        <f>(Dati!$H$5*Dati!$O$5)^$A18 *1/FACT($A18)</f>
        <v>1.0972844120165549E-5</v>
      </c>
      <c r="E18" s="21">
        <f>(Dati!$H$10*Dati!$O$10)^$A18 *1/FACT($A18)</f>
        <v>2.6957677341416994E-7</v>
      </c>
      <c r="F18" s="22">
        <f>(Dati!$H$11*Dati!$O$11)^$A18 *1/FACT($A18)</f>
        <v>0.29632197418472461</v>
      </c>
      <c r="G18" s="23">
        <f>(Dati!$H$12*Dati!$O$12)^$A18 *1/FACT($A18)</f>
        <v>3.138210487307815E-3</v>
      </c>
      <c r="H18" s="21">
        <f>(Dati!$H$17*Dati!$O$17)^$A18 *1/FACT($A18)</f>
        <v>239052.84874664157</v>
      </c>
      <c r="I18" s="22">
        <f>(Dati!$H$18*Dati!$O$18)^$A18 *1/FACT($A18)</f>
        <v>262769765339.42328</v>
      </c>
      <c r="J18" s="23">
        <f>(Dati!$H$19*Dati!$O$19)^$A18 *1/FACT($A18)</f>
        <v>2782874390.6164927</v>
      </c>
      <c r="K18" s="21">
        <f ca="1">(Dati!$H$24*Dati!$O$24)^$A18 *1/FACT($A18)</f>
        <v>5.1782141743961427E-6</v>
      </c>
      <c r="L18" s="22">
        <f ca="1">(Dati!$H$25*Dati!$O$25)^$A18 *1/FACT($A18)</f>
        <v>9.9734048180332753</v>
      </c>
      <c r="M18" s="23">
        <f ca="1">(Dati!$H$26*Dati!$O$26)^$A18 *1/FACT($A18)</f>
        <v>0.11421826851704127</v>
      </c>
      <c r="V18" s="97"/>
      <c r="W18" s="97"/>
    </row>
    <row r="19" spans="1:27" ht="15.75" thickBot="1" x14ac:dyDescent="0.3">
      <c r="A19">
        <v>16</v>
      </c>
      <c r="B19" s="21">
        <f>(Dati!$H$3*Dati!$O$3)^$A19 *1/FACT($A19)</f>
        <v>9.4678799554787492E-11</v>
      </c>
      <c r="C19" s="22">
        <f>(Dati!$H$4*Dati!$O$4)^$A19 *1/FACT($A19)</f>
        <v>2.630718567330199E-4</v>
      </c>
      <c r="D19" s="23">
        <f>(Dati!$H$5*Dati!$O$5)^$A19 *1/FACT($A19)</f>
        <v>2.0574082725310405E-6</v>
      </c>
      <c r="E19" s="21">
        <f>(Dati!$H$10*Dati!$O$10)^$A19 *1/FACT($A19)</f>
        <v>3.9479771194730251E-8</v>
      </c>
      <c r="F19" s="22">
        <f>(Dati!$H$11*Dati!$O$11)^$A19 *1/FACT($A19)</f>
        <v>0.10969700583393106</v>
      </c>
      <c r="G19" s="23">
        <f>(Dati!$H$12*Dati!$O$12)^$A19 *1/FACT($A19)</f>
        <v>8.5790829196777407E-4</v>
      </c>
      <c r="H19" s="21">
        <f>(Dati!$H$17*Dati!$O$17)^$A19 *1/FACT($A19)</f>
        <v>219132.52505417191</v>
      </c>
      <c r="I19" s="22">
        <f>(Dati!$H$18*Dati!$O$18)^$A19 *1/FACT($A19)</f>
        <v>608873506810.95215</v>
      </c>
      <c r="J19" s="23">
        <f>(Dati!$H$19*Dati!$O$19)^$A19 *1/FACT($A19)</f>
        <v>4761822132.5329838</v>
      </c>
      <c r="K19" s="21">
        <f ca="1">(Dati!$H$24*Dati!$O$24)^$A19 *1/FACT($A19)</f>
        <v>9.2350375976470178E-7</v>
      </c>
      <c r="L19" s="22">
        <f ca="1">(Dati!$H$25*Dati!$O$25)^$A19 *1/FACT($A19)</f>
        <v>4.6674499384292005</v>
      </c>
      <c r="M19" s="23">
        <f ca="1">(Dati!$H$26*Dati!$O$26)^$A19 *1/FACT($A19)</f>
        <v>3.9679354802843222E-2</v>
      </c>
      <c r="O19" s="93" t="s">
        <v>42</v>
      </c>
      <c r="P19" s="84" t="s">
        <v>15</v>
      </c>
      <c r="Q19" s="84" t="s">
        <v>16</v>
      </c>
      <c r="R19" s="84" t="s">
        <v>17</v>
      </c>
      <c r="S19" s="84" t="s">
        <v>18</v>
      </c>
      <c r="T19" s="84" t="s">
        <v>19</v>
      </c>
      <c r="U19" s="84" t="s">
        <v>20</v>
      </c>
      <c r="V19" s="84" t="s">
        <v>21</v>
      </c>
      <c r="W19" s="84" t="s">
        <v>22</v>
      </c>
      <c r="X19" s="84" t="s">
        <v>23</v>
      </c>
      <c r="Y19" s="84" t="s">
        <v>24</v>
      </c>
      <c r="Z19" s="84" t="s">
        <v>25</v>
      </c>
      <c r="AA19" s="85" t="s">
        <v>30</v>
      </c>
    </row>
    <row r="20" spans="1:27" x14ac:dyDescent="0.25">
      <c r="A20">
        <v>17</v>
      </c>
      <c r="B20" s="21">
        <f>(Dati!$H$3*Dati!$O$3)^$A20 *1/FACT($A20)</f>
        <v>8.9507276442870484E-12</v>
      </c>
      <c r="C20" s="22">
        <f>(Dati!$H$4*Dati!$O$4)^$A20 *1/FACT($A20)</f>
        <v>6.2866436351640792E-5</v>
      </c>
      <c r="D20" s="23">
        <f>(Dati!$H$5*Dati!$O$5)^$A20 *1/FACT($A20)</f>
        <v>3.6307204809371302E-7</v>
      </c>
      <c r="E20" s="21">
        <f>(Dati!$H$10*Dati!$O$10)^$A20 *1/FACT($A20)</f>
        <v>5.4417407094152841E-9</v>
      </c>
      <c r="F20" s="22">
        <f>(Dati!$H$11*Dati!$O$11)^$A20 *1/FACT($A20)</f>
        <v>3.8220533981182525E-2</v>
      </c>
      <c r="G20" s="23">
        <f>(Dati!$H$12*Dati!$O$12)^$A20 *1/FACT($A20)</f>
        <v>2.2073475700394376E-4</v>
      </c>
      <c r="H20" s="21">
        <f>(Dati!$H$17*Dati!$O$17)^$A20 *1/FACT($A20)</f>
        <v>189056.15631564654</v>
      </c>
      <c r="I20" s="22">
        <f>(Dati!$H$18*Dati!$O$18)^$A20 *1/FACT($A20)</f>
        <v>1327852461859.708</v>
      </c>
      <c r="J20" s="23">
        <f>(Dati!$H$19*Dati!$O$19)^$A20 *1/FACT($A20)</f>
        <v>7668736147.1715021</v>
      </c>
      <c r="K20" s="21">
        <f ca="1">(Dati!$H$24*Dati!$O$24)^$A20 *1/FACT($A20)</f>
        <v>1.5501309512621171E-7</v>
      </c>
      <c r="L20" s="22">
        <f ca="1">(Dati!$H$25*Dati!$O$25)^$A20 *1/FACT($A20)</f>
        <v>2.0558288250157495</v>
      </c>
      <c r="M20" s="23">
        <f ca="1">(Dati!$H$26*Dati!$O$26)^$A20 *1/FACT($A20)</f>
        <v>1.2973725135932939E-2</v>
      </c>
      <c r="O20" s="40" t="s">
        <v>69</v>
      </c>
      <c r="P20" s="80">
        <v>0</v>
      </c>
      <c r="Q20" s="19">
        <f>(S20-1)</f>
        <v>3</v>
      </c>
      <c r="R20" s="19">
        <f ca="1">Dati!$O$24</f>
        <v>0.71337625572228958</v>
      </c>
      <c r="S20" s="19">
        <f>Dati!H24</f>
        <v>4</v>
      </c>
      <c r="T20" s="19">
        <f>1/(S20 *Dati!$C$16)</f>
        <v>0.75000075000075006</v>
      </c>
      <c r="U20" s="19">
        <f>Dati!$B$16</f>
        <v>3</v>
      </c>
      <c r="V20" s="94">
        <f ca="1">SUM($K$3:INDIRECT("K"&amp;Q20+3))</f>
        <v>11.797190268490496</v>
      </c>
      <c r="W20" s="94">
        <f ca="1">1/(V20+((S20*R20)^S20)/(FACT(S20)*(1-R20)))</f>
        <v>4.6652052123206549E-2</v>
      </c>
      <c r="X20" s="19">
        <f ca="1">W20*((S20*R20)^S20)/(FACT(S20)*(1-R20))</f>
        <v>0.44963686468699648</v>
      </c>
      <c r="Y20" s="19">
        <v>0</v>
      </c>
      <c r="Z20" s="19">
        <f>Y20 + U20</f>
        <v>3</v>
      </c>
      <c r="AA20" s="81">
        <v>0</v>
      </c>
    </row>
    <row r="21" spans="1:27" x14ac:dyDescent="0.25">
      <c r="A21">
        <v>18</v>
      </c>
      <c r="B21" s="21">
        <f>(Dati!$H$3*Dati!$O$3)^$A21 *1/FACT($A21)</f>
        <v>7.9917218213457895E-13</v>
      </c>
      <c r="C21" s="22">
        <f>(Dati!$H$4*Dati!$O$4)^$A21 *1/FACT($A21)</f>
        <v>1.4188605426585593E-5</v>
      </c>
      <c r="D21" s="23">
        <f>(Dati!$H$5*Dati!$O$5)^$A21 *1/FACT($A21)</f>
        <v>6.0512008015618833E-8</v>
      </c>
      <c r="E21" s="21">
        <f>(Dati!$H$10*Dati!$O$10)^$A21 *1/FACT($A21)</f>
        <v>7.0839824757847385E-10</v>
      </c>
      <c r="F21" s="22">
        <f>(Dati!$H$11*Dati!$O$11)^$A21 *1/FACT($A21)</f>
        <v>1.2576944463182874E-2</v>
      </c>
      <c r="G21" s="23">
        <f>(Dati!$H$12*Dati!$O$12)^$A21 *1/FACT($A21)</f>
        <v>5.3638545951958342E-5</v>
      </c>
      <c r="H21" s="21">
        <f>(Dati!$H$17*Dati!$O$17)^$A21 *1/FACT($A21)</f>
        <v>154046.28215129819</v>
      </c>
      <c r="I21" s="22">
        <f>(Dati!$H$18*Dati!$O$18)^$A21 *1/FACT($A21)</f>
        <v>2734947442799.4531</v>
      </c>
      <c r="J21" s="23">
        <f>(Dati!$H$19*Dati!$O$19)^$A21 *1/FACT($A21)</f>
        <v>11664089359.401058</v>
      </c>
      <c r="K21" s="21">
        <f ca="1">(Dati!$H$24*Dati!$O$24)^$A21 *1/FACT($A21)</f>
        <v>2.4573924753124444E-8</v>
      </c>
      <c r="L21" s="22">
        <f ca="1">(Dati!$H$25*Dati!$O$25)^$A21 *1/FACT($A21)</f>
        <v>0.85520582413926416</v>
      </c>
      <c r="M21" s="23">
        <f ca="1">(Dati!$H$26*Dati!$O$26)^$A21 *1/FACT($A21)</f>
        <v>4.0062790847114312E-3</v>
      </c>
      <c r="O21" s="40" t="s">
        <v>70</v>
      </c>
      <c r="P21" s="82">
        <v>0</v>
      </c>
      <c r="Q21" s="22">
        <f>(S21-1)</f>
        <v>8</v>
      </c>
      <c r="R21" s="22">
        <f ca="1">Dati!$O$25</f>
        <v>0.83198154800919522</v>
      </c>
      <c r="S21" s="22">
        <f>Dati!H25</f>
        <v>9</v>
      </c>
      <c r="T21" s="22">
        <f>1/(S21 *Dati!$C$16)</f>
        <v>0.33333366666699998</v>
      </c>
      <c r="U21" s="22">
        <f>Dati!$B$16</f>
        <v>3</v>
      </c>
      <c r="V21" s="95">
        <f ca="1">SUM($L$3:INDIRECT("L"&amp;Q21+3))</f>
        <v>1185.3747460366158</v>
      </c>
      <c r="W21" s="95">
        <f ca="1">1/(V21+((S21*R21)^S21)/(FACT(S21)*(1-R21)))</f>
        <v>4.1683975868468291E-4</v>
      </c>
      <c r="X21" s="22">
        <f ca="1">W21*((S21*R21)^S21)/(FACT(S21)*(1-R21))</f>
        <v>0.50588867691117989</v>
      </c>
      <c r="Y21" s="22">
        <v>0</v>
      </c>
      <c r="Z21" s="22">
        <f>Y21 + U21</f>
        <v>3</v>
      </c>
      <c r="AA21" s="24">
        <v>0</v>
      </c>
    </row>
    <row r="22" spans="1:27" ht="15.75" thickBot="1" x14ac:dyDescent="0.3">
      <c r="A22">
        <v>19</v>
      </c>
      <c r="B22" s="21">
        <f>(Dati!$H$3*Dati!$O$3)^$A22 *1/FACT($A22)</f>
        <v>6.7599156753279666E-14</v>
      </c>
      <c r="C22" s="22">
        <f>(Dati!$H$4*Dati!$O$4)^$A22 *1/FACT($A22)</f>
        <v>3.0337478708159986E-6</v>
      </c>
      <c r="D22" s="23">
        <f>(Dati!$H$5*Dati!$O$5)^$A22 *1/FACT($A22)</f>
        <v>9.5545275814134999E-9</v>
      </c>
      <c r="E22" s="21">
        <f>(Dati!$H$10*Dati!$O$10)^$A22 *1/FACT($A22)</f>
        <v>8.7364705247347028E-11</v>
      </c>
      <c r="F22" s="22">
        <f>(Dati!$H$11*Dati!$O$11)^$A22 *1/FACT($A22)</f>
        <v>3.9207796933415822E-3</v>
      </c>
      <c r="G22" s="23">
        <f>(Dati!$H$12*Dati!$O$12)^$A22 *1/FACT($A22)</f>
        <v>1.234815789441399E-5</v>
      </c>
      <c r="H22" s="21">
        <f>(Dati!$H$17*Dati!$O$17)^$A22 *1/FACT($A22)</f>
        <v>118913.3249383142</v>
      </c>
      <c r="I22" s="22">
        <f>(Dati!$H$18*Dati!$O$18)^$A22 *1/FACT($A22)</f>
        <v>5336629479991.4404</v>
      </c>
      <c r="J22" s="23">
        <f>(Dati!$H$19*Dati!$O$19)^$A22 *1/FACT($A22)</f>
        <v>16807254831.182802</v>
      </c>
      <c r="K22" s="21">
        <f ca="1">(Dati!$H$24*Dati!$O$24)^$A22 *1/FACT($A22)</f>
        <v>3.6906219850074126E-9</v>
      </c>
      <c r="L22" s="22">
        <f ca="1">(Dati!$H$25*Dati!$O$25)^$A22 *1/FACT($A22)</f>
        <v>0.33703364152130422</v>
      </c>
      <c r="M22" s="23">
        <f ca="1">(Dati!$H$26*Dati!$O$26)^$A22 *1/FACT($A22)</f>
        <v>1.1720242861537266E-3</v>
      </c>
      <c r="O22" s="41" t="s">
        <v>71</v>
      </c>
      <c r="P22" s="83">
        <v>0</v>
      </c>
      <c r="Q22" s="26">
        <f>(S22-1)</f>
        <v>6</v>
      </c>
      <c r="R22" s="26">
        <f ca="1">Dati!$O$26</f>
        <v>0.79405570841106587</v>
      </c>
      <c r="S22" s="26">
        <f>Dati!H26</f>
        <v>7</v>
      </c>
      <c r="T22" s="26">
        <f>1/(S22 *Dati!$C$16)</f>
        <v>0.42857185714328577</v>
      </c>
      <c r="U22" s="26">
        <f>Dati!$B$16</f>
        <v>3</v>
      </c>
      <c r="V22" s="96">
        <f ca="1">SUM($M$3:INDIRECT("M"&amp;Q22+3))</f>
        <v>175.57520043422016</v>
      </c>
      <c r="W22" s="96">
        <f ca="1">1/(V22+((S22*R22)^S22)/(FACT(S22)*(1-R22)))</f>
        <v>2.9984600248323455E-3</v>
      </c>
      <c r="X22" s="26">
        <f ca="1">W22*((S22*R22)^S22)/(FACT(S22)*(1-R22))</f>
        <v>0.4735447801460641</v>
      </c>
      <c r="Y22" s="26">
        <v>0</v>
      </c>
      <c r="Z22" s="26">
        <f>Y22 + U22</f>
        <v>3</v>
      </c>
      <c r="AA22" s="27">
        <v>0</v>
      </c>
    </row>
    <row r="23" spans="1:27" x14ac:dyDescent="0.25">
      <c r="A23">
        <v>20</v>
      </c>
      <c r="B23" s="21">
        <f>(Dati!$H$3*Dati!$O$3)^$A23 *1/FACT($A23)</f>
        <v>5.4320755790968068E-15</v>
      </c>
      <c r="C23" s="22">
        <f>(Dati!$H$4*Dati!$O$4)^$A23 *1/FACT($A23)</f>
        <v>6.162300362594998E-7</v>
      </c>
      <c r="D23" s="23">
        <f>(Dati!$H$5*Dati!$O$5)^$A23 *1/FACT($A23)</f>
        <v>1.4331791372120251E-9</v>
      </c>
      <c r="E23" s="21">
        <f>(Dati!$H$10*Dati!$O$10)^$A23 *1/FACT($A23)</f>
        <v>1.023571439030811E-11</v>
      </c>
      <c r="F23" s="22">
        <f>(Dati!$H$11*Dati!$O$11)^$A23 *1/FACT($A23)</f>
        <v>1.161163411056193E-3</v>
      </c>
      <c r="G23" s="23">
        <f>(Dati!$H$12*Dati!$O$12)^$A23 *1/FACT($A23)</f>
        <v>2.7005421315083403E-6</v>
      </c>
      <c r="H23" s="21">
        <f>(Dati!$H$17*Dati!$O$17)^$A23 *1/FACT($A23)</f>
        <v>87203.402236589682</v>
      </c>
      <c r="I23" s="22">
        <f>(Dati!$H$18*Dati!$O$18)^$A23 *1/FACT($A23)</f>
        <v>9892560666059.5527</v>
      </c>
      <c r="J23" s="23">
        <f>(Dati!$H$19*Dati!$O$19)^$A23 *1/FACT($A23)</f>
        <v>23007336101.725628</v>
      </c>
      <c r="K23" s="21">
        <f ca="1">(Dati!$H$24*Dati!$O$24)^$A23 *1/FACT($A23)</f>
        <v>5.2656041859019028E-10</v>
      </c>
      <c r="L23" s="22">
        <f ca="1">(Dati!$H$25*Dati!$O$25)^$A23 *1/FACT($A23)</f>
        <v>0.12618259686183189</v>
      </c>
      <c r="M23" s="23">
        <f ca="1">(Dati!$H$26*Dati!$O$26)^$A23 *1/FACT($A23)</f>
        <v>3.2572840118586985E-4</v>
      </c>
    </row>
    <row r="24" spans="1:27" x14ac:dyDescent="0.25">
      <c r="A24">
        <v>21</v>
      </c>
      <c r="B24" s="21">
        <f>(Dati!$H$3*Dati!$O$3)^$A24 *1/FACT($A24)</f>
        <v>4.1572010678173234E-16</v>
      </c>
      <c r="C24" s="22">
        <f>(Dati!$H$4*Dati!$O$4)^$A24 *1/FACT($A24)</f>
        <v>1.1921116772877229E-7</v>
      </c>
      <c r="D24" s="23">
        <f>(Dati!$H$5*Dati!$O$5)^$A24 *1/FACT($A24)</f>
        <v>2.0473987674457501E-10</v>
      </c>
      <c r="E24" s="21">
        <f>(Dati!$H$10*Dati!$O$10)^$A24 *1/FACT($A24)</f>
        <v>1.1421180711945625E-12</v>
      </c>
      <c r="F24" s="22">
        <f>(Dati!$H$11*Dati!$O$11)^$A24 *1/FACT($A24)</f>
        <v>3.2751028710058158E-4</v>
      </c>
      <c r="G24" s="23">
        <f>(Dati!$H$12*Dati!$O$12)^$A24 *1/FACT($A24)</f>
        <v>5.6248434681988012E-7</v>
      </c>
      <c r="H24" s="21">
        <f>(Dati!$H$17*Dati!$O$17)^$A24 *1/FACT($A24)</f>
        <v>60904.171092934586</v>
      </c>
      <c r="I24" s="22">
        <f>(Dati!$H$18*Dati!$O$18)^$A24 *1/FACT($A24)</f>
        <v>17464698573828.158</v>
      </c>
      <c r="J24" s="23">
        <f>(Dati!$H$19*Dati!$O$19)^$A24 *1/FACT($A24)</f>
        <v>29994842777.835838</v>
      </c>
      <c r="K24" s="21">
        <f ca="1">(Dati!$H$24*Dati!$O$24)^$A24 *1/FACT($A24)</f>
        <v>7.1549657109605997E-11</v>
      </c>
      <c r="L24" s="22">
        <f ca="1">(Dati!$H$25*Dati!$O$25)^$A24 *1/FACT($A24)</f>
        <v>4.4992110972397331E-2</v>
      </c>
      <c r="M24" s="23">
        <f ca="1">(Dati!$H$26*Dati!$O$26)^$A24 *1/FACT($A24)</f>
        <v>8.6215498784416575E-5</v>
      </c>
    </row>
    <row r="25" spans="1:27" x14ac:dyDescent="0.25">
      <c r="A25">
        <v>22</v>
      </c>
      <c r="B25" s="21">
        <f>(Dati!$H$3*Dati!$O$3)^$A25 *1/FACT($A25)</f>
        <v>3.0369166344250627E-17</v>
      </c>
      <c r="C25" s="22">
        <f>(Dati!$H$4*Dati!$O$4)^$A25 *1/FACT($A25)</f>
        <v>2.2013425859006244E-8</v>
      </c>
      <c r="D25" s="23">
        <f>(Dati!$H$5*Dati!$O$5)^$A25 *1/FACT($A25)</f>
        <v>2.7919074101532954E-11</v>
      </c>
      <c r="E25" s="21">
        <f>(Dati!$H$10*Dati!$O$10)^$A25 *1/FACT($A25)</f>
        <v>1.2164673619064393E-13</v>
      </c>
      <c r="F25" s="22">
        <f>(Dati!$H$11*Dati!$O$11)^$A25 *1/FACT($A25)</f>
        <v>8.8176562240119659E-5</v>
      </c>
      <c r="G25" s="23">
        <f>(Dati!$H$12*Dati!$O$12)^$A25 *1/FACT($A25)</f>
        <v>1.1183211513591616E-7</v>
      </c>
      <c r="H25" s="21">
        <f>(Dati!$H$17*Dati!$O$17)^$A25 *1/FACT($A25)</f>
        <v>40602.919146501634</v>
      </c>
      <c r="I25" s="22">
        <f>(Dati!$H$18*Dati!$O$18)^$A25 *1/FACT($A25)</f>
        <v>29431343033651.664</v>
      </c>
      <c r="J25" s="23">
        <f>(Dati!$H$19*Dati!$O$19)^$A25 *1/FACT($A25)</f>
        <v>37327031799.913261</v>
      </c>
      <c r="K25" s="21">
        <f ca="1">(Dati!$H$24*Dati!$O$24)^$A25 *1/FACT($A25)</f>
        <v>9.2803320885571682E-12</v>
      </c>
      <c r="L25" s="22">
        <f ca="1">(Dati!$H$25*Dati!$O$25)^$A25 *1/FACT($A25)</f>
        <v>1.5313338873415894E-2</v>
      </c>
      <c r="M25" s="23">
        <f ca="1">(Dati!$H$26*Dati!$O$26)^$A25 *1/FACT($A25)</f>
        <v>2.1782698306496048E-5</v>
      </c>
    </row>
    <row r="26" spans="1:27" x14ac:dyDescent="0.25">
      <c r="A26">
        <v>23</v>
      </c>
      <c r="B26" s="21">
        <f>(Dati!$H$3*Dati!$O$3)^$A26 *1/FACT($A26)</f>
        <v>2.1220692654781732E-18</v>
      </c>
      <c r="C26" s="22">
        <f>(Dati!$H$4*Dati!$O$4)^$A26 *1/FACT($A26)</f>
        <v>3.8882409805309937E-9</v>
      </c>
      <c r="D26" s="23">
        <f>(Dati!$H$5*Dati!$O$5)^$A26 *1/FACT($A26)</f>
        <v>3.6416183610695154E-12</v>
      </c>
      <c r="E26" s="21">
        <f>(Dati!$H$10*Dati!$O$10)^$A26 *1/FACT($A26)</f>
        <v>1.2393237258389549E-14</v>
      </c>
      <c r="F26" s="22">
        <f>(Dati!$H$11*Dati!$O$11)^$A26 *1/FACT($A26)</f>
        <v>2.2707860879065592E-5</v>
      </c>
      <c r="G26" s="23">
        <f>(Dati!$H$12*Dati!$O$12)^$A26 *1/FACT($A26)</f>
        <v>2.1267550939325973E-8</v>
      </c>
      <c r="H26" s="21">
        <f>(Dati!$H$17*Dati!$O$17)^$A26 *1/FACT($A26)</f>
        <v>25891.804823963645</v>
      </c>
      <c r="I26" s="22">
        <f>(Dati!$H$18*Dati!$O$18)^$A26 *1/FACT($A26)</f>
        <v>47441008376838.078</v>
      </c>
      <c r="J26" s="23">
        <f>(Dati!$H$19*Dati!$O$19)^$A26 *1/FACT($A26)</f>
        <v>44431928997.660461</v>
      </c>
      <c r="K26" s="21">
        <f ca="1">(Dati!$H$24*Dati!$O$24)^$A26 *1/FACT($A26)</f>
        <v>1.1513684447294484E-12</v>
      </c>
      <c r="L26" s="22">
        <f ca="1">(Dati!$H$25*Dati!$O$25)^$A26 *1/FACT($A26)</f>
        <v>4.9853799317324116E-3</v>
      </c>
      <c r="M26" s="23">
        <f ca="1">(Dati!$H$26*Dati!$O$26)^$A26 *1/FACT($A26)</f>
        <v>5.2642057193080316E-6</v>
      </c>
    </row>
    <row r="27" spans="1:27" x14ac:dyDescent="0.25">
      <c r="A27">
        <v>24</v>
      </c>
      <c r="B27" s="21">
        <f>(Dati!$H$3*Dati!$O$3)^$A27 *1/FACT($A27)</f>
        <v>1.4210286523034951E-19</v>
      </c>
      <c r="C27" s="22">
        <f>(Dati!$H$4*Dati!$O$4)^$A27 *1/FACT($A27)</f>
        <v>6.5816579097529855E-10</v>
      </c>
      <c r="D27" s="23">
        <f>(Dati!$H$5*Dati!$O$5)^$A27 *1/FACT($A27)</f>
        <v>4.5520229513368952E-13</v>
      </c>
      <c r="E27" s="21">
        <f>(Dati!$H$10*Dati!$O$10)^$A27 *1/FACT($A27)</f>
        <v>1.2100008101007192E-15</v>
      </c>
      <c r="F27" s="22">
        <f>(Dati!$H$11*Dati!$O$11)^$A27 *1/FACT($A27)</f>
        <v>5.6042291028881424E-6</v>
      </c>
      <c r="G27" s="23">
        <f>(Dati!$H$12*Dati!$O$12)^$A27 *1/FACT($A27)</f>
        <v>3.8760111586921591E-9</v>
      </c>
      <c r="H27" s="21">
        <f>(Dati!$H$17*Dati!$O$17)^$A27 *1/FACT($A27)</f>
        <v>15822.823555634799</v>
      </c>
      <c r="I27" s="22">
        <f>(Dati!$H$18*Dati!$O$18)^$A27 *1/FACT($A27)</f>
        <v>73284872531513.875</v>
      </c>
      <c r="J27" s="23">
        <f>(Dati!$H$19*Dati!$O$19)^$A27 *1/FACT($A27)</f>
        <v>50685469576.733292</v>
      </c>
      <c r="K27" s="21">
        <f ca="1">(Dati!$H$24*Dati!$O$24)^$A27 *1/FACT($A27)</f>
        <v>1.3689315167631497E-13</v>
      </c>
      <c r="L27" s="22">
        <f ca="1">(Dati!$H$25*Dati!$O$25)^$A27 *1/FACT($A27)</f>
        <v>1.5554040423812654E-3</v>
      </c>
      <c r="M27" s="23">
        <f ca="1">(Dati!$H$26*Dati!$O$26)^$A27 *1/FACT($A27)</f>
        <v>1.2191878421527944E-6</v>
      </c>
    </row>
    <row r="28" spans="1:27" x14ac:dyDescent="0.25">
      <c r="A28">
        <v>25</v>
      </c>
      <c r="B28" s="21">
        <f>(Dati!$H$3*Dati!$O$3)^$A28 *1/FACT($A28)</f>
        <v>9.1351850053959827E-21</v>
      </c>
      <c r="C28" s="22">
        <f>(Dati!$H$4*Dati!$O$4)^$A28 *1/FACT($A28)</f>
        <v>1.0695194103348602E-10</v>
      </c>
      <c r="D28" s="23">
        <f>(Dati!$H$5*Dati!$O$5)^$A28 *1/FACT($A28)</f>
        <v>5.4624275416042747E-14</v>
      </c>
      <c r="E28" s="21">
        <f>(Dati!$H$10*Dati!$O$10)^$A28 *1/FACT($A28)</f>
        <v>1.1341168192960623E-16</v>
      </c>
      <c r="F28" s="22">
        <f>(Dati!$H$11*Dati!$O$11)^$A28 *1/FACT($A28)</f>
        <v>1.3277819802017731E-6</v>
      </c>
      <c r="G28" s="23">
        <f>(Dati!$H$12*Dati!$O$12)^$A28 *1/FACT($A28)</f>
        <v>6.7814691232478032E-10</v>
      </c>
      <c r="H28" s="21">
        <f>(Dati!$H$17*Dati!$O$17)^$A28 *1/FACT($A28)</f>
        <v>9282.7547981279658</v>
      </c>
      <c r="I28" s="22">
        <f>(Dati!$H$18*Dati!$O$18)^$A28 *1/FACT($A28)</f>
        <v>108679090446969.53</v>
      </c>
      <c r="J28" s="23">
        <f>(Dati!$H$19*Dati!$O$19)^$A28 *1/FACT($A28)</f>
        <v>55506393910.902618</v>
      </c>
      <c r="K28" s="21">
        <f ca="1">(Dati!$H$24*Dati!$O$24)^$A28 *1/FACT($A28)</f>
        <v>1.5625011836299688E-14</v>
      </c>
      <c r="L28" s="22">
        <f ca="1">(Dati!$H$25*Dati!$O$25)^$A28 *1/FACT($A28)</f>
        <v>4.6586428666564508E-4</v>
      </c>
      <c r="M28" s="23">
        <f ca="1">(Dati!$H$26*Dati!$O$26)^$A28 *1/FACT($A28)</f>
        <v>2.7106885839230282E-7</v>
      </c>
    </row>
    <row r="29" spans="1:27" x14ac:dyDescent="0.25">
      <c r="A29">
        <f t="shared" ref="A29:A60" si="0">A28+1</f>
        <v>26</v>
      </c>
      <c r="B29" s="21">
        <f>(Dati!$H$3*Dati!$O$3)^$A29 *1/FACT($A29)</f>
        <v>5.6467494750488895E-22</v>
      </c>
      <c r="C29" s="22">
        <f>(Dati!$H$4*Dati!$O$4)^$A29 *1/FACT($A29)</f>
        <v>1.6711240786482187E-11</v>
      </c>
      <c r="D29" s="23">
        <f>(Dati!$H$5*Dati!$O$5)^$A29 *1/FACT($A29)</f>
        <v>6.3028010095433919E-15</v>
      </c>
      <c r="E29" s="21">
        <f>(Dati!$H$10*Dati!$O$10)^$A29 *1/FACT($A29)</f>
        <v>1.0221075164333928E-17</v>
      </c>
      <c r="F29" s="22">
        <f>(Dati!$H$11*Dati!$O$11)^$A29 *1/FACT($A29)</f>
        <v>3.0248533236471631E-7</v>
      </c>
      <c r="G29" s="23">
        <f>(Dati!$H$12*Dati!$O$12)^$A29 *1/FACT($A29)</f>
        <v>1.1408517671186879E-10</v>
      </c>
      <c r="H29" s="21">
        <f>(Dati!$H$17*Dati!$O$17)^$A29 *1/FACT($A29)</f>
        <v>5236.4436349216412</v>
      </c>
      <c r="I29" s="22">
        <f>(Dati!$H$18*Dati!$O$18)^$A29 *1/FACT($A29)</f>
        <v>154968815690147.13</v>
      </c>
      <c r="J29" s="23">
        <f>(Dati!$H$19*Dati!$O$19)^$A29 *1/FACT($A29)</f>
        <v>58447940548.477699</v>
      </c>
      <c r="K29" s="21">
        <f ca="1">(Dati!$H$24*Dati!$O$24)^$A29 *1/FACT($A29)</f>
        <v>1.714848067599373E-15</v>
      </c>
      <c r="L29" s="22">
        <f ca="1">(Dati!$H$25*Dati!$O$25)^$A29 *1/FACT($A29)</f>
        <v>1.3416593897848248E-4</v>
      </c>
      <c r="M29" s="23">
        <f ca="1">(Dati!$H$26*Dati!$O$26)^$A29 *1/FACT($A29)</f>
        <v>5.79502469481597E-8</v>
      </c>
    </row>
    <row r="30" spans="1:27" x14ac:dyDescent="0.25">
      <c r="A30">
        <f t="shared" si="0"/>
        <v>27</v>
      </c>
      <c r="B30" s="21">
        <f>(Dati!$H$3*Dati!$O$3)^$A30 *1/FACT($A30)</f>
        <v>3.3611607005846299E-23</v>
      </c>
      <c r="C30" s="22">
        <f>(Dati!$H$4*Dati!$O$4)^$A30 *1/FACT($A30)</f>
        <v>2.5144228035216258E-12</v>
      </c>
      <c r="D30" s="23">
        <f>(Dati!$H$5*Dati!$O$5)^$A30 *1/FACT($A30)</f>
        <v>7.0031122328259923E-16</v>
      </c>
      <c r="E30" s="21">
        <f>(Dati!$H$10*Dati!$O$10)^$A30 *1/FACT($A30)</f>
        <v>8.8704357930350842E-19</v>
      </c>
      <c r="F30" s="22">
        <f>(Dati!$H$11*Dati!$O$11)^$A30 *1/FACT($A30)</f>
        <v>6.635771978750967E-8</v>
      </c>
      <c r="G30" s="23">
        <f>(Dati!$H$12*Dati!$O$12)^$A30 *1/FACT($A30)</f>
        <v>1.848179862732275E-11</v>
      </c>
      <c r="H30" s="21">
        <f>(Dati!$H$17*Dati!$O$17)^$A30 *1/FACT($A30)</f>
        <v>2844.4975975206194</v>
      </c>
      <c r="I30" s="22">
        <f>(Dati!$H$18*Dati!$O$18)^$A30 *1/FACT($A30)</f>
        <v>212790491092077.81</v>
      </c>
      <c r="J30" s="23">
        <f>(Dati!$H$19*Dati!$O$19)^$A30 *1/FACT($A30)</f>
        <v>59265915386.579475</v>
      </c>
      <c r="K30" s="21">
        <f ca="1">(Dati!$H$24*Dati!$O$24)^$A30 *1/FACT($A30)</f>
        <v>1.8123435460691036E-16</v>
      </c>
      <c r="L30" s="22">
        <f ca="1">(Dati!$H$25*Dati!$O$25)^$A30 *1/FACT($A30)</f>
        <v>3.7207861867141699E-5</v>
      </c>
      <c r="M30" s="23">
        <f ca="1">(Dati!$H$26*Dati!$O$26)^$A30 *1/FACT($A30)</f>
        <v>1.1930002620411855E-8</v>
      </c>
    </row>
    <row r="31" spans="1:27" x14ac:dyDescent="0.25">
      <c r="A31">
        <f t="shared" si="0"/>
        <v>28</v>
      </c>
      <c r="B31" s="21">
        <f>(Dati!$H$3*Dati!$O$3)^$A31 *1/FACT($A31)</f>
        <v>1.9292378185070302E-24</v>
      </c>
      <c r="C31" s="22">
        <f>(Dati!$H$4*Dati!$O$4)^$A31 *1/FACT($A31)</f>
        <v>3.648158085466645E-13</v>
      </c>
      <c r="D31" s="23">
        <f>(Dati!$H$5*Dati!$O$5)^$A31 *1/FACT($A31)</f>
        <v>7.5033345351707075E-17</v>
      </c>
      <c r="E31" s="21">
        <f>(Dati!$H$10*Dati!$O$10)^$A31 *1/FACT($A31)</f>
        <v>7.4233350738488225E-20</v>
      </c>
      <c r="F31" s="22">
        <f>(Dati!$H$11*Dati!$O$11)^$A31 *1/FACT($A31)</f>
        <v>1.4037323893442614E-8</v>
      </c>
      <c r="G31" s="23">
        <f>(Dati!$H$12*Dati!$O$12)^$A31 *1/FACT($A31)</f>
        <v>2.8871209712824909E-12</v>
      </c>
      <c r="H31" s="21">
        <f>(Dati!$H$17*Dati!$O$17)^$A31 *1/FACT($A31)</f>
        <v>1489.9800114692089</v>
      </c>
      <c r="I31" s="22">
        <f>(Dati!$H$18*Dati!$O$18)^$A31 *1/FACT($A31)</f>
        <v>281751250643098.69</v>
      </c>
      <c r="J31" s="23">
        <f>(Dati!$H$19*Dati!$O$19)^$A31 *1/FACT($A31)</f>
        <v>57949075663.684998</v>
      </c>
      <c r="K31" s="21">
        <f ca="1">(Dati!$H$24*Dati!$O$24)^$A31 *1/FACT($A31)</f>
        <v>1.8469755042531912E-17</v>
      </c>
      <c r="L31" s="22">
        <f ca="1">(Dati!$H$25*Dati!$O$25)^$A31 *1/FACT($A31)</f>
        <v>9.9502246653225612E-6</v>
      </c>
      <c r="M31" s="23">
        <f ca="1">(Dati!$H$26*Dati!$O$26)^$A31 *1/FACT($A31)</f>
        <v>2.3682716705242525E-9</v>
      </c>
    </row>
    <row r="32" spans="1:27" x14ac:dyDescent="0.25">
      <c r="A32">
        <f t="shared" si="0"/>
        <v>29</v>
      </c>
      <c r="B32" s="21">
        <f>(Dati!$H$3*Dati!$O$3)^$A32 *1/FACT($A32)</f>
        <v>1.0691589846030495E-25</v>
      </c>
      <c r="C32" s="22">
        <f>(Dati!$H$4*Dati!$O$4)^$A32 *1/FACT($A32)</f>
        <v>5.1105662835200843E-14</v>
      </c>
      <c r="D32" s="23">
        <f>(Dati!$H$5*Dati!$O$5)^$A32 *1/FACT($A32)</f>
        <v>7.7620702087972826E-18</v>
      </c>
      <c r="E32" s="21">
        <f>(Dati!$H$10*Dati!$O$10)^$A32 *1/FACT($A32)</f>
        <v>5.9980931362305738E-21</v>
      </c>
      <c r="F32" s="22">
        <f>(Dati!$H$11*Dati!$O$11)^$A32 *1/FACT($A32)</f>
        <v>2.8670628995292167E-9</v>
      </c>
      <c r="G32" s="23">
        <f>(Dati!$H$12*Dati!$O$12)^$A32 *1/FACT($A32)</f>
        <v>4.3545748718584884E-13</v>
      </c>
      <c r="H32" s="21">
        <f>(Dati!$H$17*Dati!$O$17)^$A32 *1/FACT($A32)</f>
        <v>753.55567816700488</v>
      </c>
      <c r="I32" s="22">
        <f>(Dati!$H$18*Dati!$O$18)^$A32 *1/FACT($A32)</f>
        <v>360196527398784.75</v>
      </c>
      <c r="J32" s="23">
        <f>(Dati!$H$19*Dati!$O$19)^$A32 *1/FACT($A32)</f>
        <v>54707650376.243576</v>
      </c>
      <c r="K32" s="21">
        <f ca="1">(Dati!$H$24*Dati!$O$24)^$A32 *1/FACT($A32)</f>
        <v>1.8173634063930059E-18</v>
      </c>
      <c r="L32" s="22">
        <f ca="1">(Dati!$H$25*Dati!$O$25)^$A32 *1/FACT($A32)</f>
        <v>2.569159651063761E-6</v>
      </c>
      <c r="M32" s="23">
        <f ca="1">(Dati!$H$26*Dati!$O$26)^$A32 *1/FACT($A32)</f>
        <v>4.5392336114951563E-10</v>
      </c>
    </row>
    <row r="33" spans="1:13" x14ac:dyDescent="0.25">
      <c r="A33">
        <f t="shared" si="0"/>
        <v>30</v>
      </c>
      <c r="B33" s="21">
        <f>(Dati!$H$3*Dati!$O$3)^$A33 *1/FACT($A33)</f>
        <v>5.7276379266396609E-27</v>
      </c>
      <c r="C33" s="22">
        <f>(Dati!$H$4*Dati!$O$4)^$A33 *1/FACT($A33)</f>
        <v>6.9205585089334443E-15</v>
      </c>
      <c r="D33" s="23">
        <f>(Dati!$H$5*Dati!$O$5)^$A33 *1/FACT($A33)</f>
        <v>7.7620702087972809E-19</v>
      </c>
      <c r="E33" s="21">
        <f>(Dati!$H$10*Dati!$O$10)^$A33 *1/FACT($A33)</f>
        <v>4.6849406027375054E-22</v>
      </c>
      <c r="F33" s="22">
        <f>(Dati!$H$11*Dati!$O$11)^$A33 *1/FACT($A33)</f>
        <v>5.6606573122579956E-10</v>
      </c>
      <c r="G33" s="23">
        <f>(Dati!$H$12*Dati!$O$12)^$A33 *1/FACT($A33)</f>
        <v>6.3489701631696753E-14</v>
      </c>
      <c r="H33" s="21">
        <f>(Dati!$H$17*Dati!$O$17)^$A33 *1/FACT($A33)</f>
        <v>368.4062541348307</v>
      </c>
      <c r="I33" s="22">
        <f>(Dati!$H$18*Dati!$O$18)^$A33 *1/FACT($A33)</f>
        <v>445133145350283.75</v>
      </c>
      <c r="J33" s="23">
        <f>(Dati!$H$19*Dati!$O$19)^$A33 *1/FACT($A33)</f>
        <v>49925952103.599365</v>
      </c>
      <c r="K33" s="21">
        <f ca="1">(Dati!$H$24*Dati!$O$24)^$A33 *1/FACT($A33)</f>
        <v>1.7286185361857975E-19</v>
      </c>
      <c r="L33" s="22">
        <f ca="1">(Dati!$H$25*Dati!$O$25)^$A33 *1/FACT($A33)</f>
        <v>6.4124802707243745E-7</v>
      </c>
      <c r="M33" s="23">
        <f ca="1">(Dati!$H$26*Dati!$O$26)^$A33 *1/FACT($A33)</f>
        <v>8.4102768423779149E-11</v>
      </c>
    </row>
    <row r="34" spans="1:13" x14ac:dyDescent="0.25">
      <c r="A34">
        <f t="shared" si="0"/>
        <v>31</v>
      </c>
      <c r="B34" s="21">
        <f>(Dati!$H$3*Dati!$O$3)^$A34 *1/FACT($A34)</f>
        <v>2.969397806559177E-28</v>
      </c>
      <c r="C34" s="22">
        <f>(Dati!$H$4*Dati!$O$4)^$A34 *1/FACT($A34)</f>
        <v>9.0692803040458456E-16</v>
      </c>
      <c r="D34" s="23">
        <f>(Dati!$H$5*Dati!$O$5)^$A34 *1/FACT($A34)</f>
        <v>7.5116808472231752E-20</v>
      </c>
      <c r="E34" s="21">
        <f>(Dati!$H$10*Dati!$O$10)^$A34 *1/FACT($A34)</f>
        <v>3.5412332562721175E-23</v>
      </c>
      <c r="F34" s="22">
        <f>(Dati!$H$11*Dati!$O$11)^$A34 *1/FACT($A34)</f>
        <v>1.0815735755699401E-10</v>
      </c>
      <c r="G34" s="23">
        <f>(Dati!$H$12*Dati!$O$12)^$A34 *1/FACT($A34)</f>
        <v>8.958192094743278E-15</v>
      </c>
      <c r="H34" s="21">
        <f>(Dati!$H$17*Dati!$O$17)^$A34 *1/FACT($A34)</f>
        <v>174.30032733972436</v>
      </c>
      <c r="I34" s="22">
        <f>(Dati!$H$18*Dati!$O$18)^$A34 *1/FACT($A34)</f>
        <v>532353246480410.44</v>
      </c>
      <c r="J34" s="23">
        <f>(Dati!$H$19*Dati!$O$19)^$A34 *1/FACT($A34)</f>
        <v>44092447818.159088</v>
      </c>
      <c r="K34" s="21">
        <f ca="1">(Dati!$H$24*Dati!$O$24)^$A34 *1/FACT($A34)</f>
        <v>1.591168282472735E-20</v>
      </c>
      <c r="L34" s="22">
        <f ca="1">(Dati!$H$25*Dati!$O$25)^$A34 *1/FACT($A34)</f>
        <v>1.5488899148368125E-7</v>
      </c>
      <c r="M34" s="23">
        <f ca="1">(Dati!$H$26*Dati!$O$26)^$A34 *1/FACT($A34)</f>
        <v>1.5079870436146146E-11</v>
      </c>
    </row>
    <row r="35" spans="1:13" x14ac:dyDescent="0.25">
      <c r="A35">
        <f t="shared" si="0"/>
        <v>32</v>
      </c>
      <c r="B35" s="21">
        <f>(Dati!$H$3*Dati!$O$3)^$A35 *1/FACT($A35)</f>
        <v>1.491327155945917E-29</v>
      </c>
      <c r="C35" s="22">
        <f>(Dati!$H$4*Dati!$O$4)^$A35 *1/FACT($A35)</f>
        <v>1.1513734760995705E-16</v>
      </c>
      <c r="D35" s="23">
        <f>(Dati!$H$5*Dati!$O$5)^$A35 *1/FACT($A35)</f>
        <v>7.0422007942717267E-21</v>
      </c>
      <c r="E35" s="21">
        <f>(Dati!$H$10*Dati!$O$10)^$A35 *1/FACT($A35)</f>
        <v>2.5930846514361454E-24</v>
      </c>
      <c r="F35" s="22">
        <f>(Dati!$H$11*Dati!$O$11)^$A35 *1/FACT($A35)</f>
        <v>2.0019673389992815E-11</v>
      </c>
      <c r="G35" s="23">
        <f>(Dati!$H$12*Dati!$O$12)^$A35 *1/FACT($A35)</f>
        <v>1.224472881950222E-15</v>
      </c>
      <c r="H35" s="21">
        <f>(Dati!$H$17*Dati!$O$17)^$A35 *1/FACT($A35)</f>
        <v>79.887922373606756</v>
      </c>
      <c r="I35" s="22">
        <f>(Dati!$H$18*Dati!$O$18)^$A35 *1/FACT($A35)</f>
        <v>616767662801753.75</v>
      </c>
      <c r="J35" s="23">
        <f>(Dati!$H$19*Dati!$O$19)^$A35 *1/FACT($A35)</f>
        <v>37723656268.142387</v>
      </c>
      <c r="K35" s="21">
        <f ca="1">(Dati!$H$24*Dati!$O$24)^$A35 *1/FACT($A35)</f>
        <v>1.4188770894680826E-21</v>
      </c>
      <c r="L35" s="22">
        <f ca="1">(Dati!$H$25*Dati!$O$25)^$A35 *1/FACT($A35)</f>
        <v>3.6243220191799546E-8</v>
      </c>
      <c r="M35" s="23">
        <f ca="1">(Dati!$H$26*Dati!$O$26)^$A35 *1/FACT($A35)</f>
        <v>2.6193687629202438E-12</v>
      </c>
    </row>
    <row r="36" spans="1:13" x14ac:dyDescent="0.25">
      <c r="A36">
        <f t="shared" si="0"/>
        <v>33</v>
      </c>
      <c r="B36" s="21">
        <f>(Dati!$H$3*Dati!$O$3)^$A36 *1/FACT($A36)</f>
        <v>7.2629575739042066E-31</v>
      </c>
      <c r="C36" s="22">
        <f>(Dati!$H$4*Dati!$O$4)^$A36 *1/FACT($A36)</f>
        <v>1.4174105292892435E-17</v>
      </c>
      <c r="D36" s="23">
        <f>(Dati!$H$5*Dati!$O$5)^$A36 *1/FACT($A36)</f>
        <v>6.4020007220652047E-22</v>
      </c>
      <c r="E36" s="21">
        <f>(Dati!$H$10*Dati!$O$10)^$A36 *1/FACT($A36)</f>
        <v>1.8412590459136196E-25</v>
      </c>
      <c r="F36" s="22">
        <f>(Dati!$H$11*Dati!$O$11)^$A36 *1/FACT($A36)</f>
        <v>3.5933038772151867E-12</v>
      </c>
      <c r="G36" s="23">
        <f>(Dati!$H$12*Dati!$O$12)^$A36 *1/FACT($A36)</f>
        <v>1.6229831471667486E-16</v>
      </c>
      <c r="H36" s="21">
        <f>(Dati!$H$17*Dati!$O$17)^$A36 *1/FACT($A36)</f>
        <v>35.50586431885997</v>
      </c>
      <c r="I36" s="22">
        <f>(Dati!$H$18*Dati!$O$18)^$A36 *1/FACT($A36)</f>
        <v>692913978417555.25</v>
      </c>
      <c r="J36" s="23">
        <f>(Dati!$H$19*Dati!$O$19)^$A36 *1/FACT($A36)</f>
        <v>31296760525.567131</v>
      </c>
      <c r="K36" s="21">
        <f ca="1">(Dati!$H$24*Dati!$O$24)^$A36 *1/FACT($A36)</f>
        <v>1.2269008792907642E-22</v>
      </c>
      <c r="L36" s="22">
        <f ca="1">(Dati!$H$25*Dati!$O$25)^$A36 *1/FACT($A36)</f>
        <v>8.2237337563667728E-9</v>
      </c>
      <c r="M36" s="23">
        <f ca="1">(Dati!$H$26*Dati!$O$26)^$A36 *1/FACT($A36)</f>
        <v>4.4119615243676233E-13</v>
      </c>
    </row>
    <row r="37" spans="1:13" x14ac:dyDescent="0.25">
      <c r="A37">
        <f t="shared" si="0"/>
        <v>34</v>
      </c>
      <c r="B37" s="21">
        <f>(Dati!$H$3*Dati!$O$3)^$A37 *1/FACT($A37)</f>
        <v>3.4331210071168044E-32</v>
      </c>
      <c r="C37" s="22">
        <f>(Dati!$H$4*Dati!$O$4)^$A37 *1/FACT($A37)</f>
        <v>1.6935971397757515E-18</v>
      </c>
      <c r="D37" s="23">
        <f>(Dati!$H$5*Dati!$O$5)^$A37 *1/FACT($A37)</f>
        <v>5.6488241665281243E-23</v>
      </c>
      <c r="E37" s="21">
        <f>(Dati!$H$10*Dati!$O$10)^$A37 *1/FACT($A37)</f>
        <v>1.2689605339030833E-26</v>
      </c>
      <c r="F37" s="22">
        <f>(Dati!$H$11*Dati!$O$11)^$A37 *1/FACT($A37)</f>
        <v>6.259878831685358E-13</v>
      </c>
      <c r="G37" s="23">
        <f>(Dati!$H$12*Dati!$O$12)^$A37 *1/FACT($A37)</f>
        <v>2.0879200840315771E-17</v>
      </c>
      <c r="H37" s="21">
        <f>(Dati!$H$17*Dati!$O$17)^$A37 *1/FACT($A37)</f>
        <v>15.316307410616254</v>
      </c>
      <c r="I37" s="22">
        <f>(Dati!$H$18*Dati!$O$18)^$A37 *1/FACT($A37)</f>
        <v>755565418602153</v>
      </c>
      <c r="J37" s="23">
        <f>(Dati!$H$19*Dati!$O$19)^$A37 *1/FACT($A37)</f>
        <v>25201130161.083828</v>
      </c>
      <c r="K37" s="21">
        <f ca="1">(Dati!$H$24*Dati!$O$24)^$A37 *1/FACT($A37)</f>
        <v>1.0296964181303891E-23</v>
      </c>
      <c r="L37" s="22">
        <f ca="1">(Dati!$H$25*Dati!$O$25)^$A37 *1/FACT($A37)</f>
        <v>1.8111162549805162E-9</v>
      </c>
      <c r="M37" s="23">
        <f ca="1">(Dati!$H$26*Dati!$O$26)^$A37 *1/FACT($A37)</f>
        <v>7.2127654811760904E-14</v>
      </c>
    </row>
    <row r="38" spans="1:13" x14ac:dyDescent="0.25">
      <c r="A38">
        <f t="shared" si="0"/>
        <v>35</v>
      </c>
      <c r="B38" s="21">
        <f>(Dati!$H$3*Dati!$O$3)^$A38 *1/FACT($A38)</f>
        <v>1.5764332556402064E-33</v>
      </c>
      <c r="C38" s="22">
        <f>(Dati!$H$4*Dati!$O$4)^$A38 *1/FACT($A38)</f>
        <v>1.9657823943825684E-19</v>
      </c>
      <c r="D38" s="23">
        <f>(Dati!$H$5*Dati!$O$5)^$A38 *1/FACT($A38)</f>
        <v>4.8418492855955347E-24</v>
      </c>
      <c r="E38" s="21">
        <f>(Dati!$H$10*Dati!$O$10)^$A38 *1/FACT($A38)</f>
        <v>8.4955638784277498E-28</v>
      </c>
      <c r="F38" s="22">
        <f>(Dati!$H$11*Dati!$O$11)^$A38 *1/FACT($A38)</f>
        <v>1.0593727087121808E-13</v>
      </c>
      <c r="G38" s="23">
        <f>(Dati!$H$12*Dati!$O$12)^$A38 *1/FACT($A38)</f>
        <v>2.6093035564440342E-18</v>
      </c>
      <c r="H38" s="21">
        <f>(Dati!$H$17*Dati!$O$17)^$A38 *1/FACT($A38)</f>
        <v>6.4182840333498996</v>
      </c>
      <c r="I38" s="22">
        <f>(Dati!$H$18*Dati!$O$18)^$A38 *1/FACT($A38)</f>
        <v>800342160183147.25</v>
      </c>
      <c r="J38" s="23">
        <f>(Dati!$H$19*Dati!$O$19)^$A38 *1/FACT($A38)</f>
        <v>19712945479.562683</v>
      </c>
      <c r="K38" s="21">
        <f ca="1">(Dati!$H$24*Dati!$O$24)^$A38 *1/FACT($A38)</f>
        <v>8.3949825748172571E-25</v>
      </c>
      <c r="L38" s="22">
        <f ca="1">(Dati!$H$25*Dati!$O$25)^$A38 *1/FACT($A38)</f>
        <v>3.8746679282827866E-10</v>
      </c>
      <c r="M38" s="23">
        <f ca="1">(Dati!$H$26*Dati!$O$26)^$A38 *1/FACT($A38)</f>
        <v>1.1454675207516324E-14</v>
      </c>
    </row>
    <row r="39" spans="1:13" x14ac:dyDescent="0.25">
      <c r="A39">
        <f t="shared" si="0"/>
        <v>36</v>
      </c>
      <c r="B39" s="21">
        <f>(Dati!$H$3*Dati!$O$3)^$A39 *1/FACT($A39)</f>
        <v>7.0376490882482412E-35</v>
      </c>
      <c r="C39" s="22">
        <f>(Dati!$H$4*Dati!$O$4)^$A39 *1/FACT($A39)</f>
        <v>2.218330826994217E-20</v>
      </c>
      <c r="D39" s="23">
        <f>(Dati!$H$5*Dati!$O$5)^$A39 *1/FACT($A39)</f>
        <v>4.0348744046629445E-25</v>
      </c>
      <c r="E39" s="21">
        <f>(Dati!$H$10*Dati!$O$10)^$A39 *1/FACT($A39)</f>
        <v>5.5297035314972409E-29</v>
      </c>
      <c r="F39" s="22">
        <f>(Dati!$H$11*Dati!$O$11)^$A39 *1/FACT($A39)</f>
        <v>1.7429991598030094E-14</v>
      </c>
      <c r="G39" s="23">
        <f>(Dati!$H$12*Dati!$O$12)^$A39 *1/FACT($A39)</f>
        <v>3.1703038210795008E-19</v>
      </c>
      <c r="H39" s="21">
        <f>(Dati!$H$17*Dati!$O$17)^$A39 *1/FACT($A39)</f>
        <v>2.614865372270248</v>
      </c>
      <c r="I39" s="22">
        <f>(Dati!$H$18*Dati!$O$18)^$A39 *1/FACT($A39)</f>
        <v>824223250409860.75</v>
      </c>
      <c r="J39" s="23">
        <f>(Dati!$H$19*Dati!$O$19)^$A39 *1/FACT($A39)</f>
        <v>14991620079.107023</v>
      </c>
      <c r="K39" s="21">
        <f ca="1">(Dati!$H$24*Dati!$O$24)^$A39 *1/FACT($A39)</f>
        <v>6.6542013734188868E-26</v>
      </c>
      <c r="L39" s="22">
        <f ca="1">(Dati!$H$25*Dati!$O$25)^$A39 *1/FACT($A39)</f>
        <v>8.0591305524857317E-11</v>
      </c>
      <c r="M39" s="23">
        <f ca="1">(Dati!$H$26*Dati!$O$26)^$A39 *1/FACT($A39)</f>
        <v>1.768598657101703E-15</v>
      </c>
    </row>
    <row r="40" spans="1:13" x14ac:dyDescent="0.25">
      <c r="A40">
        <f t="shared" si="0"/>
        <v>37</v>
      </c>
      <c r="B40" s="21">
        <f>(Dati!$H$3*Dati!$O$3)^$A40 *1/FACT($A40)</f>
        <v>3.0568941807120397E-36</v>
      </c>
      <c r="C40" s="22">
        <f>(Dati!$H$4*Dati!$O$4)^$A40 *1/FACT($A40)</f>
        <v>2.4356672931524348E-21</v>
      </c>
      <c r="D40" s="23">
        <f>(Dati!$H$5*Dati!$O$5)^$A40 *1/FACT($A40)</f>
        <v>3.2715197875645503E-26</v>
      </c>
      <c r="E40" s="21">
        <f>(Dati!$H$10*Dati!$O$10)^$A40 *1/FACT($A40)</f>
        <v>3.5019687190695423E-30</v>
      </c>
      <c r="F40" s="22">
        <f>(Dati!$H$11*Dati!$O$11)^$A40 *1/FACT($A40)</f>
        <v>2.7902707833535685E-15</v>
      </c>
      <c r="G40" s="23">
        <f>(Dati!$H$12*Dati!$O$12)^$A40 *1/FACT($A40)</f>
        <v>3.7478132198383086E-20</v>
      </c>
      <c r="H40" s="21">
        <f>(Dati!$H$17*Dati!$O$17)^$A40 *1/FACT($A40)</f>
        <v>1.0365267442138346</v>
      </c>
      <c r="I40" s="22">
        <f>(Dati!$H$18*Dati!$O$18)^$A40 *1/FACT($A40)</f>
        <v>825875921145099.25</v>
      </c>
      <c r="J40" s="23">
        <f>(Dati!$H$19*Dati!$O$19)^$A40 *1/FACT($A40)</f>
        <v>11092933036.031906</v>
      </c>
      <c r="K40" s="21">
        <f ca="1">(Dati!$H$24*Dati!$O$24)^$A40 *1/FACT($A40)</f>
        <v>5.1318370384774957E-27</v>
      </c>
      <c r="L40" s="22">
        <f ca="1">(Dati!$H$25*Dati!$O$25)^$A40 *1/FACT($A40)</f>
        <v>1.6309576003780416E-11</v>
      </c>
      <c r="M40" s="23">
        <f ca="1">(Dati!$H$26*Dati!$O$26)^$A40 *1/FACT($A40)</f>
        <v>2.6569083829508835E-16</v>
      </c>
    </row>
    <row r="41" spans="1:13" x14ac:dyDescent="0.25">
      <c r="A41">
        <f t="shared" si="0"/>
        <v>38</v>
      </c>
      <c r="B41" s="21">
        <f>(Dati!$H$3*Dati!$O$3)^$A41 *1/FACT($A41)</f>
        <v>1.2928594958610767E-37</v>
      </c>
      <c r="C41" s="22">
        <f>(Dati!$H$4*Dati!$O$4)^$A41 *1/FACT($A41)</f>
        <v>2.6039206259030971E-22</v>
      </c>
      <c r="D41" s="23">
        <f>(Dati!$H$5*Dati!$O$5)^$A41 *1/FACT($A41)</f>
        <v>2.5827787796562244E-27</v>
      </c>
      <c r="E41" s="21">
        <f>(Dati!$H$10*Dati!$O$10)^$A41 *1/FACT($A41)</f>
        <v>2.1594383242248786E-31</v>
      </c>
      <c r="F41" s="22">
        <f>(Dati!$H$11*Dati!$O$11)^$A41 *1/FACT($A41)</f>
        <v>4.3492427983292394E-16</v>
      </c>
      <c r="G41" s="23">
        <f>(Dati!$H$12*Dati!$O$12)^$A41 *1/FACT($A41)</f>
        <v>4.3139302693612548E-21</v>
      </c>
      <c r="H41" s="21">
        <f>(Dati!$H$17*Dati!$O$17)^$A41 *1/FACT($A41)</f>
        <v>0.40006431775125412</v>
      </c>
      <c r="I41" s="22">
        <f>(Dati!$H$18*Dati!$O$18)^$A41 *1/FACT($A41)</f>
        <v>805754750278981.25</v>
      </c>
      <c r="J41" s="23">
        <f>(Dati!$H$19*Dati!$O$19)^$A41 *1/FACT($A41)</f>
        <v>7992126372.5387068</v>
      </c>
      <c r="K41" s="21">
        <f ca="1">(Dati!$H$24*Dati!$O$24)^$A41 *1/FACT($A41)</f>
        <v>3.8536112541958323E-28</v>
      </c>
      <c r="L41" s="22">
        <f ca="1">(Dati!$H$25*Dati!$O$25)^$A41 *1/FACT($A41)</f>
        <v>3.213773595236571E-12</v>
      </c>
      <c r="M41" s="23">
        <f ca="1">(Dati!$H$26*Dati!$O$26)^$A41 *1/FACT($A41)</f>
        <v>3.8863507572240913E-17</v>
      </c>
    </row>
    <row r="42" spans="1:13" x14ac:dyDescent="0.25">
      <c r="A42">
        <f t="shared" si="0"/>
        <v>39</v>
      </c>
      <c r="B42" s="21">
        <f>(Dati!$H$3*Dati!$O$3)^$A42 *1/FACT($A42)</f>
        <v>5.3277181762991227E-39</v>
      </c>
      <c r="C42" s="22">
        <f>(Dati!$H$4*Dati!$O$4)^$A42 *1/FACT($A42)</f>
        <v>2.7124173186490585E-23</v>
      </c>
      <c r="D42" s="23">
        <f>(Dati!$H$5*Dati!$O$5)^$A42 *1/FACT($A42)</f>
        <v>1.9867529074278643E-28</v>
      </c>
      <c r="E42" s="21">
        <f>(Dati!$H$10*Dati!$O$10)^$A42 *1/FACT($A42)</f>
        <v>1.2974431468970759E-32</v>
      </c>
      <c r="F42" s="22">
        <f>(Dati!$H$11*Dati!$O$11)^$A42 *1/FACT($A42)</f>
        <v>6.6054124999625296E-17</v>
      </c>
      <c r="G42" s="23">
        <f>(Dati!$H$12*Dati!$O$12)^$A42 *1/FACT($A42)</f>
        <v>4.8382387174836217E-22</v>
      </c>
      <c r="H42" s="21">
        <f>(Dati!$H$17*Dati!$O$17)^$A42 *1/FACT($A42)</f>
        <v>0.15045205120002386</v>
      </c>
      <c r="I42" s="22">
        <f>(Dati!$H$18*Dati!$O$18)^$A42 *1/FACT($A42)</f>
        <v>765966779650058</v>
      </c>
      <c r="J42" s="23">
        <f>(Dati!$H$19*Dati!$O$19)^$A42 *1/FACT($A42)</f>
        <v>5610444661.2988644</v>
      </c>
      <c r="K42" s="21">
        <f ca="1">(Dati!$H$24*Dati!$O$24)^$A42 *1/FACT($A42)</f>
        <v>2.8195638641307675E-29</v>
      </c>
      <c r="L42" s="22">
        <f ca="1">(Dati!$H$25*Dati!$O$25)^$A42 *1/FACT($A42)</f>
        <v>6.1703084554984579E-13</v>
      </c>
      <c r="M42" s="23">
        <f ca="1">(Dati!$H$26*Dati!$O$26)^$A42 *1/FACT($A42)</f>
        <v>5.538936673238513E-18</v>
      </c>
    </row>
    <row r="43" spans="1:13" x14ac:dyDescent="0.25">
      <c r="A43">
        <f t="shared" si="0"/>
        <v>40</v>
      </c>
      <c r="B43" s="21">
        <f>(Dati!$H$3*Dati!$O$3)^$A43 *1/FACT($A43)</f>
        <v>2.1406012432529745E-40</v>
      </c>
      <c r="C43" s="22">
        <f>(Dati!$H$4*Dati!$O$4)^$A43 *1/FACT($A43)</f>
        <v>2.7547988392529498E-24</v>
      </c>
      <c r="D43" s="23">
        <f>(Dati!$H$5*Dati!$O$5)^$A43 *1/FACT($A43)</f>
        <v>1.4900646805708979E-29</v>
      </c>
      <c r="E43" s="21">
        <f>(Dati!$H$10*Dati!$O$10)^$A43 *1/FACT($A43)</f>
        <v>7.6004706086410748E-34</v>
      </c>
      <c r="F43" s="22">
        <f>(Dati!$H$11*Dati!$O$11)^$A43 *1/FACT($A43)</f>
        <v>9.7811709784601379E-18</v>
      </c>
      <c r="G43" s="23">
        <f>(Dati!$H$12*Dati!$O$12)^$A43 *1/FACT($A43)</f>
        <v>5.29061403756834E-23</v>
      </c>
      <c r="H43" s="21">
        <f>(Dati!$H$17*Dati!$O$17)^$A43 *1/FACT($A43)</f>
        <v>5.516594017079908E-2</v>
      </c>
      <c r="I43" s="22">
        <f>(Dati!$H$18*Dati!$O$18)^$A43 *1/FACT($A43)</f>
        <v>709939940957510.63</v>
      </c>
      <c r="J43" s="23">
        <f>(Dati!$H$19*Dati!$O$19)^$A43 *1/FACT($A43)</f>
        <v>3840049648.1777663</v>
      </c>
      <c r="K43" s="21">
        <f ca="1">(Dati!$H$24*Dati!$O$24)^$A43 *1/FACT($A43)</f>
        <v>2.011409912163477E-30</v>
      </c>
      <c r="L43" s="22">
        <f ca="1">(Dati!$H$25*Dati!$O$25)^$A43 *1/FACT($A43)</f>
        <v>1.1550561256124622E-13</v>
      </c>
      <c r="M43" s="23">
        <f ca="1">(Dati!$H$26*Dati!$O$26)^$A43 *1/FACT($A43)</f>
        <v>7.6968924968467672E-19</v>
      </c>
    </row>
    <row r="44" spans="1:13" x14ac:dyDescent="0.25">
      <c r="A44">
        <f t="shared" si="0"/>
        <v>41</v>
      </c>
      <c r="B44" s="21">
        <f>(Dati!$H$3*Dati!$O$3)^$A44 *1/FACT($A44)</f>
        <v>8.3908592777690681E-42</v>
      </c>
      <c r="C44" s="22">
        <f>(Dati!$H$4*Dati!$O$4)^$A44 *1/FACT($A44)</f>
        <v>2.7296025084061254E-25</v>
      </c>
      <c r="D44" s="23">
        <f>(Dati!$H$5*Dati!$O$5)^$A44 *1/FACT($A44)</f>
        <v>1.0902912296860236E-30</v>
      </c>
      <c r="E44" s="21">
        <f>(Dati!$H$10*Dati!$O$10)^$A44 *1/FACT($A44)</f>
        <v>4.3437894481041225E-35</v>
      </c>
      <c r="F44" s="22">
        <f>(Dati!$H$11*Dati!$O$11)^$A44 *1/FACT($A44)</f>
        <v>1.4130511793119934E-18</v>
      </c>
      <c r="G44" s="23">
        <f>(Dati!$H$12*Dati!$O$12)^$A44 *1/FACT($A44)</f>
        <v>5.6441819025180327E-24</v>
      </c>
      <c r="H44" s="21">
        <f>(Dati!$H$17*Dati!$O$17)^$A44 *1/FACT($A44)</f>
        <v>1.9734224734673272E-2</v>
      </c>
      <c r="I44" s="22">
        <f>(Dati!$H$18*Dati!$O$18)^$A44 *1/FACT($A44)</f>
        <v>641962146251137.63</v>
      </c>
      <c r="J44" s="23">
        <f>(Dati!$H$19*Dati!$O$19)^$A44 *1/FACT($A44)</f>
        <v>2564203746.488852</v>
      </c>
      <c r="K44" s="21">
        <f ca="1">(Dati!$H$24*Dati!$O$24)^$A44 *1/FACT($A44)</f>
        <v>1.399894704255494E-31</v>
      </c>
      <c r="L44" s="22">
        <f ca="1">(Dati!$H$25*Dati!$O$25)^$A44 *1/FACT($A44)</f>
        <v>2.1094801099563522E-14</v>
      </c>
      <c r="M44" s="23">
        <f ca="1">(Dati!$H$26*Dati!$O$26)^$A44 *1/FACT($A44)</f>
        <v>1.043471462659326E-19</v>
      </c>
    </row>
    <row r="45" spans="1:13" x14ac:dyDescent="0.25">
      <c r="A45">
        <f t="shared" si="0"/>
        <v>42</v>
      </c>
      <c r="B45" s="21">
        <f>(Dati!$H$3*Dati!$O$3)^$A45 *1/FACT($A45)</f>
        <v>3.2107882743456208E-43</v>
      </c>
      <c r="C45" s="22">
        <f>(Dati!$H$4*Dati!$O$4)^$A45 *1/FACT($A45)</f>
        <v>2.6402405215237815E-26</v>
      </c>
      <c r="D45" s="23">
        <f>(Dati!$H$5*Dati!$O$5)^$A45 *1/FACT($A45)</f>
        <v>7.787794497757308E-32</v>
      </c>
      <c r="E45" s="21">
        <f>(Dati!$H$10*Dati!$O$10)^$A45 *1/FACT($A45)</f>
        <v>2.4234363313426891E-36</v>
      </c>
      <c r="F45" s="22">
        <f>(Dati!$H$11*Dati!$O$11)^$A45 *1/FACT($A45)</f>
        <v>1.9927806586815114E-19</v>
      </c>
      <c r="G45" s="23">
        <f>(Dati!$H$12*Dati!$O$12)^$A45 *1/FACT($A45)</f>
        <v>5.8780122956223496E-25</v>
      </c>
      <c r="H45" s="21">
        <f>(Dati!$H$17*Dati!$O$17)^$A45 *1/FACT($A45)</f>
        <v>6.891340067020104E-3</v>
      </c>
      <c r="I45" s="22">
        <f>(Dati!$H$18*Dati!$O$18)^$A45 *1/FACT($A45)</f>
        <v>566672055828280.5</v>
      </c>
      <c r="J45" s="23">
        <f>(Dati!$H$19*Dati!$O$19)^$A45 *1/FACT($A45)</f>
        <v>1671486170.4589515</v>
      </c>
      <c r="K45" s="21">
        <f ca="1">(Dati!$H$24*Dati!$O$24)^$A45 *1/FACT($A45)</f>
        <v>9.5109680240690082E-33</v>
      </c>
      <c r="L45" s="22">
        <f ca="1">(Dati!$H$25*Dati!$O$25)^$A45 *1/FACT($A45)</f>
        <v>3.7608182729487697E-15</v>
      </c>
      <c r="M45" s="23">
        <f ca="1">(Dati!$H$26*Dati!$O$26)^$A45 *1/FACT($A45)</f>
        <v>1.3809574524811363E-20</v>
      </c>
    </row>
    <row r="46" spans="1:13" x14ac:dyDescent="0.25">
      <c r="A46">
        <f t="shared" si="0"/>
        <v>43</v>
      </c>
      <c r="B46" s="21">
        <f>(Dati!$H$3*Dati!$O$3)^$A46 *1/FACT($A46)</f>
        <v>1.2000455580457313E-44</v>
      </c>
      <c r="C46" s="22">
        <f>(Dati!$H$4*Dati!$O$4)^$A46 *1/FACT($A46)</f>
        <v>2.494413283416363E-27</v>
      </c>
      <c r="D46" s="23">
        <f>(Dati!$H$5*Dati!$O$5)^$A46 *1/FACT($A46)</f>
        <v>5.4333449984353307E-33</v>
      </c>
      <c r="E46" s="21">
        <f>(Dati!$H$10*Dati!$O$10)^$A46 *1/FACT($A46)</f>
        <v>1.3206121774760834E-37</v>
      </c>
      <c r="F46" s="22">
        <f>(Dati!$H$11*Dati!$O$11)^$A46 *1/FACT($A46)</f>
        <v>2.7449974276634713E-20</v>
      </c>
      <c r="G46" s="23">
        <f>(Dati!$H$12*Dati!$O$12)^$A46 *1/FACT($A46)</f>
        <v>5.9791687862912001E-26</v>
      </c>
      <c r="H46" s="21">
        <f>(Dati!$H$17*Dati!$O$17)^$A46 *1/FACT($A46)</f>
        <v>2.3505426096490398E-3</v>
      </c>
      <c r="I46" s="22">
        <f>(Dati!$H$18*Dati!$O$18)^$A46 *1/FACT($A46)</f>
        <v>488579238494472.75</v>
      </c>
      <c r="J46" s="23">
        <f>(Dati!$H$19*Dati!$O$19)^$A46 *1/FACT($A46)</f>
        <v>1064226036.4238918</v>
      </c>
      <c r="K46" s="21">
        <f ca="1">(Dati!$H$24*Dati!$O$24)^$A46 *1/FACT($A46)</f>
        <v>6.3115337277253697E-34</v>
      </c>
      <c r="L46" s="22">
        <f ca="1">(Dati!$H$25*Dati!$O$25)^$A46 *1/FACT($A46)</f>
        <v>6.5489262038564333E-16</v>
      </c>
      <c r="M46" s="23">
        <f ca="1">(Dati!$H$26*Dati!$O$26)^$A46 *1/FACT($A46)</f>
        <v>1.7850930319786386E-21</v>
      </c>
    </row>
    <row r="47" spans="1:13" x14ac:dyDescent="0.25">
      <c r="A47">
        <f t="shared" si="0"/>
        <v>44</v>
      </c>
      <c r="B47" s="21">
        <f>(Dati!$H$3*Dati!$O$3)^$A47 *1/FACT($A47)</f>
        <v>4.383283677941569E-46</v>
      </c>
      <c r="C47" s="22">
        <f>(Dati!$H$4*Dati!$O$4)^$A47 *1/FACT($A47)</f>
        <v>2.3030804463361302E-28</v>
      </c>
      <c r="D47" s="24">
        <f>(Dati!$H$5*Dati!$O$5)^$A47 *1/FACT($A47)</f>
        <v>3.7045534080240885E-34</v>
      </c>
      <c r="E47" s="25">
        <f>(Dati!$H$10*Dati!$O$10)^$A47 *1/FACT($A47)</f>
        <v>7.0329051441923177E-39</v>
      </c>
      <c r="F47" s="22">
        <f>(Dati!$H$11*Dati!$O$11)^$A47 *1/FACT($A47)</f>
        <v>3.6952188383475448E-21</v>
      </c>
      <c r="G47" s="23">
        <f>(Dati!$H$12*Dati!$O$12)^$A47 *1/FACT($A47)</f>
        <v>5.9438373343722075E-27</v>
      </c>
      <c r="H47" s="25">
        <f>(Dati!$H$17*Dati!$O$17)^$A47 *1/FACT($A47)</f>
        <v>7.835168742741386E-4</v>
      </c>
      <c r="I47" s="22">
        <f>(Dati!$H$18*Dati!$O$18)^$A47 *1/FACT($A47)</f>
        <v>411674530380950.81</v>
      </c>
      <c r="J47" s="24">
        <f>(Dati!$H$19*Dati!$O$19)^$A47 *1/FACT($A47)</f>
        <v>662187153.27362692</v>
      </c>
      <c r="K47" s="25">
        <f ca="1">(Dati!$H$24*Dati!$O$24)^$A47 *1/FACT($A47)</f>
        <v>4.0931802714087889E-35</v>
      </c>
      <c r="L47" s="22">
        <f ca="1">(Dati!$H$25*Dati!$O$25)^$A47 *1/FACT($A47)</f>
        <v>1.1144834510895934E-16</v>
      </c>
      <c r="M47" s="23">
        <f ca="1">(Dati!$H$26*Dati!$O$26)^$A47 *1/FACT($A47)</f>
        <v>2.2550552692300419E-22</v>
      </c>
    </row>
    <row r="48" spans="1:13" x14ac:dyDescent="0.25">
      <c r="A48">
        <f t="shared" si="0"/>
        <v>45</v>
      </c>
      <c r="B48" s="21">
        <f>(Dati!$H$3*Dati!$O$3)^$A48 *1/FACT($A48)</f>
        <v>1.5654585955595661E-47</v>
      </c>
      <c r="C48" s="22">
        <f>(Dati!$H$4*Dati!$O$4)^$A48 *1/FACT($A48)</f>
        <v>2.0791698473867847E-29</v>
      </c>
      <c r="D48" s="24">
        <f>(Dati!$H$5*Dati!$O$5)^$A48 *1/FACT($A48)</f>
        <v>2.4697022720160595E-35</v>
      </c>
      <c r="E48" s="25">
        <f>(Dati!$H$10*Dati!$O$10)^$A48 *1/FACT($A48)</f>
        <v>3.6621352949885777E-40</v>
      </c>
      <c r="F48" s="22">
        <f>(Dati!$H$11*Dati!$O$11)^$A48 *1/FACT($A48)</f>
        <v>4.8638317959749561E-22</v>
      </c>
      <c r="G48" s="23">
        <f>(Dati!$H$12*Dati!$O$12)^$A48 *1/FACT($A48)</f>
        <v>5.7774098890097867E-28</v>
      </c>
      <c r="H48" s="25">
        <f>(Dati!$H$17*Dati!$O$17)^$A48 *1/FACT($A48)</f>
        <v>2.5536933329633782E-4</v>
      </c>
      <c r="I48" s="22">
        <f>(Dati!$H$18*Dati!$O$18)^$A48 *1/FACT($A48)</f>
        <v>339166657884316.38</v>
      </c>
      <c r="J48" s="24">
        <f>(Dati!$H$19*Dati!$O$19)^$A48 *1/FACT($A48)</f>
        <v>402872649.68842632</v>
      </c>
      <c r="K48" s="25">
        <f ca="1">(Dati!$H$24*Dati!$O$24)^$A48 *1/FACT($A48)</f>
        <v>2.5955356586790645E-36</v>
      </c>
      <c r="L48" s="22">
        <f ca="1">(Dati!$H$25*Dati!$O$25)^$A48 *1/FACT($A48)</f>
        <v>1.8544593337363008E-17</v>
      </c>
      <c r="M48" s="23">
        <f ca="1">(Dati!$H$26*Dati!$O$26)^$A48 *1/FACT($A48)</f>
        <v>2.7854392367115505E-23</v>
      </c>
    </row>
    <row r="49" spans="1:13" x14ac:dyDescent="0.25">
      <c r="A49">
        <f t="shared" si="0"/>
        <v>46</v>
      </c>
      <c r="B49" s="21">
        <f>(Dati!$H$3*Dati!$O$3)^$A49 *1/FACT($A49)</f>
        <v>5.4693822253117134E-49</v>
      </c>
      <c r="C49" s="22">
        <f>(Dati!$H$4*Dati!$O$4)^$A49 *1/FACT($A49)</f>
        <v>1.8362233706540896E-30</v>
      </c>
      <c r="D49" s="24">
        <f>(Dati!$H$5*Dati!$O$5)^$A49 *1/FACT($A49)</f>
        <v>1.6106753947930825E-36</v>
      </c>
      <c r="E49" s="25">
        <f>(Dati!$H$10*Dati!$O$10)^$A49 *1/FACT($A49)</f>
        <v>1.8654718163579695E-41</v>
      </c>
      <c r="F49" s="22">
        <f>(Dati!$H$11*Dati!$O$11)^$A49 *1/FACT($A49)</f>
        <v>6.2628442840291683E-23</v>
      </c>
      <c r="G49" s="23">
        <f>(Dati!$H$12*Dati!$O$12)^$A49 *1/FACT($A49)</f>
        <v>5.4935632292453938E-29</v>
      </c>
      <c r="H49" s="25">
        <f>(Dati!$H$17*Dati!$O$17)^$A49 *1/FACT($A49)</f>
        <v>8.1422383842371971E-5</v>
      </c>
      <c r="I49" s="22">
        <f>(Dati!$H$18*Dati!$O$18)^$A49 *1/FACT($A49)</f>
        <v>273354978049019.59</v>
      </c>
      <c r="J49" s="24">
        <f>(Dati!$H$19*Dati!$O$19)^$A49 *1/FACT($A49)</f>
        <v>239778092.48279276</v>
      </c>
      <c r="K49" s="25">
        <f ca="1">(Dati!$H$24*Dati!$O$24)^$A49 *1/FACT($A49)</f>
        <v>1.6100813128540504E-37</v>
      </c>
      <c r="L49" s="22">
        <f ca="1">(Dati!$H$25*Dati!$O$25)^$A49 *1/FACT($A49)</f>
        <v>3.0186703314822297E-18</v>
      </c>
      <c r="M49" s="23">
        <f ca="1">(Dati!$H$26*Dati!$O$26)^$A49 *1/FACT($A49)</f>
        <v>3.3657733661740838E-24</v>
      </c>
    </row>
    <row r="50" spans="1:13" x14ac:dyDescent="0.25">
      <c r="A50">
        <f t="shared" si="0"/>
        <v>47</v>
      </c>
      <c r="B50" s="21">
        <f>(Dati!$H$3*Dati!$O$3)^$A50 *1/FACT($A50)</f>
        <v>1.8702296505817327E-50</v>
      </c>
      <c r="C50" s="22">
        <f>(Dati!$H$4*Dati!$O$4)^$A50 *1/FACT($A50)</f>
        <v>1.5871611581451567E-31</v>
      </c>
      <c r="D50" s="24">
        <f>(Dati!$H$5*Dati!$O$5)^$A50 *1/FACT($A50)</f>
        <v>1.0280906775274991E-37</v>
      </c>
      <c r="E50" s="25">
        <f>(Dati!$H$10*Dati!$O$10)^$A50 *1/FACT($A50)</f>
        <v>9.3004288131217811E-43</v>
      </c>
      <c r="F50" s="22">
        <f>(Dati!$H$11*Dati!$O$11)^$A50 *1/FACT($A50)</f>
        <v>7.8926828829447344E-24</v>
      </c>
      <c r="G50" s="23">
        <f>(Dati!$H$12*Dati!$O$12)^$A50 *1/FACT($A50)</f>
        <v>5.1125203329190101E-30</v>
      </c>
      <c r="H50" s="25">
        <f>(Dati!$H$17*Dati!$O$17)^$A50 *1/FACT($A50)</f>
        <v>2.5408490087665787E-5</v>
      </c>
      <c r="I50" s="22">
        <f>(Dati!$H$18*Dati!$O$18)^$A50 *1/FACT($A50)</f>
        <v>215625836004992.69</v>
      </c>
      <c r="J50" s="24">
        <f>(Dati!$H$19*Dati!$O$19)^$A50 *1/FACT($A50)</f>
        <v>139672591.33904114</v>
      </c>
      <c r="K50" s="25">
        <f ca="1">(Dati!$H$24*Dati!$O$24)^$A50 *1/FACT($A50)</f>
        <v>9.7752661989127694E-39</v>
      </c>
      <c r="L50" s="22">
        <f ca="1">(Dati!$H$25*Dati!$O$25)^$A50 *1/FACT($A50)</f>
        <v>4.8092132208179005E-19</v>
      </c>
      <c r="M50" s="23">
        <f ca="1">(Dati!$H$26*Dati!$O$26)^$A50 *1/FACT($A50)</f>
        <v>3.980485294127493E-25</v>
      </c>
    </row>
    <row r="51" spans="1:13" x14ac:dyDescent="0.25">
      <c r="A51">
        <f t="shared" si="0"/>
        <v>48</v>
      </c>
      <c r="B51" s="21">
        <f>(Dati!$H$3*Dati!$O$3)^$A51 *1/FACT($A51)</f>
        <v>6.2619301902601647E-52</v>
      </c>
      <c r="C51" s="22">
        <f>(Dati!$H$4*Dati!$O$4)^$A51 *1/FACT($A51)</f>
        <v>1.3433004593676469E-32</v>
      </c>
      <c r="D51" s="24">
        <f>(Dati!$H$5*Dati!$O$5)^$A51 *1/FACT($A51)</f>
        <v>6.4255667345468747E-39</v>
      </c>
      <c r="E51" s="25">
        <f>(Dati!$H$10*Dati!$O$10)^$A51 *1/FACT($A51)</f>
        <v>4.5401883961123256E-44</v>
      </c>
      <c r="F51" s="22">
        <f>(Dati!$H$11*Dati!$O$11)^$A51 *1/FACT($A51)</f>
        <v>9.7394473543837622E-25</v>
      </c>
      <c r="G51" s="23">
        <f>(Dati!$H$12*Dati!$O$12)^$A51 *1/FACT($A51)</f>
        <v>4.6587841533724523E-31</v>
      </c>
      <c r="H51" s="25">
        <f>(Dati!$H$17*Dati!$O$17)^$A51 *1/FACT($A51)</f>
        <v>7.7637317716093911E-6</v>
      </c>
      <c r="I51" s="22">
        <f>(Dati!$H$18*Dati!$O$18)^$A51 *1/FACT($A51)</f>
        <v>166544856936915.44</v>
      </c>
      <c r="J51" s="24">
        <f>(Dati!$H$19*Dati!$O$19)^$A51 *1/FACT($A51)</f>
        <v>79665355.958225861</v>
      </c>
      <c r="K51" s="25">
        <f ca="1">(Dati!$H$24*Dati!$O$24)^$A51 *1/FACT($A51)</f>
        <v>5.8112023330575465E-40</v>
      </c>
      <c r="L51" s="22">
        <f ca="1">(Dati!$H$25*Dati!$O$25)^$A51 *1/FACT($A51)</f>
        <v>7.5022062378044375E-20</v>
      </c>
      <c r="M51" s="23">
        <f ca="1">(Dati!$H$26*Dati!$O$26)^$A51 *1/FACT($A51)</f>
        <v>4.6093936438203468E-26</v>
      </c>
    </row>
    <row r="52" spans="1:13" x14ac:dyDescent="0.25">
      <c r="A52">
        <f t="shared" si="0"/>
        <v>49</v>
      </c>
      <c r="B52" s="21">
        <f>(Dati!$H$3*Dati!$O$3)^$A52 *1/FACT($A52)</f>
        <v>2.0538402595439351E-53</v>
      </c>
      <c r="C52" s="22">
        <f>(Dati!$H$4*Dati!$O$4)^$A52 *1/FACT($A52)</f>
        <v>1.1137057379961349E-33</v>
      </c>
      <c r="D52" s="24">
        <f>(Dati!$H$5*Dati!$O$5)^$A52 *1/FACT($A52)</f>
        <v>3.9340204497225726E-40</v>
      </c>
      <c r="E52" s="25">
        <f>(Dati!$H$10*Dati!$O$10)^$A52 *1/FACT($A52)</f>
        <v>2.1711505209380267E-45</v>
      </c>
      <c r="F52" s="22">
        <f>(Dati!$H$11*Dati!$O$11)^$A52 *1/FACT($A52)</f>
        <v>1.1773053900190668E-25</v>
      </c>
      <c r="G52" s="23">
        <f>(Dati!$H$12*Dati!$O$12)^$A52 *1/FACT($A52)</f>
        <v>4.1586779360920594E-32</v>
      </c>
      <c r="H52" s="25">
        <f>(Dati!$H$17*Dati!$O$17)^$A52 *1/FACT($A52)</f>
        <v>2.3238460034337133E-6</v>
      </c>
      <c r="I52" s="22">
        <f>(Dati!$H$18*Dati!$O$18)^$A52 *1/FACT($A52)</f>
        <v>126010522608622.64</v>
      </c>
      <c r="J52" s="24">
        <f>(Dati!$H$19*Dati!$O$19)^$A52 *1/FACT($A52)</f>
        <v>44511575.716086842</v>
      </c>
      <c r="K52" s="25">
        <f ca="1">(Dati!$H$24*Dati!$O$24)^$A52 *1/FACT($A52)</f>
        <v>3.3841418462050793E-41</v>
      </c>
      <c r="L52" s="22">
        <f ca="1">(Dati!$H$25*Dati!$O$25)^$A52 *1/FACT($A52)</f>
        <v>1.1464341721003049E-20</v>
      </c>
      <c r="M52" s="23">
        <f ca="1">(Dati!$H$26*Dati!$O$26)^$A52 *1/FACT($A52)</f>
        <v>5.2287361931274659E-27</v>
      </c>
    </row>
    <row r="53" spans="1:13" x14ac:dyDescent="0.25">
      <c r="A53">
        <f t="shared" si="0"/>
        <v>50</v>
      </c>
      <c r="B53" s="21">
        <f>(Dati!$H$3*Dati!$O$3)^$A53 *1/FACT($A53)</f>
        <v>6.6016299924884418E-55</v>
      </c>
      <c r="C53" s="22">
        <f>(Dati!$H$4*Dati!$O$4)^$A53 *1/FACT($A53)</f>
        <v>9.0488591212186012E-35</v>
      </c>
      <c r="D53" s="24">
        <f>(Dati!$H$5*Dati!$O$5)^$A53 *1/FACT($A53)</f>
        <v>2.3604122698335451E-41</v>
      </c>
      <c r="E53" s="25">
        <f>(Dati!$H$10*Dati!$O$10)^$A53 *1/FACT($A53)</f>
        <v>1.0174944935839599E-46</v>
      </c>
      <c r="F53" s="22">
        <f>(Dati!$H$11*Dati!$O$11)^$A53 *1/FACT($A53)</f>
        <v>1.3946653976513379E-26</v>
      </c>
      <c r="G53" s="23">
        <f>(Dati!$H$12*Dati!$O$12)^$A53 *1/FACT($A53)</f>
        <v>3.6380114584933355E-33</v>
      </c>
      <c r="H53" s="25">
        <f>(Dati!$H$17*Dati!$O$17)^$A53 *1/FACT($A53)</f>
        <v>6.8166381817494048E-7</v>
      </c>
      <c r="I53" s="22">
        <f>(Dati!$H$18*Dati!$O$18)^$A53 *1/FACT($A53)</f>
        <v>93434760208960.094</v>
      </c>
      <c r="J53" s="24">
        <f>(Dati!$H$19*Dati!$O$19)^$A53 *1/FACT($A53)</f>
        <v>24372636.535917848</v>
      </c>
      <c r="K53" s="25">
        <f ca="1">(Dati!$H$24*Dati!$O$24)^$A53 *1/FACT($A53)</f>
        <v>1.9313331512631176E-42</v>
      </c>
      <c r="L53" s="22">
        <f ca="1">(Dati!$H$25*Dati!$O$25)^$A53 *1/FACT($A53)</f>
        <v>1.7168617389503743E-21</v>
      </c>
      <c r="M53" s="23">
        <f ca="1">(Dati!$H$26*Dati!$O$26)^$A53 *1/FACT($A53)</f>
        <v>5.8126709506997759E-28</v>
      </c>
    </row>
    <row r="54" spans="1:13" x14ac:dyDescent="0.25">
      <c r="A54">
        <f t="shared" si="0"/>
        <v>51</v>
      </c>
      <c r="B54" s="21">
        <f>(Dati!$H$3*Dati!$O$3)^$A54 *1/FACT($A54)</f>
        <v>2.0803457707878147E-56</v>
      </c>
      <c r="C54" s="22">
        <f>(Dati!$H$4*Dati!$O$4)^$A54 *1/FACT($A54)</f>
        <v>7.2080372901863871E-36</v>
      </c>
      <c r="D54" s="24">
        <f>(Dati!$H$5*Dati!$O$5)^$A54 *1/FACT($A54)</f>
        <v>1.3884778057844387E-42</v>
      </c>
      <c r="E54" s="25">
        <f>(Dati!$H$10*Dati!$O$10)^$A54 *1/FACT($A54)</f>
        <v>4.674918352516351E-48</v>
      </c>
      <c r="F54" s="22">
        <f>(Dati!$H$11*Dati!$O$11)^$A54 *1/FACT($A54)</f>
        <v>1.6197602908752125E-27</v>
      </c>
      <c r="G54" s="23">
        <f>(Dati!$H$12*Dati!$O$12)^$A54 *1/FACT($A54)</f>
        <v>3.1201298273431094E-34</v>
      </c>
      <c r="H54" s="25">
        <f>(Dati!$H$17*Dati!$O$17)^$A54 *1/FACT($A54)</f>
        <v>1.9603470750822791E-7</v>
      </c>
      <c r="I54" s="22">
        <f>(Dati!$H$18*Dati!$O$18)^$A54 *1/FACT($A54)</f>
        <v>67921921920234.82</v>
      </c>
      <c r="J54" s="24">
        <f>(Dati!$H$19*Dati!$O$19)^$A54 *1/FACT($A54)</f>
        <v>13083739.347584814</v>
      </c>
      <c r="K54" s="25">
        <f ca="1">(Dati!$H$24*Dati!$O$24)^$A54 *1/FACT($A54)</f>
        <v>1.0806017349022854E-43</v>
      </c>
      <c r="L54" s="22">
        <f ca="1">(Dati!$H$25*Dati!$O$25)^$A54 *1/FACT($A54)</f>
        <v>2.5207010952171027E-22</v>
      </c>
      <c r="M54" s="23">
        <f ca="1">(Dati!$H$26*Dati!$O$26)^$A54 *1/FACT($A54)</f>
        <v>6.3351160483585005E-29</v>
      </c>
    </row>
    <row r="55" spans="1:13" x14ac:dyDescent="0.25">
      <c r="A55">
        <f t="shared" si="0"/>
        <v>52</v>
      </c>
      <c r="B55" s="21">
        <f>(Dati!$H$3*Dati!$O$3)^$A55 *1/FACT($A55)</f>
        <v>6.4296406598100748E-58</v>
      </c>
      <c r="C55" s="22">
        <f>(Dati!$H$4*Dati!$O$4)^$A55 *1/FACT($A55)</f>
        <v>5.6312791329581116E-37</v>
      </c>
      <c r="D55" s="24">
        <f>(Dati!$H$5*Dati!$O$5)^$A55 *1/FACT($A55)</f>
        <v>8.0104488795256022E-44</v>
      </c>
      <c r="E55" s="25">
        <f>(Dati!$H$10*Dati!$O$10)^$A55 *1/FACT($A55)</f>
        <v>2.1066036168060749E-49</v>
      </c>
      <c r="F55" s="22">
        <f>(Dati!$H$11*Dati!$O$11)^$A55 *1/FACT($A55)</f>
        <v>1.845008206325045E-28</v>
      </c>
      <c r="G55" s="23">
        <f>(Dati!$H$12*Dati!$O$12)^$A55 *1/FACT($A55)</f>
        <v>2.624509204768991E-35</v>
      </c>
      <c r="H55" s="25">
        <f>(Dati!$H$17*Dati!$O$17)^$A55 *1/FACT($A55)</f>
        <v>5.5292029073212329E-8</v>
      </c>
      <c r="I55" s="22">
        <f>(Dati!$H$18*Dati!$O$18)^$A55 *1/FACT($A55)</f>
        <v>48425965639239.195</v>
      </c>
      <c r="J55" s="24">
        <f>(Dati!$H$19*Dati!$O$19)^$A55 *1/FACT($A55)</f>
        <v>6888554.323731781</v>
      </c>
      <c r="K55" s="25">
        <f ca="1">(Dati!$H$24*Dati!$O$24)^$A55 *1/FACT($A55)</f>
        <v>5.9298124582430922E-45</v>
      </c>
      <c r="L55" s="22">
        <f ca="1">(Dati!$H$25*Dati!$O$25)^$A55 *1/FACT($A55)</f>
        <v>3.6297290756547646E-23</v>
      </c>
      <c r="M55" s="23">
        <f ca="1">(Dati!$H$26*Dati!$O$26)^$A55 *1/FACT($A55)</f>
        <v>6.7717395060614073E-30</v>
      </c>
    </row>
    <row r="56" spans="1:13" x14ac:dyDescent="0.25">
      <c r="A56">
        <f t="shared" si="0"/>
        <v>53</v>
      </c>
      <c r="B56" s="21">
        <f>(Dati!$H$3*Dati!$O$3)^$A56 *1/FACT($A56)</f>
        <v>1.9496890526281414E-59</v>
      </c>
      <c r="C56" s="22">
        <f>(Dati!$H$4*Dati!$O$4)^$A56 *1/FACT($A56)</f>
        <v>4.3164285806872342E-38</v>
      </c>
      <c r="D56" s="24">
        <f>(Dati!$H$5*Dati!$O$5)^$A56 *1/FACT($A56)</f>
        <v>4.5342163469012873E-45</v>
      </c>
      <c r="E56" s="25">
        <f>(Dati!$H$10*Dati!$O$10)^$A56 *1/FACT($A56)</f>
        <v>9.313632441423112E-51</v>
      </c>
      <c r="F56" s="22">
        <f>(Dati!$H$11*Dati!$O$11)^$A56 *1/FACT($A56)</f>
        <v>2.0619272136017059E-29</v>
      </c>
      <c r="G56" s="23">
        <f>(Dati!$H$12*Dati!$O$12)^$A56 *1/FACT($A56)</f>
        <v>2.1659628795584108E-36</v>
      </c>
      <c r="H56" s="25">
        <f>(Dati!$H$17*Dati!$O$17)^$A56 *1/FACT($A56)</f>
        <v>1.530099102505809E-8</v>
      </c>
      <c r="I56" s="22">
        <f>(Dati!$H$18*Dati!$O$18)^$A56 *1/FACT($A56)</f>
        <v>33874593076964.23</v>
      </c>
      <c r="J56" s="24">
        <f>(Dati!$H$19*Dati!$O$19)^$A56 *1/FACT($A56)</f>
        <v>3558375.4208611757</v>
      </c>
      <c r="K56" s="25">
        <f ca="1">(Dati!$H$24*Dati!$O$24)^$A56 *1/FACT($A56)</f>
        <v>3.192594270639129E-46</v>
      </c>
      <c r="L56" s="22">
        <f ca="1">(Dati!$H$25*Dati!$O$25)^$A56 *1/FACT($A56)</f>
        <v>5.1280770824443672E-24</v>
      </c>
      <c r="M56" s="23">
        <f ca="1">(Dati!$H$26*Dati!$O$26)^$A56 *1/FACT($A56)</f>
        <v>7.1018809197406742E-31</v>
      </c>
    </row>
    <row r="57" spans="1:13" x14ac:dyDescent="0.25">
      <c r="A57">
        <f t="shared" si="0"/>
        <v>54</v>
      </c>
      <c r="B57" s="21">
        <f>(Dati!$H$3*Dati!$O$3)^$A57 *1/FACT($A57)</f>
        <v>5.8026465057554618E-61</v>
      </c>
      <c r="C57" s="22">
        <f>(Dati!$H$4*Dati!$O$4)^$A57 *1/FACT($A57)</f>
        <v>3.2473131683410907E-39</v>
      </c>
      <c r="D57" s="24">
        <f>(Dati!$H$5*Dati!$O$5)^$A57 *1/FACT($A57)</f>
        <v>2.5190090816118265E-46</v>
      </c>
      <c r="E57" s="25">
        <f>(Dati!$H$10*Dati!$O$10)^$A57 *1/FACT($A57)</f>
        <v>4.0414524520794912E-52</v>
      </c>
      <c r="F57" s="22">
        <f>(Dati!$H$11*Dati!$O$11)^$A57 *1/FACT($A57)</f>
        <v>2.2616764124193716E-30</v>
      </c>
      <c r="G57" s="23">
        <f>(Dati!$H$12*Dati!$O$12)^$A57 *1/FACT($A57)</f>
        <v>1.7544299324423128E-37</v>
      </c>
      <c r="H57" s="25">
        <f>(Dati!$H$17*Dati!$O$17)^$A57 *1/FACT($A57)</f>
        <v>4.1558388903687284E-9</v>
      </c>
      <c r="I57" s="22">
        <f>(Dati!$H$18*Dati!$O$18)^$A57 *1/FACT($A57)</f>
        <v>23256909024858.129</v>
      </c>
      <c r="J57" s="24">
        <f>(Dati!$H$19*Dati!$O$19)^$A57 *1/FACT($A57)</f>
        <v>1804087.3179400268</v>
      </c>
      <c r="K57" s="25">
        <f ca="1">(Dati!$H$24*Dati!$O$24)^$A57 *1/FACT($A57)</f>
        <v>1.6870525532066489E-47</v>
      </c>
      <c r="L57" s="22">
        <f ca="1">(Dati!$H$25*Dati!$O$25)^$A57 *1/FACT($A57)</f>
        <v>7.1107758489375709E-25</v>
      </c>
      <c r="M57" s="23">
        <f ca="1">(Dati!$H$26*Dati!$O$26)^$A57 *1/FACT($A57)</f>
        <v>7.3101895543388872E-32</v>
      </c>
    </row>
    <row r="58" spans="1:13" x14ac:dyDescent="0.25">
      <c r="A58">
        <f t="shared" si="0"/>
        <v>55</v>
      </c>
      <c r="B58" s="21">
        <f>(Dati!$H$3*Dati!$O$3)^$A58 *1/FACT($A58)</f>
        <v>1.6955786751271557E-62</v>
      </c>
      <c r="C58" s="22">
        <f>(Dati!$H$4*Dati!$O$4)^$A58 *1/FACT($A58)</f>
        <v>2.3985835902519434E-40</v>
      </c>
      <c r="D58" s="24">
        <f>(Dati!$H$5*Dati!$O$5)^$A58 *1/FACT($A58)</f>
        <v>1.3740049536064514E-47</v>
      </c>
      <c r="E58" s="25">
        <f>(Dati!$H$10*Dati!$O$10)^$A58 *1/FACT($A58)</f>
        <v>1.7218167286362635E-53</v>
      </c>
      <c r="F58" s="22">
        <f>(Dati!$H$11*Dati!$O$11)^$A58 *1/FACT($A58)</f>
        <v>2.4356712909657262E-31</v>
      </c>
      <c r="G58" s="23">
        <f>(Dati!$H$12*Dati!$O$12)^$A58 *1/FACT($A58)</f>
        <v>1.3952502771823059E-38</v>
      </c>
      <c r="H58" s="25">
        <f>(Dati!$H$17*Dati!$O$17)^$A58 *1/FACT($A58)</f>
        <v>1.1082274821147929E-9</v>
      </c>
      <c r="I58" s="22">
        <f>(Dati!$H$18*Dati!$O$18)^$A58 *1/FACT($A58)</f>
        <v>15676928279512.691</v>
      </c>
      <c r="J58" s="24">
        <f>(Dati!$H$19*Dati!$O$19)^$A58 *1/FACT($A58)</f>
        <v>898037.37509607151</v>
      </c>
      <c r="K58" s="25">
        <f ca="1">(Dati!$H$24*Dati!$O$24)^$A58 *1/FACT($A58)</f>
        <v>8.7527507899148261E-49</v>
      </c>
      <c r="L58" s="22">
        <f ca="1">(Dati!$H$25*Dati!$O$25)^$A58 *1/FACT($A58)</f>
        <v>9.6807833972926077E-26</v>
      </c>
      <c r="M58" s="23">
        <f ca="1">(Dati!$H$26*Dati!$O$26)^$A58 *1/FACT($A58)</f>
        <v>7.3877971302414904E-33</v>
      </c>
    </row>
    <row r="59" spans="1:13" x14ac:dyDescent="0.25">
      <c r="A59">
        <f t="shared" si="0"/>
        <v>56</v>
      </c>
      <c r="B59" s="21">
        <f>(Dati!$H$3*Dati!$O$3)^$A59 *1/FACT($A59)</f>
        <v>4.866138211928359E-64</v>
      </c>
      <c r="C59" s="22">
        <f>(Dati!$H$4*Dati!$O$4)^$A59 *1/FACT($A59)</f>
        <v>1.7400438991783064E-41</v>
      </c>
      <c r="D59" s="24">
        <f>(Dati!$H$5*Dati!$O$5)^$A59 *1/FACT($A59)</f>
        <v>7.3607408228917005E-49</v>
      </c>
      <c r="E59" s="25">
        <f>(Dati!$H$10*Dati!$O$10)^$A59 *1/FACT($A59)</f>
        <v>7.2046192603418186E-55</v>
      </c>
      <c r="F59" s="22">
        <f>(Dati!$H$11*Dati!$O$11)^$A59 *1/FACT($A59)</f>
        <v>2.5762116991609572E-32</v>
      </c>
      <c r="G59" s="23">
        <f>(Dati!$H$12*Dati!$O$12)^$A59 *1/FACT($A59)</f>
        <v>1.0897901272134646E-39</v>
      </c>
      <c r="H59" s="25">
        <f>(Dati!$H$17*Dati!$O$17)^$A59 *1/FACT($A59)</f>
        <v>2.9025104432346439E-10</v>
      </c>
      <c r="I59" s="22">
        <f>(Dati!$H$18*Dati!$O$18)^$A59 *1/FACT($A59)</f>
        <v>10378739497066.053</v>
      </c>
      <c r="J59" s="24">
        <f>(Dati!$H$19*Dati!$O$19)^$A59 *1/FACT($A59)</f>
        <v>439041.86292247521</v>
      </c>
      <c r="K59" s="25">
        <f ca="1">(Dati!$H$24*Dati!$O$24)^$A59 *1/FACT($A59)</f>
        <v>4.4600032755569619E-50</v>
      </c>
      <c r="L59" s="22">
        <f ca="1">(Dati!$H$25*Dati!$O$25)^$A59 *1/FACT($A59)</f>
        <v>1.2944303287748382E-26</v>
      </c>
      <c r="M59" s="23">
        <f ca="1">(Dati!$H$26*Dati!$O$26)^$A59 *1/FACT($A59)</f>
        <v>7.3329031048139281E-34</v>
      </c>
    </row>
    <row r="60" spans="1:13" ht="15.75" thickBot="1" x14ac:dyDescent="0.3">
      <c r="A60">
        <f t="shared" si="0"/>
        <v>57</v>
      </c>
      <c r="B60" s="3">
        <f>(Dati!$H$3*Dati!$O$3)^$A60 *1/FACT($A60)</f>
        <v>1.3720315726900302E-65</v>
      </c>
      <c r="C60" s="26">
        <f>(Dati!$H$4*Dati!$O$4)^$A60 *1/FACT($A60)</f>
        <v>1.2401628667389236E-42</v>
      </c>
      <c r="D60" s="27">
        <f>(Dati!$H$5*Dati!$O$5)^$A60 *1/FACT($A60)</f>
        <v>3.8740741173114186E-50</v>
      </c>
      <c r="E60" s="28">
        <f>(Dati!$H$10*Dati!$O$10)^$A60 *1/FACT($A60)</f>
        <v>2.9617494596704982E-56</v>
      </c>
      <c r="F60" s="26">
        <f>(Dati!$H$11*Dati!$O$11)^$A60 *1/FACT($A60)</f>
        <v>2.6770568281741638E-33</v>
      </c>
      <c r="G60" s="29">
        <f>(Dati!$H$12*Dati!$O$12)^$A60 *1/FACT($A60)</f>
        <v>8.3627052919854247E-41</v>
      </c>
      <c r="H60" s="28">
        <f>(Dati!$H$17*Dati!$O$17)^$A60 *1/FACT($A60)</f>
        <v>7.4684733846031483E-11</v>
      </c>
      <c r="I60" s="26">
        <f>(Dati!$H$18*Dati!$O$18)^$A60 *1/FACT($A60)</f>
        <v>6750585196925.5576</v>
      </c>
      <c r="J60" s="27">
        <f>(Dati!$H$19*Dati!$O$19)^$A60 *1/FACT($A60)</f>
        <v>210877.68461318256</v>
      </c>
      <c r="K60" s="28">
        <f ca="1">(Dati!$H$24*Dati!$O$24)^$A60 *1/FACT($A60)</f>
        <v>2.2327441664743654E-51</v>
      </c>
      <c r="L60" s="26">
        <f ca="1">(Dati!$H$25*Dati!$O$25)^$A60 *1/FACT($A60)</f>
        <v>1.7004349716696956E-27</v>
      </c>
      <c r="M60" s="29">
        <f ca="1">(Dati!$H$26*Dati!$O$26)^$A60 *1/FACT($A60)</f>
        <v>7.1507254363542224E-35</v>
      </c>
    </row>
  </sheetData>
  <mergeCells count="4">
    <mergeCell ref="B1:D1"/>
    <mergeCell ref="E1:G1"/>
    <mergeCell ref="H1:J1"/>
    <mergeCell ref="K1:M1"/>
  </mergeCells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zoomScale="95" zoomScaleNormal="95" workbookViewId="0">
      <selection activeCell="I50" sqref="I50"/>
    </sheetView>
  </sheetViews>
  <sheetFormatPr defaultColWidth="8.7109375" defaultRowHeight="15" x14ac:dyDescent="0.25"/>
  <cols>
    <col min="1" max="1" width="8.7109375" customWidth="1"/>
    <col min="2" max="2" width="16.28515625" customWidth="1"/>
    <col min="3" max="3" width="18.7109375" customWidth="1"/>
    <col min="4" max="4" width="17.42578125" customWidth="1"/>
    <col min="5" max="5" width="12" customWidth="1"/>
    <col min="6" max="6" width="13.140625" customWidth="1"/>
    <col min="7" max="7" width="10.140625" customWidth="1"/>
    <col min="8" max="8" width="9.7109375" customWidth="1"/>
    <col min="9" max="9" width="13.5703125" customWidth="1"/>
    <col min="10" max="10" width="12.140625" customWidth="1"/>
    <col min="11" max="11" width="15.42578125" customWidth="1"/>
    <col min="12" max="12" width="16.28515625" customWidth="1"/>
  </cols>
  <sheetData>
    <row r="1" spans="1:12" ht="15.75" thickBot="1" x14ac:dyDescent="0.3">
      <c r="A1" s="78"/>
      <c r="B1" s="17" t="s">
        <v>69</v>
      </c>
      <c r="C1" s="79" t="s">
        <v>70</v>
      </c>
      <c r="D1" s="18" t="s">
        <v>71</v>
      </c>
    </row>
    <row r="2" spans="1:12" ht="15" customHeight="1" thickBot="1" x14ac:dyDescent="0.3">
      <c r="A2" s="40">
        <v>0</v>
      </c>
      <c r="B2" s="80">
        <f t="shared" ref="B2:B45" si="0">(($I$3/$J$3)^A2) *1/FACT(A2)</f>
        <v>1</v>
      </c>
      <c r="C2" s="19">
        <f t="shared" ref="C2:C45" si="1">(($I$4/$J$4)^A2) *1/FACT(A2)</f>
        <v>1</v>
      </c>
      <c r="D2" s="81">
        <f t="shared" ref="D2:D45" si="2">(($I$5/$J$5)^A2) *1/FACT(A2)</f>
        <v>1</v>
      </c>
      <c r="F2" s="78"/>
      <c r="G2" s="86" t="s">
        <v>15</v>
      </c>
      <c r="H2" s="84" t="s">
        <v>16</v>
      </c>
      <c r="I2" s="84" t="s">
        <v>26</v>
      </c>
      <c r="J2" s="84" t="s">
        <v>27</v>
      </c>
      <c r="K2" s="84" t="s">
        <v>21</v>
      </c>
      <c r="L2" s="85" t="s">
        <v>28</v>
      </c>
    </row>
    <row r="3" spans="1:12" x14ac:dyDescent="0.25">
      <c r="A3" s="40">
        <v>1</v>
      </c>
      <c r="B3" s="82">
        <f t="shared" si="0"/>
        <v>4.3392913392913393</v>
      </c>
      <c r="C3" s="22">
        <f t="shared" si="1"/>
        <v>10.96876096876097</v>
      </c>
      <c r="D3" s="24">
        <f t="shared" si="2"/>
        <v>8.1000081000081003</v>
      </c>
      <c r="F3" s="40" t="s">
        <v>69</v>
      </c>
      <c r="G3" s="80">
        <v>0</v>
      </c>
      <c r="H3" s="19">
        <f ca="1">INDIRECT("A"&amp;Dati!H24+2)</f>
        <v>4</v>
      </c>
      <c r="I3" s="19">
        <f>Dati!J24</f>
        <v>1.446429</v>
      </c>
      <c r="J3" s="19">
        <f>Dati!$C$16</f>
        <v>0.33333299999999999</v>
      </c>
      <c r="K3" s="87">
        <f ca="1">SUM($B$2:INDIRECT("B"&amp;H3+2))</f>
        <v>43.14460048311804</v>
      </c>
      <c r="L3" s="88">
        <f ca="1">(1/FACT(H3)*((I3/J3)^H3))*(1/K3)</f>
        <v>0.34240298708425249</v>
      </c>
    </row>
    <row r="4" spans="1:12" x14ac:dyDescent="0.25">
      <c r="A4" s="40">
        <v>2</v>
      </c>
      <c r="B4" s="82">
        <f t="shared" si="0"/>
        <v>9.414724663624412</v>
      </c>
      <c r="C4" s="22">
        <f t="shared" si="1"/>
        <v>60.156858594907042</v>
      </c>
      <c r="D4" s="24">
        <f t="shared" si="2"/>
        <v>32.805065610098417</v>
      </c>
      <c r="F4" s="40" t="s">
        <v>70</v>
      </c>
      <c r="G4" s="82">
        <v>0</v>
      </c>
      <c r="H4" s="22">
        <f ca="1">INDIRECT("A"&amp;Dati!H25+2)</f>
        <v>9</v>
      </c>
      <c r="I4" s="22">
        <f>Dati!J25</f>
        <v>3.65625</v>
      </c>
      <c r="J4" s="22">
        <f>Dati!$C$16</f>
        <v>0.33333299999999999</v>
      </c>
      <c r="K4" s="89">
        <f ca="1">SUM($C$2:INDIRECT("C"&amp;H4+2))</f>
        <v>19958.034606796828</v>
      </c>
      <c r="L4" s="90">
        <f ca="1">(1/FACT(H4)*((I4/J4)^H4))*(1/K4)</f>
        <v>0.31734915607987907</v>
      </c>
    </row>
    <row r="5" spans="1:12" ht="15.75" thickBot="1" x14ac:dyDescent="0.3">
      <c r="A5" s="40">
        <v>3</v>
      </c>
      <c r="B5" s="82">
        <f t="shared" si="0"/>
        <v>13.617744398225993</v>
      </c>
      <c r="C5" s="22">
        <f t="shared" si="1"/>
        <v>219.94873418636305</v>
      </c>
      <c r="D5" s="24">
        <f t="shared" si="2"/>
        <v>88.57376572103145</v>
      </c>
      <c r="F5" s="41" t="s">
        <v>71</v>
      </c>
      <c r="G5" s="83">
        <v>0</v>
      </c>
      <c r="H5" s="26">
        <f ca="1">INDIRECT("A"&amp;Dati!H26+2)</f>
        <v>7</v>
      </c>
      <c r="I5" s="26">
        <f>Dati!J26</f>
        <v>2.7</v>
      </c>
      <c r="J5" s="26">
        <f>Dati!$C$16</f>
        <v>0.33333299999999999</v>
      </c>
      <c r="K5" s="91">
        <f ca="1">SUM($D$2:INDIRECT("D"&amp;H5+2))</f>
        <v>1446.5811022062844</v>
      </c>
      <c r="L5" s="92">
        <f ca="1">(1/FACT(H5)*((I5/J5)^H5))*(1/K5)</f>
        <v>0.31377970364351837</v>
      </c>
    </row>
    <row r="6" spans="1:12" x14ac:dyDescent="0.25">
      <c r="A6" s="40">
        <v>4</v>
      </c>
      <c r="B6" s="82">
        <f t="shared" si="0"/>
        <v>14.7728400819763</v>
      </c>
      <c r="C6" s="22">
        <f t="shared" si="1"/>
        <v>603.14127266794014</v>
      </c>
      <c r="D6" s="24">
        <f t="shared" si="2"/>
        <v>179.36205494714363</v>
      </c>
    </row>
    <row r="7" spans="1:12" x14ac:dyDescent="0.25">
      <c r="A7" s="40">
        <v>5</v>
      </c>
      <c r="B7" s="82">
        <f t="shared" si="0"/>
        <v>12.820731404891145</v>
      </c>
      <c r="C7" s="22">
        <f t="shared" si="1"/>
        <v>1323.142490057784</v>
      </c>
      <c r="D7" s="24">
        <f t="shared" si="2"/>
        <v>290.56681958119231</v>
      </c>
    </row>
    <row r="8" spans="1:12" x14ac:dyDescent="0.25">
      <c r="A8" s="40">
        <v>6</v>
      </c>
      <c r="B8" s="82">
        <f t="shared" si="0"/>
        <v>9.2721481247707711</v>
      </c>
      <c r="C8" s="22">
        <f t="shared" si="1"/>
        <v>2418.8722835091698</v>
      </c>
      <c r="D8" s="24">
        <f t="shared" si="2"/>
        <v>392.26559870020833</v>
      </c>
    </row>
    <row r="9" spans="1:12" x14ac:dyDescent="0.25">
      <c r="A9" s="40">
        <v>7</v>
      </c>
      <c r="B9" s="82">
        <f t="shared" si="0"/>
        <v>5.74779315063489</v>
      </c>
      <c r="C9" s="22">
        <f t="shared" si="1"/>
        <v>3790.2902702532997</v>
      </c>
      <c r="D9" s="24">
        <f t="shared" si="2"/>
        <v>453.90778954660203</v>
      </c>
    </row>
    <row r="10" spans="1:12" x14ac:dyDescent="0.25">
      <c r="A10" s="40">
        <v>8</v>
      </c>
      <c r="B10" s="82">
        <f t="shared" si="0"/>
        <v>3.1176686298235077</v>
      </c>
      <c r="C10" s="22">
        <f t="shared" si="1"/>
        <v>5196.8484970786085</v>
      </c>
      <c r="D10" s="24">
        <f t="shared" si="2"/>
        <v>459.58209649803104</v>
      </c>
    </row>
    <row r="11" spans="1:12" x14ac:dyDescent="0.25">
      <c r="A11" s="40">
        <v>9</v>
      </c>
      <c r="B11" s="82">
        <f t="shared" si="0"/>
        <v>1.5031636093526046</v>
      </c>
      <c r="C11" s="22">
        <f t="shared" si="1"/>
        <v>6333.6654394799934</v>
      </c>
      <c r="D11" s="24">
        <f t="shared" si="2"/>
        <v>413.62430047252843</v>
      </c>
    </row>
    <row r="12" spans="1:12" x14ac:dyDescent="0.25">
      <c r="A12" s="40">
        <v>10</v>
      </c>
      <c r="B12" s="82">
        <f t="shared" si="0"/>
        <v>0.65226648316016678</v>
      </c>
      <c r="C12" s="22">
        <f t="shared" si="1"/>
        <v>6947.2462261758446</v>
      </c>
      <c r="D12" s="24">
        <f t="shared" si="2"/>
        <v>335.0360184187665</v>
      </c>
    </row>
    <row r="13" spans="1:12" x14ac:dyDescent="0.25">
      <c r="A13" s="40">
        <v>11</v>
      </c>
      <c r="B13" s="82">
        <f t="shared" si="0"/>
        <v>0.25730675466244834</v>
      </c>
      <c r="C13" s="22">
        <f t="shared" si="1"/>
        <v>6927.5166587317772</v>
      </c>
      <c r="D13" s="24">
        <f t="shared" si="2"/>
        <v>246.70858754422466</v>
      </c>
    </row>
    <row r="14" spans="1:12" x14ac:dyDescent="0.25">
      <c r="A14" s="40">
        <v>12</v>
      </c>
      <c r="B14" s="82">
        <f t="shared" si="0"/>
        <v>9.3044081003993639E-2</v>
      </c>
      <c r="C14" s="22">
        <f t="shared" si="1"/>
        <v>6332.1895280615436</v>
      </c>
      <c r="D14" s="24">
        <f t="shared" si="2"/>
        <v>166.52846312081476</v>
      </c>
    </row>
    <row r="15" spans="1:12" x14ac:dyDescent="0.25">
      <c r="A15" s="40">
        <v>13</v>
      </c>
      <c r="B15" s="82">
        <f t="shared" si="0"/>
        <v>3.105733652868857E-2</v>
      </c>
      <c r="C15" s="22">
        <f t="shared" si="1"/>
        <v>5342.7902570921851</v>
      </c>
      <c r="D15" s="24">
        <f t="shared" si="2"/>
        <v>103.76014616619231</v>
      </c>
    </row>
    <row r="16" spans="1:12" x14ac:dyDescent="0.25">
      <c r="A16" s="40">
        <v>14</v>
      </c>
      <c r="B16" s="82">
        <f t="shared" si="0"/>
        <v>9.6262022443139184E-3</v>
      </c>
      <c r="C16" s="22">
        <f t="shared" si="1"/>
        <v>4185.9849454477962</v>
      </c>
      <c r="D16" s="24">
        <f t="shared" si="2"/>
        <v>60.032716028870155</v>
      </c>
    </row>
    <row r="17" spans="1:4" x14ac:dyDescent="0.25">
      <c r="A17" s="40">
        <v>15</v>
      </c>
      <c r="B17" s="82">
        <f t="shared" si="0"/>
        <v>2.784726401934549E-3</v>
      </c>
      <c r="C17" s="22">
        <f t="shared" si="1"/>
        <v>3061.004552363253</v>
      </c>
      <c r="D17" s="24">
        <f t="shared" si="2"/>
        <v>32.417699073288958</v>
      </c>
    </row>
    <row r="18" spans="1:4" x14ac:dyDescent="0.25">
      <c r="A18" s="40">
        <v>16</v>
      </c>
      <c r="B18" s="82">
        <f t="shared" si="0"/>
        <v>7.5523369738815765E-4</v>
      </c>
      <c r="C18" s="22">
        <f t="shared" si="1"/>
        <v>2098.4642036976061</v>
      </c>
      <c r="D18" s="24">
        <f t="shared" si="2"/>
        <v>16.4114765673291</v>
      </c>
    </row>
    <row r="19" spans="1:4" x14ac:dyDescent="0.25">
      <c r="A19" s="40">
        <v>17</v>
      </c>
      <c r="B19" s="82">
        <f t="shared" si="0"/>
        <v>1.9277523777749462E-4</v>
      </c>
      <c r="C19" s="22">
        <f t="shared" si="1"/>
        <v>1353.9736618741395</v>
      </c>
      <c r="D19" s="24">
        <f t="shared" si="2"/>
        <v>7.8195937134387554</v>
      </c>
    </row>
    <row r="20" spans="1:4" x14ac:dyDescent="0.25">
      <c r="A20" s="40">
        <v>18</v>
      </c>
      <c r="B20" s="82">
        <f t="shared" si="0"/>
        <v>4.64726622065395E-5</v>
      </c>
      <c r="C20" s="22">
        <f t="shared" si="1"/>
        <v>825.07852528307922</v>
      </c>
      <c r="D20" s="24">
        <f t="shared" si="2"/>
        <v>3.51882068986813</v>
      </c>
    </row>
    <row r="21" spans="1:4" x14ac:dyDescent="0.25">
      <c r="A21" s="40">
        <v>19</v>
      </c>
      <c r="B21" s="82">
        <f t="shared" si="0"/>
        <v>1.0613601085613093E-5</v>
      </c>
      <c r="C21" s="22">
        <f t="shared" si="1"/>
        <v>476.32048022567886</v>
      </c>
      <c r="D21" s="24">
        <f t="shared" si="2"/>
        <v>1.5001303205477863</v>
      </c>
    </row>
    <row r="22" spans="1:4" x14ac:dyDescent="0.25">
      <c r="A22" s="40">
        <v>20</v>
      </c>
      <c r="B22" s="82">
        <f t="shared" si="0"/>
        <v>2.302775363474703E-6</v>
      </c>
      <c r="C22" s="22">
        <f t="shared" si="1"/>
        <v>261.23227460604539</v>
      </c>
      <c r="D22" s="24">
        <f t="shared" si="2"/>
        <v>0.60755338737524089</v>
      </c>
    </row>
    <row r="23" spans="1:4" x14ac:dyDescent="0.25">
      <c r="A23" s="40">
        <v>21</v>
      </c>
      <c r="B23" s="82">
        <f t="shared" si="0"/>
        <v>4.758291995742498E-7</v>
      </c>
      <c r="C23" s="22">
        <f t="shared" si="1"/>
        <v>136.44735130854468</v>
      </c>
      <c r="D23" s="24">
        <f t="shared" si="2"/>
        <v>0.23434225518699101</v>
      </c>
    </row>
    <row r="24" spans="1:4" x14ac:dyDescent="0.25">
      <c r="A24" s="40">
        <v>22</v>
      </c>
      <c r="B24" s="82">
        <f t="shared" si="0"/>
        <v>9.385279657702145E-8</v>
      </c>
      <c r="C24" s="22">
        <f t="shared" si="1"/>
        <v>68.029926423817301</v>
      </c>
      <c r="D24" s="24">
        <f t="shared" si="2"/>
        <v>8.628064387221783E-2</v>
      </c>
    </row>
    <row r="25" spans="1:4" x14ac:dyDescent="0.25">
      <c r="A25" s="40">
        <v>23</v>
      </c>
      <c r="B25" s="82">
        <f t="shared" si="0"/>
        <v>1.7706722928475693E-8</v>
      </c>
      <c r="C25" s="22">
        <f t="shared" si="1"/>
        <v>32.443652246315118</v>
      </c>
      <c r="D25" s="24">
        <f t="shared" si="2"/>
        <v>3.0385822358212116E-2</v>
      </c>
    </row>
    <row r="26" spans="1:4" x14ac:dyDescent="0.25">
      <c r="A26" s="40">
        <v>24</v>
      </c>
      <c r="B26" s="82">
        <f t="shared" si="0"/>
        <v>3.2014428937819156E-9</v>
      </c>
      <c r="C26" s="22">
        <f t="shared" si="1"/>
        <v>14.82777776847648</v>
      </c>
      <c r="D26" s="24">
        <f t="shared" si="2"/>
        <v>1.0255225301121891E-2</v>
      </c>
    </row>
    <row r="27" spans="1:4" x14ac:dyDescent="0.25">
      <c r="A27" s="40">
        <v>25</v>
      </c>
      <c r="B27" s="82">
        <f t="shared" si="0"/>
        <v>5.556797368889468E-10</v>
      </c>
      <c r="C27" s="22">
        <f t="shared" si="1"/>
        <v>6.5056940016130582</v>
      </c>
      <c r="D27" s="24">
        <f t="shared" si="2"/>
        <v>3.322696320259813E-3</v>
      </c>
    </row>
    <row r="28" spans="1:4" x14ac:dyDescent="0.25">
      <c r="A28" s="40">
        <f t="shared" ref="A28:A45" si="3">A27+1</f>
        <v>26</v>
      </c>
      <c r="B28" s="82">
        <f t="shared" si="0"/>
        <v>9.2740625757765244E-11</v>
      </c>
      <c r="C28" s="22">
        <f t="shared" si="1"/>
        <v>2.7445924015229095</v>
      </c>
      <c r="D28" s="24">
        <f t="shared" si="2"/>
        <v>1.0351487349219842E-3</v>
      </c>
    </row>
    <row r="29" spans="1:4" x14ac:dyDescent="0.25">
      <c r="A29" s="40">
        <f t="shared" si="3"/>
        <v>27</v>
      </c>
      <c r="B29" s="82">
        <f t="shared" si="0"/>
        <v>1.4904762746338152E-11</v>
      </c>
      <c r="C29" s="22">
        <f t="shared" si="1"/>
        <v>1.1149917781104604</v>
      </c>
      <c r="D29" s="24">
        <f t="shared" si="2"/>
        <v>3.1054493102152637E-4</v>
      </c>
    </row>
    <row r="30" spans="1:4" x14ac:dyDescent="0.25">
      <c r="A30" s="40">
        <f t="shared" si="3"/>
        <v>28</v>
      </c>
      <c r="B30" s="82">
        <f t="shared" si="0"/>
        <v>2.3098609964063338E-12</v>
      </c>
      <c r="C30" s="22">
        <f t="shared" si="1"/>
        <v>0.43678851057955037</v>
      </c>
      <c r="D30" s="24">
        <f t="shared" si="2"/>
        <v>8.9836302024672157E-5</v>
      </c>
    </row>
    <row r="31" spans="1:4" x14ac:dyDescent="0.25">
      <c r="A31" s="40">
        <f t="shared" si="3"/>
        <v>29</v>
      </c>
      <c r="B31" s="82">
        <f t="shared" si="0"/>
        <v>3.4562620057492646E-13</v>
      </c>
      <c r="C31" s="22">
        <f t="shared" si="1"/>
        <v>0.16520788849821416</v>
      </c>
      <c r="D31" s="24">
        <f t="shared" si="2"/>
        <v>2.5092233588779954E-5</v>
      </c>
    </row>
    <row r="32" spans="1:4" x14ac:dyDescent="0.25">
      <c r="A32" s="40">
        <f t="shared" si="3"/>
        <v>30</v>
      </c>
      <c r="B32" s="82">
        <f t="shared" si="0"/>
        <v>4.9992425959564974E-14</v>
      </c>
      <c r="C32" s="22">
        <f t="shared" si="1"/>
        <v>6.0404194636354172E-2</v>
      </c>
      <c r="D32" s="24">
        <f t="shared" si="2"/>
        <v>6.7749098438804301E-6</v>
      </c>
    </row>
    <row r="33" spans="1:4" x14ac:dyDescent="0.25">
      <c r="A33" s="40">
        <f t="shared" si="3"/>
        <v>31</v>
      </c>
      <c r="B33" s="82">
        <f t="shared" si="0"/>
        <v>6.9977968063388327E-15</v>
      </c>
      <c r="C33" s="22">
        <f t="shared" si="1"/>
        <v>2.137287653150588E-2</v>
      </c>
      <c r="D33" s="24">
        <f t="shared" si="2"/>
        <v>1.7702201487824546E-6</v>
      </c>
    </row>
    <row r="34" spans="1:4" x14ac:dyDescent="0.25">
      <c r="A34" s="40">
        <f t="shared" si="3"/>
        <v>32</v>
      </c>
      <c r="B34" s="82">
        <f t="shared" si="0"/>
        <v>9.4892122112083411E-16</v>
      </c>
      <c r="C34" s="22">
        <f t="shared" si="1"/>
        <v>7.326061684029034E-3</v>
      </c>
      <c r="D34" s="24">
        <f t="shared" si="2"/>
        <v>4.4808742324798208E-7</v>
      </c>
    </row>
    <row r="35" spans="1:4" x14ac:dyDescent="0.25">
      <c r="A35" s="40">
        <f t="shared" si="3"/>
        <v>33</v>
      </c>
      <c r="B35" s="82">
        <f t="shared" si="0"/>
        <v>1.2477714049937565E-16</v>
      </c>
      <c r="C35" s="22">
        <f t="shared" si="1"/>
        <v>2.4350854380155423E-3</v>
      </c>
      <c r="D35" s="24">
        <f t="shared" si="2"/>
        <v>1.0998520478243672E-7</v>
      </c>
    </row>
    <row r="36" spans="1:4" x14ac:dyDescent="0.25">
      <c r="A36" s="40">
        <f t="shared" si="3"/>
        <v>34</v>
      </c>
      <c r="B36" s="82">
        <f t="shared" si="0"/>
        <v>1.5924834267955282E-17</v>
      </c>
      <c r="C36" s="22">
        <f t="shared" si="1"/>
        <v>7.8558441494420907E-4</v>
      </c>
      <c r="D36" s="24">
        <f t="shared" si="2"/>
        <v>2.620238381231728E-8</v>
      </c>
    </row>
    <row r="37" spans="1:4" x14ac:dyDescent="0.25">
      <c r="A37" s="40">
        <f t="shared" si="3"/>
        <v>35</v>
      </c>
      <c r="B37" s="82">
        <f t="shared" si="0"/>
        <v>1.9743570119596654E-18</v>
      </c>
      <c r="C37" s="22">
        <f t="shared" si="1"/>
        <v>2.4619679052305599E-4</v>
      </c>
      <c r="D37" s="24">
        <f t="shared" si="2"/>
        <v>6.0639863176940306E-9</v>
      </c>
    </row>
    <row r="38" spans="1:4" x14ac:dyDescent="0.25">
      <c r="A38" s="40">
        <f t="shared" si="3"/>
        <v>36</v>
      </c>
      <c r="B38" s="82">
        <f t="shared" si="0"/>
        <v>2.3798084118515832E-19</v>
      </c>
      <c r="C38" s="22">
        <f t="shared" si="1"/>
        <v>7.5013159625653239E-5</v>
      </c>
      <c r="D38" s="24">
        <f t="shared" si="2"/>
        <v>1.3643982858794424E-9</v>
      </c>
    </row>
    <row r="39" spans="1:4" x14ac:dyDescent="0.25">
      <c r="A39" s="40">
        <f t="shared" si="3"/>
        <v>37</v>
      </c>
      <c r="B39" s="82">
        <f t="shared" si="0"/>
        <v>2.7909951434379066E-20</v>
      </c>
      <c r="C39" s="22">
        <f t="shared" si="1"/>
        <v>2.2237876147170315E-5</v>
      </c>
      <c r="D39" s="24">
        <f t="shared" si="2"/>
        <v>2.9869289641245014E-10</v>
      </c>
    </row>
    <row r="40" spans="1:4" x14ac:dyDescent="0.25">
      <c r="A40" s="40">
        <f t="shared" si="3"/>
        <v>38</v>
      </c>
      <c r="B40" s="82">
        <f t="shared" si="0"/>
        <v>3.1870897510327107E-21</v>
      </c>
      <c r="C40" s="22">
        <f t="shared" si="1"/>
        <v>6.4189986292426934E-6</v>
      </c>
      <c r="D40" s="24">
        <f t="shared" si="2"/>
        <v>6.3668812640940171E-11</v>
      </c>
    </row>
    <row r="41" spans="1:4" x14ac:dyDescent="0.25">
      <c r="A41" s="40">
        <f t="shared" si="3"/>
        <v>39</v>
      </c>
      <c r="B41" s="82">
        <f t="shared" si="0"/>
        <v>3.5460797318462629E-22</v>
      </c>
      <c r="C41" s="22">
        <f t="shared" si="1"/>
        <v>1.8053451698196767E-6</v>
      </c>
      <c r="D41" s="24">
        <f t="shared" si="2"/>
        <v>1.3223535848961882E-11</v>
      </c>
    </row>
    <row r="42" spans="1:4" x14ac:dyDescent="0.25">
      <c r="A42" s="40">
        <f t="shared" si="3"/>
        <v>40</v>
      </c>
      <c r="B42" s="82">
        <f t="shared" si="0"/>
        <v>3.8468682672092601E-23</v>
      </c>
      <c r="C42" s="22">
        <f t="shared" si="1"/>
        <v>4.9505999084648032E-7</v>
      </c>
      <c r="D42" s="24">
        <f t="shared" si="2"/>
        <v>2.677768687183468E-12</v>
      </c>
    </row>
    <row r="43" spans="1:4" x14ac:dyDescent="0.25">
      <c r="A43" s="40">
        <f t="shared" si="3"/>
        <v>41</v>
      </c>
      <c r="B43" s="82">
        <f t="shared" si="0"/>
        <v>4.0713858915355693E-24</v>
      </c>
      <c r="C43" s="22">
        <f t="shared" si="1"/>
        <v>1.3244377328761074E-7</v>
      </c>
      <c r="D43" s="24">
        <f t="shared" si="2"/>
        <v>5.2902312332034533E-13</v>
      </c>
    </row>
    <row r="44" spans="1:4" x14ac:dyDescent="0.25">
      <c r="A44" s="40">
        <f t="shared" si="3"/>
        <v>42</v>
      </c>
      <c r="B44" s="82">
        <f t="shared" si="0"/>
        <v>4.2064117947745798E-25</v>
      </c>
      <c r="C44" s="22">
        <f t="shared" si="1"/>
        <v>3.4589145023632632E-8</v>
      </c>
      <c r="D44" s="24">
        <f t="shared" si="2"/>
        <v>1.020259900949138E-13</v>
      </c>
    </row>
    <row r="45" spans="1:4" ht="15.75" thickBot="1" x14ac:dyDescent="0.3">
      <c r="A45" s="40">
        <f t="shared" si="3"/>
        <v>43</v>
      </c>
      <c r="B45" s="83">
        <f t="shared" si="0"/>
        <v>4.2448479698972735E-26</v>
      </c>
      <c r="C45" s="26">
        <f t="shared" si="1"/>
        <v>8.8232572994891713E-9</v>
      </c>
      <c r="D45" s="27">
        <f t="shared" si="2"/>
        <v>1.9218868515817394E-14</v>
      </c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Erlang-C</vt:lpstr>
      <vt:lpstr>Erlang-B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Gabriele Quatrana</dc:creator>
  <dc:description/>
  <cp:lastModifiedBy>Gabriele Quatrana</cp:lastModifiedBy>
  <cp:revision>1</cp:revision>
  <dcterms:created xsi:type="dcterms:W3CDTF">2015-06-05T18:19:34Z</dcterms:created>
  <dcterms:modified xsi:type="dcterms:W3CDTF">2023-02-15T12:48:59Z</dcterms:modified>
  <dc:language>it-IT</dc:language>
</cp:coreProperties>
</file>