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taleza" sheetId="1" r:id="rId4"/>
    <sheet state="visible" name="Recife" sheetId="2" r:id="rId5"/>
    <sheet state="visible" name="João Pessoa" sheetId="3" r:id="rId6"/>
    <sheet state="visible" name="Teresina" sheetId="4" r:id="rId7"/>
    <sheet state="visible" name="Aracaju" sheetId="5" r:id="rId8"/>
    <sheet state="visible" name="Maceió" sheetId="6" r:id="rId9"/>
    <sheet state="visible" name="Salvador" sheetId="7" r:id="rId10"/>
    <sheet state="visible" name="São Luís" sheetId="8" r:id="rId11"/>
    <sheet state="visible" name="Belém" sheetId="9" r:id="rId12"/>
    <sheet state="visible" name="Macapá" sheetId="10" r:id="rId13"/>
    <sheet state="visible" name="Manaus" sheetId="11" r:id="rId14"/>
    <sheet state="visible" name="Porto Velho" sheetId="12" r:id="rId15"/>
    <sheet state="visible" name="Boa Vista" sheetId="13" r:id="rId16"/>
    <sheet state="visible" name="Rio Branco" sheetId="14" r:id="rId17"/>
    <sheet state="visible" name="Palmas" sheetId="15" r:id="rId18"/>
    <sheet state="visible" name="Cuiabá" sheetId="16" r:id="rId19"/>
    <sheet state="visible" name="Campo Grande" sheetId="17" r:id="rId20"/>
    <sheet state="visible" name="Goiânia" sheetId="18" r:id="rId21"/>
    <sheet state="visible" name="Brasília" sheetId="19" r:id="rId22"/>
    <sheet state="visible" name="Belo Horizonte" sheetId="20" r:id="rId23"/>
    <sheet state="visible" name="São Paulo" sheetId="21" r:id="rId24"/>
    <sheet state="visible" name="Rio de Janeiro" sheetId="22" r:id="rId25"/>
    <sheet state="visible" name="Vitória" sheetId="23" r:id="rId26"/>
    <sheet state="visible" name="Curitiba" sheetId="24" r:id="rId27"/>
    <sheet state="visible" name="Florianópolis" sheetId="25" r:id="rId28"/>
    <sheet state="visible" name="Porto Alegre" sheetId="26" r:id="rId29"/>
  </sheets>
  <definedNames/>
  <calcPr/>
</workbook>
</file>

<file path=xl/sharedStrings.xml><?xml version="1.0" encoding="utf-8"?>
<sst xmlns="http://schemas.openxmlformats.org/spreadsheetml/2006/main" count="546" uniqueCount="321">
  <si>
    <t>CAMINHO</t>
  </si>
  <si>
    <t>TRAJETO</t>
  </si>
  <si>
    <t>DISTÂNCIAS</t>
  </si>
  <si>
    <t>DISTÂNCIA TOTAL</t>
  </si>
  <si>
    <t>TEMPO DE VÔO (MIN)</t>
  </si>
  <si>
    <t>CUSTO DA EQUIPE</t>
  </si>
  <si>
    <t>CUSTO DE COMBUSTÍVEL</t>
  </si>
  <si>
    <t>CUSTO TOTAL</t>
  </si>
  <si>
    <t>NÍVEL DE DEMANDA</t>
  </si>
  <si>
    <t>NAT - FOR</t>
  </si>
  <si>
    <t>NAT - JPE - FOR</t>
  </si>
  <si>
    <t>141 - 546</t>
  </si>
  <si>
    <t>[1] SERÁ O ÚNICO TRAJETO, POIS QUALQUER OUTRO TRAJETO AUMENTARIA A DISTÂNCIA, OS CUSTOS E O NÍVEL DE DEMANDA. COLOCAREI OUTRO SÓ PARA 
RODAR O ALGORITMO, MAS ESSE É UM CASO TRIVIAL</t>
  </si>
  <si>
    <t>NAT - REC</t>
  </si>
  <si>
    <t>NAT - JPE - REC</t>
  </si>
  <si>
    <t>141 - 110</t>
  </si>
  <si>
    <t>NAT - MAC - REC</t>
  </si>
  <si>
    <t>418 - 202</t>
  </si>
  <si>
    <t>NAT - JPE - MAC - REC</t>
  </si>
  <si>
    <t>141 - 296 - 202</t>
  </si>
  <si>
    <t>NAT - JPE</t>
  </si>
  <si>
    <t>NAT - REC - JPE</t>
  </si>
  <si>
    <t>247 - 110</t>
  </si>
  <si>
    <t>NAT - TER</t>
  </si>
  <si>
    <t>NAT - FOR - TER</t>
  </si>
  <si>
    <t>414 - 497</t>
  </si>
  <si>
    <t>NAT - JPE - TER</t>
  </si>
  <si>
    <t>141 - 905</t>
  </si>
  <si>
    <t>NAT - REC - TER</t>
  </si>
  <si>
    <t>247 - 937</t>
  </si>
  <si>
    <t>NAT - JPE - REC - TER</t>
  </si>
  <si>
    <t>141 - 110 - 937</t>
  </si>
  <si>
    <t>NAT - SAL - TER</t>
  </si>
  <si>
    <t>1071 -317</t>
  </si>
  <si>
    <t>NAT - FOR - SAL - TER</t>
  </si>
  <si>
    <t>414 - 647 - 317</t>
  </si>
  <si>
    <t>NAT - ARA</t>
  </si>
  <si>
    <t>NAT - JPE - ARA</t>
  </si>
  <si>
    <t>141 - 486</t>
  </si>
  <si>
    <t>NAT - REC - ARA</t>
  </si>
  <si>
    <t>247 - 398</t>
  </si>
  <si>
    <t>NAT - MAC - ARA</t>
  </si>
  <si>
    <t>418 - 215</t>
  </si>
  <si>
    <t>NAT - JPE - MAC - ARA</t>
  </si>
  <si>
    <t>141 - 296 - 215</t>
  </si>
  <si>
    <t>NAT - JPE - REC - ARA</t>
  </si>
  <si>
    <t>141 - 110 - 398</t>
  </si>
  <si>
    <t>NAT - SAV - ARA</t>
  </si>
  <si>
    <t>875 - 254</t>
  </si>
  <si>
    <t>NAT - MAC</t>
  </si>
  <si>
    <t>NAT - JPE - MAC</t>
  </si>
  <si>
    <t>141 - 296</t>
  </si>
  <si>
    <t>NAT - REC - MAC</t>
  </si>
  <si>
    <t>247 - 202</t>
  </si>
  <si>
    <t>NAT - JPE - REC - MAC</t>
  </si>
  <si>
    <t>141 - 110 - 202</t>
  </si>
  <si>
    <t>NAT - SAV - MAC</t>
  </si>
  <si>
    <t>875 - 477</t>
  </si>
  <si>
    <t>NAT - REC - SAV - MAC</t>
  </si>
  <si>
    <t>247 - 675 - 477</t>
  </si>
  <si>
    <t>NAT - SAV</t>
  </si>
  <si>
    <t>NAT - REC - SAV</t>
  </si>
  <si>
    <t>247 - 675</t>
  </si>
  <si>
    <t>NAT - JPE - SAV</t>
  </si>
  <si>
    <t>141 - 740</t>
  </si>
  <si>
    <t>NAT - JPE - REC - SAV</t>
  </si>
  <si>
    <t>141 - 110 - 675</t>
  </si>
  <si>
    <t>NAT - JPE - MAC - SAV</t>
  </si>
  <si>
    <t>141 - 296 - 477</t>
  </si>
  <si>
    <t>NAT - JPE - ARA - SAV</t>
  </si>
  <si>
    <t>141 - 486 - 254</t>
  </si>
  <si>
    <t>NAT - REC - ARA - SAV</t>
  </si>
  <si>
    <t>247 - 398 - 254</t>
  </si>
  <si>
    <t>NAT - SAL</t>
  </si>
  <si>
    <t>NAT - FOR - SAL</t>
  </si>
  <si>
    <t>414 - 647</t>
  </si>
  <si>
    <t>NAT - TER - SAL</t>
  </si>
  <si>
    <t>844 - 317</t>
  </si>
  <si>
    <t>NAT - REC - SAL</t>
  </si>
  <si>
    <t>247 - 1201</t>
  </si>
  <si>
    <t>NAT - REC - TER - SAL</t>
  </si>
  <si>
    <t>247 - 937 - 317</t>
  </si>
  <si>
    <t>NAT - REC - FOR - SAL</t>
  </si>
  <si>
    <t>247 - 628 - 647</t>
  </si>
  <si>
    <t>NAT - FOR - TER - SAL</t>
  </si>
  <si>
    <t>414 - 497 - 317</t>
  </si>
  <si>
    <t>NAT - BEL</t>
  </si>
  <si>
    <t>NAT - SAL - BEL</t>
  </si>
  <si>
    <t>1071 - 490</t>
  </si>
  <si>
    <t>NAT - FOR - BEL</t>
  </si>
  <si>
    <t>414 - 1137</t>
  </si>
  <si>
    <t>NAT - FOR - SAL - BEL</t>
  </si>
  <si>
    <t>414 - 647 - 490</t>
  </si>
  <si>
    <t>NAT - TER - BEL</t>
  </si>
  <si>
    <t>844 - 747</t>
  </si>
  <si>
    <t>NAT - TER - SAL - BEL</t>
  </si>
  <si>
    <t>844 - 317 - 490</t>
  </si>
  <si>
    <t>NAT - FOR - TER - BEL</t>
  </si>
  <si>
    <t>414 - 497 - 747</t>
  </si>
  <si>
    <t>NAT - MAP</t>
  </si>
  <si>
    <t>NAT - FOR - MAP</t>
  </si>
  <si>
    <t>414 - 1456</t>
  </si>
  <si>
    <t>NAT - SAL - MAP</t>
  </si>
  <si>
    <t>1071 - 814</t>
  </si>
  <si>
    <t>NAT - FOR - SAL - MAP</t>
  </si>
  <si>
    <t>414 - 647 - 814</t>
  </si>
  <si>
    <t>NAT - BEL - MAP</t>
  </si>
  <si>
    <t>1552 - 329</t>
  </si>
  <si>
    <t>NAT - SAL - BEL - MAP</t>
  </si>
  <si>
    <t>1071 - 490 - 329</t>
  </si>
  <si>
    <t>NAT - FOR - BEL - MAP</t>
  </si>
  <si>
    <t>414 - 1137 - 329</t>
  </si>
  <si>
    <t>NAT - MAN</t>
  </si>
  <si>
    <t>NAT - FOR - MAN</t>
  </si>
  <si>
    <t>414 - 2389</t>
  </si>
  <si>
    <t>NAT - BEL - MAN</t>
  </si>
  <si>
    <t>1552 - 1299</t>
  </si>
  <si>
    <t>NAT - FOR - BEL - MAN</t>
  </si>
  <si>
    <t>414 - 1137 - 1299</t>
  </si>
  <si>
    <t>NAT - SAL - MAN</t>
  </si>
  <si>
    <t>1071 - 1757</t>
  </si>
  <si>
    <t>NAT - SAL - BEL - MAN</t>
  </si>
  <si>
    <t>1071 - 490 - 1299</t>
  </si>
  <si>
    <t>NAT - FOR - SAL - MAN</t>
  </si>
  <si>
    <t>414 - 647 - 1757</t>
  </si>
  <si>
    <t>NAT - POV</t>
  </si>
  <si>
    <t>NAT - MAP - POV</t>
  </si>
  <si>
    <t>1875 - 1723</t>
  </si>
  <si>
    <t>NAT - BEL - POV</t>
  </si>
  <si>
    <t>1552 - 1879</t>
  </si>
  <si>
    <t>NAT - FOR - POV</t>
  </si>
  <si>
    <t>414 - 2838</t>
  </si>
  <si>
    <t>NAT - FOR - MAP - POV</t>
  </si>
  <si>
    <t>414 - 1456 - 1723</t>
  </si>
  <si>
    <t>NAT - FOR - BEL - POV</t>
  </si>
  <si>
    <t>414 - 1137 - 1879</t>
  </si>
  <si>
    <t>NAT - BEL - MAP - POV</t>
  </si>
  <si>
    <t>1552 - 329 - 1723</t>
  </si>
  <si>
    <t>NAT - BOA</t>
  </si>
  <si>
    <t>NAT - PAL - BOA</t>
  </si>
  <si>
    <t>1516 - 1999</t>
  </si>
  <si>
    <t>NAT - FOR - BOA</t>
  </si>
  <si>
    <t>414 - 2567</t>
  </si>
  <si>
    <t>NAT - TER - BOA</t>
  </si>
  <si>
    <t>844 - 2171</t>
  </si>
  <si>
    <t>NAT - BEL - BOA</t>
  </si>
  <si>
    <t>1552 - 1437</t>
  </si>
  <si>
    <t>NAT - TER - PAL - BOA</t>
  </si>
  <si>
    <t>844 - 831 - 1999</t>
  </si>
  <si>
    <t>NAT - FOR - BEL - BOA</t>
  </si>
  <si>
    <t>414 - 1137 - 1437</t>
  </si>
  <si>
    <t>NAT - RIB</t>
  </si>
  <si>
    <t>NAT - BEL - RIB</t>
  </si>
  <si>
    <t>1552 - 2340</t>
  </si>
  <si>
    <t>NAT - MAN - RIB</t>
  </si>
  <si>
    <t>2752 - 1151</t>
  </si>
  <si>
    <t>NAT - BOA - RIB</t>
  </si>
  <si>
    <t>2970 - 1623</t>
  </si>
  <si>
    <t>NAT - BEL - MAN - RIB</t>
  </si>
  <si>
    <t>1552 - 1299 - 1151</t>
  </si>
  <si>
    <t>NAT - BEL - BOA - RIB</t>
  </si>
  <si>
    <t>1552 - 1437 - 1623</t>
  </si>
  <si>
    <t>NAT - SAL - BEL - RIB</t>
  </si>
  <si>
    <t>1071 - 490 - 2340</t>
  </si>
  <si>
    <t xml:space="preserve"> </t>
  </si>
  <si>
    <t>NAT - PAL</t>
  </si>
  <si>
    <t>NAT - TER - PAL</t>
  </si>
  <si>
    <t>844 - 831</t>
  </si>
  <si>
    <t>NAT - REC - PAL</t>
  </si>
  <si>
    <t>247 - 1495</t>
  </si>
  <si>
    <t>NAT - FOR - PAL</t>
  </si>
  <si>
    <t>414 - 1299</t>
  </si>
  <si>
    <t>NAT - FOR - TER - PAL</t>
  </si>
  <si>
    <t>414 - 497 - 831</t>
  </si>
  <si>
    <t>NAT - REC - TER - PAL</t>
  </si>
  <si>
    <t>247 - 937 - 831</t>
  </si>
  <si>
    <t>NAT - REC - SAV - PAL</t>
  </si>
  <si>
    <t>247 - 675 - 1130</t>
  </si>
  <si>
    <t>NAT - CUI</t>
  </si>
  <si>
    <t>NAT - BSB - CUI</t>
  </si>
  <si>
    <t>1770 - 874</t>
  </si>
  <si>
    <t>NAT - GOI - CUI</t>
  </si>
  <si>
    <t>1933 - 746</t>
  </si>
  <si>
    <t>NAT - SAV - CUI</t>
  </si>
  <si>
    <t>875 - 1941</t>
  </si>
  <si>
    <t>NAT - BHO - CUI</t>
  </si>
  <si>
    <t>1801 - 1361</t>
  </si>
  <si>
    <t>NAT - BSB - GOI - CUI</t>
  </si>
  <si>
    <t>1770 - 173 - 746</t>
  </si>
  <si>
    <t>NAT - SAV - BHO - CUI</t>
  </si>
  <si>
    <t>875 - 957 - 1361</t>
  </si>
  <si>
    <t>NAT - CGD</t>
  </si>
  <si>
    <t>NAT - BSB - CGD</t>
  </si>
  <si>
    <t>1770 - 1087</t>
  </si>
  <si>
    <t>NAT - TER - CGD</t>
  </si>
  <si>
    <t>844 - 2139</t>
  </si>
  <si>
    <t>NAT - PAL - CGD</t>
  </si>
  <si>
    <t>1516 - 1326</t>
  </si>
  <si>
    <t>NAT - FOR - TER - CGD</t>
  </si>
  <si>
    <t>414 - 497 - 2139</t>
  </si>
  <si>
    <t>NAT - TER - PAL - CGD</t>
  </si>
  <si>
    <t>844 - 831 - 1326</t>
  </si>
  <si>
    <t>NAT - SAV - CGD</t>
  </si>
  <si>
    <t>875 - 1929</t>
  </si>
  <si>
    <t>NAT - GOI</t>
  </si>
  <si>
    <t>NAT - SAV - GOI</t>
  </si>
  <si>
    <t>875 - 1241</t>
  </si>
  <si>
    <t>NAT - BSB - GOI</t>
  </si>
  <si>
    <t>1770 - 173</t>
  </si>
  <si>
    <t>NAT - REC - GOI</t>
  </si>
  <si>
    <t>247 - 1830</t>
  </si>
  <si>
    <t>NAT - REC - BSB - GOI</t>
  </si>
  <si>
    <t>247 - 1654 - 173</t>
  </si>
  <si>
    <t>NAT - SAV - BSB - GOI</t>
  </si>
  <si>
    <t>875 - 1083 - 173</t>
  </si>
  <si>
    <t>NAT - REC - SAV - GOI</t>
  </si>
  <si>
    <t>247 - 675 - 1241</t>
  </si>
  <si>
    <t>NAT - BSB</t>
  </si>
  <si>
    <t>NAT - REC - BSB</t>
  </si>
  <si>
    <t>247 - 1654</t>
  </si>
  <si>
    <t>NAT - SAV - BSB</t>
  </si>
  <si>
    <t>875 - 1083</t>
  </si>
  <si>
    <t>NAT - TER - BSB</t>
  </si>
  <si>
    <t>844 - 1314</t>
  </si>
  <si>
    <t>NAT - REC - SAV - BSB</t>
  </si>
  <si>
    <t>247 - 675 - 1083</t>
  </si>
  <si>
    <t>NAT - REC - ARA - BSB</t>
  </si>
  <si>
    <t>247 - 398 - 1292</t>
  </si>
  <si>
    <t>NAT - ARA - SAV - BSB</t>
  </si>
  <si>
    <t>599 - 254 - 1083</t>
  </si>
  <si>
    <t>NAT - BHO</t>
  </si>
  <si>
    <t>NAT - SAV - BHO</t>
  </si>
  <si>
    <t>875 - 957</t>
  </si>
  <si>
    <t>NAT - REC - BHO</t>
  </si>
  <si>
    <t>247 - 1632</t>
  </si>
  <si>
    <t>NAT - ARA - BHO</t>
  </si>
  <si>
    <t>599 - 1235</t>
  </si>
  <si>
    <t>NAT - BSB - BHO</t>
  </si>
  <si>
    <t>1770 - 592</t>
  </si>
  <si>
    <t>NAT - REC - SAV - BHO</t>
  </si>
  <si>
    <t>247 - 675 - 957</t>
  </si>
  <si>
    <t>NAT - REC - ARA - BHO</t>
  </si>
  <si>
    <t>247 - 398 - 1235</t>
  </si>
  <si>
    <t>NAT - SAO</t>
  </si>
  <si>
    <t>NAT - REC - SAO</t>
  </si>
  <si>
    <t>247 - 2130</t>
  </si>
  <si>
    <t>NAT - SAV - SAO</t>
  </si>
  <si>
    <t>875 - 1471</t>
  </si>
  <si>
    <t>NAT - BHO - SAO</t>
  </si>
  <si>
    <t>1801 - 499</t>
  </si>
  <si>
    <t>NAT - BSB - SAO</t>
  </si>
  <si>
    <t>1770 - 864</t>
  </si>
  <si>
    <t>NAT - REC - SAV - SAO</t>
  </si>
  <si>
    <t>247 - 675 - 1471</t>
  </si>
  <si>
    <t>NAT - REC - BHO - SAO</t>
  </si>
  <si>
    <t>247 - 1632 - 499</t>
  </si>
  <si>
    <t>NAT - RIO</t>
  </si>
  <si>
    <t>NAT - SAV - RIO</t>
  </si>
  <si>
    <t>875 - 1212</t>
  </si>
  <si>
    <t>NAT - VIT - RIO</t>
  </si>
  <si>
    <t>1686 - 418</t>
  </si>
  <si>
    <t>NAT - REC - RIO</t>
  </si>
  <si>
    <t>247 - 1875</t>
  </si>
  <si>
    <t>NAT - BHO - RIO</t>
  </si>
  <si>
    <t>1801 - 352</t>
  </si>
  <si>
    <t>NAT - REC - SAV - RIO</t>
  </si>
  <si>
    <t>247 - 675 - 1624</t>
  </si>
  <si>
    <t>NAT - REC - VIT - RIO</t>
  </si>
  <si>
    <t>247 - 1480 - 418</t>
  </si>
  <si>
    <t>NAT - VIT</t>
  </si>
  <si>
    <t>NAT - BHO - VIT</t>
  </si>
  <si>
    <t>1801 - 836</t>
  </si>
  <si>
    <t>NAT - RIO - VIT</t>
  </si>
  <si>
    <t>2086 - 418</t>
  </si>
  <si>
    <t>NAT - JPE - VIT</t>
  </si>
  <si>
    <t>141 - 1558</t>
  </si>
  <si>
    <t>NAT - REC - VIT</t>
  </si>
  <si>
    <t>247 - 1480</t>
  </si>
  <si>
    <t>NAT - JPE - BHO - VIT</t>
  </si>
  <si>
    <t>141 - 1695 - 836</t>
  </si>
  <si>
    <t>NAT - REC - BHO - VIT</t>
  </si>
  <si>
    <t>247 - 1632 - 836</t>
  </si>
  <si>
    <t>NAT - CUR</t>
  </si>
  <si>
    <t>NAT - SAO - CUR</t>
  </si>
  <si>
    <t>2322 - 339</t>
  </si>
  <si>
    <t>NAT - BSB - CUR</t>
  </si>
  <si>
    <t>1770 - 1082</t>
  </si>
  <si>
    <t>NAT - REC - CUR</t>
  </si>
  <si>
    <t>247 - 2456</t>
  </si>
  <si>
    <t>NAT - SAV - CUR</t>
  </si>
  <si>
    <t>875 - 1785</t>
  </si>
  <si>
    <t>NAT - REC - SAO - CUR</t>
  </si>
  <si>
    <t>247 - 2130 - 339</t>
  </si>
  <si>
    <t>NAT - SAV - SAO - CUR</t>
  </si>
  <si>
    <t>875 - 1471 - 339</t>
  </si>
  <si>
    <t>NAT - FLO</t>
  </si>
  <si>
    <t>NAT - CUR - FLO</t>
  </si>
  <si>
    <t>2643 - 251</t>
  </si>
  <si>
    <t>NAT - RIO - FLO</t>
  </si>
  <si>
    <t>2086 - 755</t>
  </si>
  <si>
    <t>NAT - SAO - FLO</t>
  </si>
  <si>
    <t>2322 - 501</t>
  </si>
  <si>
    <t>NAT - BSB - FLO</t>
  </si>
  <si>
    <t>1770 - 1314</t>
  </si>
  <si>
    <t>NAT - REC - SAO - FLO</t>
  </si>
  <si>
    <t>247 - 2130 - 501</t>
  </si>
  <si>
    <t>NAT - SAV - BHO - FLO</t>
  </si>
  <si>
    <t>875 - 957 - 1007</t>
  </si>
  <si>
    <t>NAT - POA</t>
  </si>
  <si>
    <t>NAT - CUR - POA</t>
  </si>
  <si>
    <t>2643 - 546</t>
  </si>
  <si>
    <t>NAT - SAO - POA</t>
  </si>
  <si>
    <t>2322 - 852</t>
  </si>
  <si>
    <t>NAT - BSB - POA</t>
  </si>
  <si>
    <t>1770 - 1605</t>
  </si>
  <si>
    <t>NAT - BSB - SAO - POA</t>
  </si>
  <si>
    <t>1770 - 864 - 852</t>
  </si>
  <si>
    <t>NAT - BSB - CUR - POA</t>
  </si>
  <si>
    <t>1770 - 1082 - 546</t>
  </si>
  <si>
    <t>NAT - SAO - CUR - POA</t>
  </si>
  <si>
    <t>2322 - 339 - 546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</si>
</sst>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1.0"/>
      <color rgb="FFFFFFFF"/>
      <name val="Montserrat"/>
    </font>
    <font>
      <b/>
      <sz val="11.0"/>
      <color theme="0"/>
      <name val="Montserrat"/>
    </font>
    <font>
      <b/>
      <sz val="11.0"/>
      <color theme="1"/>
      <name val="Montserrat"/>
    </font>
    <font>
      <b/>
      <sz val="11.0"/>
      <color rgb="FF000000"/>
      <name val="Montserrat"/>
    </font>
  </fonts>
  <fills count="5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3" fontId="3" numFmtId="0" xfId="0" applyAlignment="1" applyFill="1" applyFont="1">
      <alignment horizontal="center" readingOrder="0" vertical="center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3" fontId="3" numFmtId="0" xfId="0" applyAlignment="1" applyFont="1">
      <alignment horizontal="center" vertical="center"/>
    </xf>
    <xf borderId="0" fillId="4" fontId="4" numFmtId="0" xfId="0" applyAlignment="1" applyFill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9</v>
      </c>
      <c r="C2" s="4">
        <v>414.0</v>
      </c>
      <c r="D2" s="4">
        <v>414.0</v>
      </c>
      <c r="E2" s="4">
        <v>50.0</v>
      </c>
      <c r="F2" s="5">
        <f t="shared" ref="F2:F3" si="1">E2*4.13</f>
        <v>206.5</v>
      </c>
      <c r="G2" s="5">
        <f t="shared" ref="G2:G3" si="2">D2*3.6*4.69</f>
        <v>6989.976</v>
      </c>
      <c r="H2" s="5">
        <f t="shared" ref="H2:H3" si="3">sum(F2,G2)</f>
        <v>7196.476</v>
      </c>
      <c r="I2" s="4">
        <v>2.0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10</v>
      </c>
      <c r="C3" s="4" t="s">
        <v>11</v>
      </c>
      <c r="D3" s="4">
        <v>687.0</v>
      </c>
      <c r="E3" s="4">
        <v>69.0</v>
      </c>
      <c r="F3" s="5">
        <f t="shared" si="1"/>
        <v>284.97</v>
      </c>
      <c r="G3" s="5">
        <f t="shared" si="2"/>
        <v>11599.308</v>
      </c>
      <c r="H3" s="5">
        <f t="shared" si="3"/>
        <v>11884.278</v>
      </c>
      <c r="I3" s="4">
        <v>3.0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 t="s">
        <v>12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">
    <mergeCell ref="A5:F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13</v>
      </c>
      <c r="C2" s="4">
        <v>247.0</v>
      </c>
      <c r="D2" s="4">
        <v>247.0</v>
      </c>
      <c r="E2" s="4">
        <v>38.0</v>
      </c>
      <c r="F2" s="5">
        <f t="shared" ref="F2:F5" si="1">E2*4.13</f>
        <v>156.94</v>
      </c>
      <c r="G2" s="5">
        <f t="shared" ref="G2:G5" si="2">D2*3.6*4.69</f>
        <v>4170.348</v>
      </c>
      <c r="H2" s="5">
        <f t="shared" ref="H2:H5" si="3">SUM(F2,G2)</f>
        <v>4327.288</v>
      </c>
      <c r="I2" s="4">
        <v>2.0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14</v>
      </c>
      <c r="C3" s="4" t="s">
        <v>15</v>
      </c>
      <c r="D3" s="4">
        <v>251.0</v>
      </c>
      <c r="E3" s="4">
        <v>38.0</v>
      </c>
      <c r="F3" s="5">
        <f t="shared" si="1"/>
        <v>156.94</v>
      </c>
      <c r="G3" s="5">
        <f t="shared" si="2"/>
        <v>4237.884</v>
      </c>
      <c r="H3" s="5">
        <f t="shared" si="3"/>
        <v>4394.824</v>
      </c>
      <c r="I3" s="4">
        <v>3.0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16</v>
      </c>
      <c r="C4" s="4" t="s">
        <v>17</v>
      </c>
      <c r="D4" s="4">
        <v>620.0</v>
      </c>
      <c r="E4" s="4">
        <v>64.0</v>
      </c>
      <c r="F4" s="5">
        <f t="shared" si="1"/>
        <v>264.32</v>
      </c>
      <c r="G4" s="5">
        <f t="shared" si="2"/>
        <v>10468.08</v>
      </c>
      <c r="H4" s="5">
        <f t="shared" si="3"/>
        <v>10732.4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18</v>
      </c>
      <c r="C5" s="4" t="s">
        <v>19</v>
      </c>
      <c r="D5" s="4">
        <v>639.0</v>
      </c>
      <c r="E5" s="4">
        <v>66.0</v>
      </c>
      <c r="F5" s="5">
        <f t="shared" si="1"/>
        <v>272.58</v>
      </c>
      <c r="G5" s="5">
        <f t="shared" si="2"/>
        <v>10788.876</v>
      </c>
      <c r="H5" s="5">
        <f t="shared" si="3"/>
        <v>11061.456</v>
      </c>
      <c r="I5" s="4">
        <v>4.0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20</v>
      </c>
      <c r="C2" s="4">
        <v>141.0</v>
      </c>
      <c r="D2" s="4">
        <v>141.0</v>
      </c>
      <c r="E2" s="4">
        <v>30.0</v>
      </c>
      <c r="F2" s="5">
        <f t="shared" ref="F2:F3" si="1">E2*4.13</f>
        <v>123.9</v>
      </c>
      <c r="G2" s="5">
        <f t="shared" ref="G2:G3" si="2">D2*3.6*4.69</f>
        <v>2380.644</v>
      </c>
      <c r="H2" s="5">
        <f t="shared" ref="H2:H3" si="3">SUM(F2,G2)</f>
        <v>2504.544</v>
      </c>
      <c r="I2" s="4">
        <v>4.0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21</v>
      </c>
      <c r="C3" s="4" t="s">
        <v>22</v>
      </c>
      <c r="D3" s="4">
        <v>357.0</v>
      </c>
      <c r="E3" s="4">
        <v>46.0</v>
      </c>
      <c r="F3" s="5">
        <f t="shared" si="1"/>
        <v>189.98</v>
      </c>
      <c r="G3" s="5">
        <f t="shared" si="2"/>
        <v>6027.588</v>
      </c>
      <c r="H3" s="5">
        <f t="shared" si="3"/>
        <v>6217.568</v>
      </c>
      <c r="I3" s="4">
        <v>3.0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 t="s">
        <v>12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">
    <mergeCell ref="A5:F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>
        <v>6.0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23</v>
      </c>
      <c r="C2" s="4">
        <v>844.0</v>
      </c>
      <c r="D2" s="4">
        <v>844.0</v>
      </c>
      <c r="E2" s="4">
        <v>80.0</v>
      </c>
      <c r="F2" s="5">
        <f t="shared" ref="F2:F8" si="1">E2*4.13</f>
        <v>330.4</v>
      </c>
      <c r="G2" s="5">
        <f t="shared" ref="G2:G8" si="2">D2*3.6*4.69</f>
        <v>14250.096</v>
      </c>
      <c r="H2" s="5">
        <f t="shared" ref="H2:H8" si="3">SUM(F2,G2)</f>
        <v>14580.496</v>
      </c>
      <c r="I2" s="4">
        <v>4.0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24</v>
      </c>
      <c r="C3" s="4" t="s">
        <v>25</v>
      </c>
      <c r="D3" s="4">
        <v>911.0</v>
      </c>
      <c r="E3" s="4">
        <v>85.0</v>
      </c>
      <c r="F3" s="5">
        <f t="shared" si="1"/>
        <v>351.05</v>
      </c>
      <c r="G3" s="5">
        <f t="shared" si="2"/>
        <v>15381.324</v>
      </c>
      <c r="H3" s="5">
        <f t="shared" si="3"/>
        <v>15732.374</v>
      </c>
      <c r="I3" s="4">
        <v>3.0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26</v>
      </c>
      <c r="C4" s="4" t="s">
        <v>27</v>
      </c>
      <c r="D4" s="4">
        <v>1046.0</v>
      </c>
      <c r="E4" s="4">
        <v>94.0</v>
      </c>
      <c r="F4" s="5">
        <f t="shared" si="1"/>
        <v>388.22</v>
      </c>
      <c r="G4" s="5">
        <f t="shared" si="2"/>
        <v>17660.664</v>
      </c>
      <c r="H4" s="5">
        <f t="shared" si="3"/>
        <v>18048.884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28</v>
      </c>
      <c r="C5" s="4" t="s">
        <v>29</v>
      </c>
      <c r="D5" s="4">
        <v>1184.0</v>
      </c>
      <c r="E5" s="4">
        <v>104.0</v>
      </c>
      <c r="F5" s="5">
        <f t="shared" si="1"/>
        <v>429.52</v>
      </c>
      <c r="G5" s="5">
        <f t="shared" si="2"/>
        <v>19990.656</v>
      </c>
      <c r="H5" s="5">
        <f t="shared" si="3"/>
        <v>20420.176</v>
      </c>
      <c r="I5" s="4">
        <v>3.0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30</v>
      </c>
      <c r="C6" s="4" t="s">
        <v>31</v>
      </c>
      <c r="D6" s="4">
        <v>1188.0</v>
      </c>
      <c r="E6" s="4">
        <v>104.0</v>
      </c>
      <c r="F6" s="5">
        <f t="shared" si="1"/>
        <v>429.52</v>
      </c>
      <c r="G6" s="5">
        <f t="shared" si="2"/>
        <v>20058.192</v>
      </c>
      <c r="H6" s="5">
        <f t="shared" si="3"/>
        <v>20487.712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32</v>
      </c>
      <c r="C7" s="4" t="s">
        <v>33</v>
      </c>
      <c r="D7" s="4">
        <v>1388.0</v>
      </c>
      <c r="E7" s="4">
        <v>118.0</v>
      </c>
      <c r="F7" s="5">
        <f t="shared" si="1"/>
        <v>487.34</v>
      </c>
      <c r="G7" s="5">
        <f t="shared" si="2"/>
        <v>23434.992</v>
      </c>
      <c r="H7" s="5">
        <f t="shared" si="3"/>
        <v>23922.332</v>
      </c>
      <c r="I7" s="4">
        <v>4.0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34</v>
      </c>
      <c r="C8" s="4" t="s">
        <v>35</v>
      </c>
      <c r="D8" s="4">
        <v>1098.0</v>
      </c>
      <c r="E8" s="4">
        <v>98.0</v>
      </c>
      <c r="F8" s="5">
        <f t="shared" si="1"/>
        <v>404.74</v>
      </c>
      <c r="G8" s="5">
        <f t="shared" si="2"/>
        <v>18538.632</v>
      </c>
      <c r="H8" s="5">
        <f t="shared" si="3"/>
        <v>18943.372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36</v>
      </c>
      <c r="C2" s="4">
        <v>599.0</v>
      </c>
      <c r="D2" s="4">
        <v>599.0</v>
      </c>
      <c r="E2" s="4">
        <v>63.0</v>
      </c>
      <c r="F2" s="5">
        <f t="shared" ref="F2:F8" si="1">E2*4.13</f>
        <v>260.19</v>
      </c>
      <c r="G2" s="5">
        <f t="shared" ref="G2:G8" si="2">D2*3.6*4.69</f>
        <v>10113.516</v>
      </c>
      <c r="H2" s="5">
        <f t="shared" ref="H2:H8" si="3">SUM(F2,G2)</f>
        <v>10373.706</v>
      </c>
      <c r="I2" s="4">
        <v>5.0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37</v>
      </c>
      <c r="C3" s="4" t="s">
        <v>38</v>
      </c>
      <c r="D3" s="4">
        <v>627.0</v>
      </c>
      <c r="E3" s="4">
        <v>65.0</v>
      </c>
      <c r="F3" s="5">
        <f t="shared" si="1"/>
        <v>268.45</v>
      </c>
      <c r="G3" s="5">
        <f t="shared" si="2"/>
        <v>10586.268</v>
      </c>
      <c r="H3" s="5">
        <f t="shared" si="3"/>
        <v>10854.718</v>
      </c>
      <c r="I3" s="4">
        <v>5.0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39</v>
      </c>
      <c r="C4" s="4" t="s">
        <v>40</v>
      </c>
      <c r="D4" s="4">
        <v>645.0</v>
      </c>
      <c r="E4" s="4">
        <v>66.0</v>
      </c>
      <c r="F4" s="5">
        <f t="shared" si="1"/>
        <v>272.58</v>
      </c>
      <c r="G4" s="5">
        <f t="shared" si="2"/>
        <v>10890.18</v>
      </c>
      <c r="H4" s="5">
        <f t="shared" si="3"/>
        <v>11162.76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41</v>
      </c>
      <c r="C5" s="4" t="s">
        <v>42</v>
      </c>
      <c r="D5" s="4">
        <v>633.0</v>
      </c>
      <c r="E5" s="4">
        <v>65.0</v>
      </c>
      <c r="F5" s="5">
        <f t="shared" si="1"/>
        <v>268.45</v>
      </c>
      <c r="G5" s="5">
        <f t="shared" si="2"/>
        <v>10687.572</v>
      </c>
      <c r="H5" s="5">
        <f t="shared" si="3"/>
        <v>10956.022</v>
      </c>
      <c r="I5" s="4">
        <v>5.0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43</v>
      </c>
      <c r="C6" s="4" t="s">
        <v>44</v>
      </c>
      <c r="D6" s="4">
        <v>652.0</v>
      </c>
      <c r="E6" s="4">
        <v>67.0</v>
      </c>
      <c r="F6" s="5">
        <f t="shared" si="1"/>
        <v>276.71</v>
      </c>
      <c r="G6" s="5">
        <f t="shared" si="2"/>
        <v>11008.368</v>
      </c>
      <c r="H6" s="5">
        <f t="shared" si="3"/>
        <v>11285.078</v>
      </c>
      <c r="I6" s="4">
        <v>5.0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45</v>
      </c>
      <c r="C7" s="4" t="s">
        <v>46</v>
      </c>
      <c r="D7" s="4">
        <v>649.0</v>
      </c>
      <c r="E7" s="4">
        <v>66.0</v>
      </c>
      <c r="F7" s="5">
        <f t="shared" si="1"/>
        <v>272.58</v>
      </c>
      <c r="G7" s="5">
        <f t="shared" si="2"/>
        <v>10957.716</v>
      </c>
      <c r="H7" s="5">
        <f t="shared" si="3"/>
        <v>11230.296</v>
      </c>
      <c r="I7" s="4">
        <v>4.0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47</v>
      </c>
      <c r="C8" s="4" t="s">
        <v>48</v>
      </c>
      <c r="D8" s="4">
        <f>SUM(875,254)</f>
        <v>1129</v>
      </c>
      <c r="E8" s="4">
        <v>100.0</v>
      </c>
      <c r="F8" s="5">
        <f t="shared" si="1"/>
        <v>413</v>
      </c>
      <c r="G8" s="5">
        <f t="shared" si="2"/>
        <v>19062.036</v>
      </c>
      <c r="H8" s="5">
        <f t="shared" si="3"/>
        <v>19475.036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49</v>
      </c>
      <c r="C2" s="4">
        <v>418.0</v>
      </c>
      <c r="D2" s="4">
        <v>418.0</v>
      </c>
      <c r="E2" s="4">
        <v>50.0</v>
      </c>
      <c r="F2" s="5">
        <f t="shared" ref="F2:F7" si="1">E2*4.13</f>
        <v>206.5</v>
      </c>
      <c r="G2" s="5">
        <f t="shared" ref="G2:G7" si="2">D2*3.6*4.69</f>
        <v>7057.512</v>
      </c>
      <c r="H2" s="5">
        <f t="shared" ref="H2:H7" si="3">SUM(F2,G2)</f>
        <v>7264.012</v>
      </c>
      <c r="I2" s="4">
        <v>5.0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50</v>
      </c>
      <c r="C3" s="4" t="s">
        <v>51</v>
      </c>
      <c r="D3" s="4">
        <v>437.0</v>
      </c>
      <c r="E3" s="4">
        <v>51.0</v>
      </c>
      <c r="F3" s="5">
        <f t="shared" si="1"/>
        <v>210.63</v>
      </c>
      <c r="G3" s="5">
        <f t="shared" si="2"/>
        <v>7378.308</v>
      </c>
      <c r="H3" s="5">
        <f t="shared" si="3"/>
        <v>7588.938</v>
      </c>
      <c r="I3" s="4">
        <v>5.0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52</v>
      </c>
      <c r="C4" s="4" t="s">
        <v>53</v>
      </c>
      <c r="D4" s="4">
        <v>449.0</v>
      </c>
      <c r="E4" s="4">
        <v>52.0</v>
      </c>
      <c r="F4" s="5">
        <f t="shared" si="1"/>
        <v>214.76</v>
      </c>
      <c r="G4" s="5">
        <f t="shared" si="2"/>
        <v>7580.916</v>
      </c>
      <c r="H4" s="5">
        <f t="shared" si="3"/>
        <v>7795.676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54</v>
      </c>
      <c r="C5" s="4" t="s">
        <v>55</v>
      </c>
      <c r="D5" s="4">
        <v>453.0</v>
      </c>
      <c r="E5" s="4">
        <v>52.0</v>
      </c>
      <c r="F5" s="5">
        <f t="shared" si="1"/>
        <v>214.76</v>
      </c>
      <c r="G5" s="5">
        <f t="shared" si="2"/>
        <v>7648.452</v>
      </c>
      <c r="H5" s="5">
        <f t="shared" si="3"/>
        <v>7863.212</v>
      </c>
      <c r="I5" s="4">
        <v>4.0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56</v>
      </c>
      <c r="C6" s="4" t="s">
        <v>57</v>
      </c>
      <c r="D6" s="4">
        <f>SUM(875,477)</f>
        <v>1352</v>
      </c>
      <c r="E6" s="4">
        <v>116.0</v>
      </c>
      <c r="F6" s="5">
        <f t="shared" si="1"/>
        <v>479.08</v>
      </c>
      <c r="G6" s="5">
        <f t="shared" si="2"/>
        <v>22827.168</v>
      </c>
      <c r="H6" s="5">
        <f t="shared" si="3"/>
        <v>23306.248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58</v>
      </c>
      <c r="C7" s="4" t="s">
        <v>59</v>
      </c>
      <c r="D7" s="5">
        <f>SUM(247,675,477)</f>
        <v>1399</v>
      </c>
      <c r="E7" s="4">
        <v>119.0</v>
      </c>
      <c r="F7" s="5">
        <f t="shared" si="1"/>
        <v>491.47</v>
      </c>
      <c r="G7" s="5">
        <f t="shared" si="2"/>
        <v>23620.716</v>
      </c>
      <c r="H7" s="5">
        <f t="shared" si="3"/>
        <v>24112.186</v>
      </c>
      <c r="I7" s="4">
        <v>3.0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60</v>
      </c>
      <c r="C2" s="4">
        <v>875.0</v>
      </c>
      <c r="D2" s="4">
        <v>875.0</v>
      </c>
      <c r="E2" s="4">
        <v>82.0</v>
      </c>
      <c r="F2" s="5">
        <f t="shared" ref="F2:F8" si="1">E2*4.13</f>
        <v>338.66</v>
      </c>
      <c r="G2" s="5">
        <f t="shared" ref="G2:G8" si="2">D2*3.6*4.69</f>
        <v>14773.5</v>
      </c>
      <c r="H2" s="5">
        <f t="shared" ref="H2:H8" si="3">SUM(F2,G2)</f>
        <v>15112.16</v>
      </c>
      <c r="I2" s="4">
        <v>2.0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61</v>
      </c>
      <c r="C3" s="4" t="s">
        <v>62</v>
      </c>
      <c r="D3" s="5">
        <f>SUM(247,675)</f>
        <v>922</v>
      </c>
      <c r="E3" s="4">
        <v>86.0</v>
      </c>
      <c r="F3" s="5">
        <f t="shared" si="1"/>
        <v>355.18</v>
      </c>
      <c r="G3" s="5">
        <f t="shared" si="2"/>
        <v>15567.048</v>
      </c>
      <c r="H3" s="5">
        <f t="shared" si="3"/>
        <v>15922.228</v>
      </c>
      <c r="I3" s="4">
        <v>2.0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63</v>
      </c>
      <c r="C4" s="4" t="s">
        <v>64</v>
      </c>
      <c r="D4" s="5">
        <f>SUM(141,740)</f>
        <v>881</v>
      </c>
      <c r="E4" s="4">
        <v>83.0</v>
      </c>
      <c r="F4" s="5">
        <f t="shared" si="1"/>
        <v>342.79</v>
      </c>
      <c r="G4" s="5">
        <f t="shared" si="2"/>
        <v>14874.804</v>
      </c>
      <c r="H4" s="5">
        <f t="shared" si="3"/>
        <v>15217.594</v>
      </c>
      <c r="I4" s="4">
        <v>3.0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65</v>
      </c>
      <c r="C5" s="4" t="s">
        <v>66</v>
      </c>
      <c r="D5" s="5">
        <f>SUM(141,110,675)</f>
        <v>926</v>
      </c>
      <c r="E5" s="4">
        <v>86.0</v>
      </c>
      <c r="F5" s="5">
        <f t="shared" si="1"/>
        <v>355.18</v>
      </c>
      <c r="G5" s="5">
        <f t="shared" si="2"/>
        <v>15634.584</v>
      </c>
      <c r="H5" s="5">
        <f t="shared" si="3"/>
        <v>15989.764</v>
      </c>
      <c r="I5" s="4">
        <v>3.0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67</v>
      </c>
      <c r="C6" s="4" t="s">
        <v>68</v>
      </c>
      <c r="D6" s="5">
        <f>SUM(141,296,477)</f>
        <v>914</v>
      </c>
      <c r="E6" s="4">
        <v>85.0</v>
      </c>
      <c r="F6" s="5">
        <f t="shared" si="1"/>
        <v>351.05</v>
      </c>
      <c r="G6" s="5">
        <f t="shared" si="2"/>
        <v>15431.976</v>
      </c>
      <c r="H6" s="5">
        <f t="shared" si="3"/>
        <v>15783.026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69</v>
      </c>
      <c r="C7" s="4" t="s">
        <v>70</v>
      </c>
      <c r="D7" s="5">
        <f>SUM(141,486,254)</f>
        <v>881</v>
      </c>
      <c r="E7" s="4">
        <v>83.0</v>
      </c>
      <c r="F7" s="5">
        <f t="shared" si="1"/>
        <v>342.79</v>
      </c>
      <c r="G7" s="5">
        <f t="shared" si="2"/>
        <v>14874.804</v>
      </c>
      <c r="H7" s="5">
        <f t="shared" si="3"/>
        <v>15217.594</v>
      </c>
      <c r="I7" s="4">
        <v>4.0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71</v>
      </c>
      <c r="C8" s="7" t="s">
        <v>72</v>
      </c>
      <c r="D8" s="4">
        <f>SUM(247,398,254)</f>
        <v>899</v>
      </c>
      <c r="E8" s="4">
        <v>84.0</v>
      </c>
      <c r="F8" s="5">
        <f t="shared" si="1"/>
        <v>346.92</v>
      </c>
      <c r="G8" s="5">
        <f t="shared" si="2"/>
        <v>15178.716</v>
      </c>
      <c r="H8" s="5">
        <f t="shared" si="3"/>
        <v>15525.636</v>
      </c>
      <c r="I8" s="4">
        <v>3.0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73</v>
      </c>
      <c r="C2" s="4">
        <v>1071.0</v>
      </c>
      <c r="D2" s="5">
        <f>SUM(1071)</f>
        <v>1071</v>
      </c>
      <c r="E2" s="4">
        <v>96.0</v>
      </c>
      <c r="F2" s="5">
        <f t="shared" ref="F2:F8" si="1">E2*4.13</f>
        <v>396.48</v>
      </c>
      <c r="G2" s="5">
        <f t="shared" ref="G2:G8" si="2">D2*3.6*4.69</f>
        <v>18082.764</v>
      </c>
      <c r="H2" s="5">
        <f t="shared" ref="H2:H8" si="3">SUM(F2,G2)</f>
        <v>18479.244</v>
      </c>
      <c r="I2" s="4">
        <v>4.0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74</v>
      </c>
      <c r="C3" s="4" t="s">
        <v>75</v>
      </c>
      <c r="D3" s="5">
        <f>SUM(414,647)</f>
        <v>1061</v>
      </c>
      <c r="E3" s="4">
        <v>95.0</v>
      </c>
      <c r="F3" s="5">
        <f t="shared" si="1"/>
        <v>392.35</v>
      </c>
      <c r="G3" s="5">
        <f t="shared" si="2"/>
        <v>17913.924</v>
      </c>
      <c r="H3" s="5">
        <f t="shared" si="3"/>
        <v>18306.274</v>
      </c>
      <c r="I3" s="4">
        <v>3.0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76</v>
      </c>
      <c r="C4" s="4" t="s">
        <v>77</v>
      </c>
      <c r="D4" s="5">
        <f>SUM(844,317)</f>
        <v>1161</v>
      </c>
      <c r="E4" s="4">
        <v>102.0</v>
      </c>
      <c r="F4" s="5">
        <f t="shared" si="1"/>
        <v>421.26</v>
      </c>
      <c r="G4" s="5">
        <f t="shared" si="2"/>
        <v>19602.324</v>
      </c>
      <c r="H4" s="5">
        <f t="shared" si="3"/>
        <v>20023.584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78</v>
      </c>
      <c r="C5" s="4" t="s">
        <v>79</v>
      </c>
      <c r="D5" s="5">
        <f>SUM(247,1201)</f>
        <v>1448</v>
      </c>
      <c r="E5" s="4">
        <v>123.0</v>
      </c>
      <c r="F5" s="5">
        <f t="shared" si="1"/>
        <v>507.99</v>
      </c>
      <c r="G5" s="5">
        <f t="shared" si="2"/>
        <v>24448.032</v>
      </c>
      <c r="H5" s="5">
        <f t="shared" si="3"/>
        <v>24956.022</v>
      </c>
      <c r="I5" s="4">
        <v>3.0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80</v>
      </c>
      <c r="C6" s="4" t="s">
        <v>81</v>
      </c>
      <c r="D6" s="5">
        <f>SUM(247,937,317)</f>
        <v>1501</v>
      </c>
      <c r="E6" s="4">
        <v>126.0</v>
      </c>
      <c r="F6" s="5">
        <f t="shared" si="1"/>
        <v>520.38</v>
      </c>
      <c r="G6" s="5">
        <f t="shared" si="2"/>
        <v>25342.884</v>
      </c>
      <c r="H6" s="5">
        <f t="shared" si="3"/>
        <v>25863.264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82</v>
      </c>
      <c r="C7" s="4" t="s">
        <v>83</v>
      </c>
      <c r="D7" s="5">
        <f>SUM(247,628,647)</f>
        <v>1522</v>
      </c>
      <c r="E7" s="4">
        <v>128.0</v>
      </c>
      <c r="F7" s="5">
        <f t="shared" si="1"/>
        <v>528.64</v>
      </c>
      <c r="G7" s="5">
        <f t="shared" si="2"/>
        <v>25697.448</v>
      </c>
      <c r="H7" s="5">
        <f t="shared" si="3"/>
        <v>26226.088</v>
      </c>
      <c r="I7" s="4">
        <v>3.0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84</v>
      </c>
      <c r="C8" s="4" t="s">
        <v>85</v>
      </c>
      <c r="D8" s="5">
        <f>SUM(414,497,317)</f>
        <v>1228</v>
      </c>
      <c r="E8" s="4">
        <v>107.0</v>
      </c>
      <c r="F8" s="5">
        <f t="shared" si="1"/>
        <v>441.91</v>
      </c>
      <c r="G8" s="5">
        <f t="shared" si="2"/>
        <v>20733.552</v>
      </c>
      <c r="H8" s="5">
        <f t="shared" si="3"/>
        <v>21175.462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86</v>
      </c>
      <c r="C2" s="4">
        <v>1552.0</v>
      </c>
      <c r="D2" s="5">
        <f>SUM(1552)</f>
        <v>1552</v>
      </c>
      <c r="E2" s="4">
        <v>130.0</v>
      </c>
      <c r="F2" s="5">
        <f t="shared" ref="F2:F8" si="1">E2*4.13</f>
        <v>536.9</v>
      </c>
      <c r="G2" s="5">
        <f t="shared" ref="G2:G8" si="2">D2*3.6*4.69</f>
        <v>26203.968</v>
      </c>
      <c r="H2" s="5">
        <f t="shared" ref="H2:H8" si="3">SUM(F2,G2)</f>
        <v>26740.868</v>
      </c>
      <c r="I2" s="4">
        <v>4.0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87</v>
      </c>
      <c r="C3" s="4" t="s">
        <v>88</v>
      </c>
      <c r="D3" s="5">
        <f>SUM(1071,490)</f>
        <v>1561</v>
      </c>
      <c r="E3" s="4">
        <v>131.0</v>
      </c>
      <c r="F3" s="5">
        <f t="shared" si="1"/>
        <v>541.03</v>
      </c>
      <c r="G3" s="5">
        <f t="shared" si="2"/>
        <v>26355.924</v>
      </c>
      <c r="H3" s="5">
        <f t="shared" si="3"/>
        <v>26896.954</v>
      </c>
      <c r="I3" s="4">
        <v>4.0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89</v>
      </c>
      <c r="C4" s="4" t="s">
        <v>90</v>
      </c>
      <c r="D4" s="5">
        <f>SUM(414,1137)</f>
        <v>1551</v>
      </c>
      <c r="E4" s="4">
        <v>130.0</v>
      </c>
      <c r="F4" s="5">
        <f t="shared" si="1"/>
        <v>536.9</v>
      </c>
      <c r="G4" s="5">
        <f t="shared" si="2"/>
        <v>26187.084</v>
      </c>
      <c r="H4" s="5">
        <f t="shared" si="3"/>
        <v>26723.984</v>
      </c>
      <c r="I4" s="4">
        <v>3.0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91</v>
      </c>
      <c r="C5" s="4" t="s">
        <v>92</v>
      </c>
      <c r="D5" s="5">
        <f>SUM(414,647,490)</f>
        <v>1551</v>
      </c>
      <c r="E5" s="4">
        <v>130.0</v>
      </c>
      <c r="F5" s="5">
        <f t="shared" si="1"/>
        <v>536.9</v>
      </c>
      <c r="G5" s="5">
        <f t="shared" si="2"/>
        <v>26187.084</v>
      </c>
      <c r="H5" s="5">
        <f t="shared" si="3"/>
        <v>26723.984</v>
      </c>
      <c r="I5" s="4">
        <v>4.0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93</v>
      </c>
      <c r="C6" s="4" t="s">
        <v>94</v>
      </c>
      <c r="D6" s="5">
        <f>SUM(844,747)</f>
        <v>1591</v>
      </c>
      <c r="E6" s="4">
        <v>133.0</v>
      </c>
      <c r="F6" s="5">
        <f t="shared" si="1"/>
        <v>549.29</v>
      </c>
      <c r="G6" s="5">
        <f t="shared" si="2"/>
        <v>26862.444</v>
      </c>
      <c r="H6" s="5">
        <f t="shared" si="3"/>
        <v>27411.734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95</v>
      </c>
      <c r="C7" s="4" t="s">
        <v>96</v>
      </c>
      <c r="D7" s="5">
        <f>SUM(844,317,490)</f>
        <v>1651</v>
      </c>
      <c r="E7" s="4">
        <v>137.0</v>
      </c>
      <c r="F7" s="5">
        <f t="shared" si="1"/>
        <v>565.81</v>
      </c>
      <c r="G7" s="5">
        <f t="shared" si="2"/>
        <v>27875.484</v>
      </c>
      <c r="H7" s="5">
        <f t="shared" si="3"/>
        <v>28441.294</v>
      </c>
      <c r="I7" s="4">
        <v>4.0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97</v>
      </c>
      <c r="C8" s="4" t="s">
        <v>98</v>
      </c>
      <c r="D8" s="5">
        <f>SUM(414,497,747)</f>
        <v>1658</v>
      </c>
      <c r="E8" s="4">
        <v>138.0</v>
      </c>
      <c r="F8" s="5">
        <f t="shared" si="1"/>
        <v>569.94</v>
      </c>
      <c r="G8" s="5">
        <f t="shared" si="2"/>
        <v>27993.672</v>
      </c>
      <c r="H8" s="5">
        <f t="shared" si="3"/>
        <v>28563.612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99</v>
      </c>
      <c r="C2" s="4">
        <v>1875.0</v>
      </c>
      <c r="D2" s="4">
        <v>1875.0</v>
      </c>
      <c r="E2" s="4">
        <v>153.0</v>
      </c>
      <c r="F2" s="5">
        <f t="shared" ref="F2:F8" si="1">E2*4.13</f>
        <v>631.89</v>
      </c>
      <c r="G2" s="5">
        <f t="shared" ref="G2:G8" si="2">D2*3.6*4.69</f>
        <v>31657.5</v>
      </c>
      <c r="H2" s="5">
        <f t="shared" ref="H2:H8" si="3">SUM(F2,G2)</f>
        <v>32289.39</v>
      </c>
      <c r="I2" s="4">
        <v>6.0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100</v>
      </c>
      <c r="C3" s="4" t="s">
        <v>101</v>
      </c>
      <c r="D3" s="5">
        <f>SUM(414,1456)</f>
        <v>1870</v>
      </c>
      <c r="E3" s="5">
        <f>D3/850*60+20</f>
        <v>152</v>
      </c>
      <c r="F3" s="5">
        <f t="shared" si="1"/>
        <v>627.76</v>
      </c>
      <c r="G3" s="5">
        <f t="shared" si="2"/>
        <v>31573.08</v>
      </c>
      <c r="H3" s="5">
        <f t="shared" si="3"/>
        <v>32200.84</v>
      </c>
      <c r="I3" s="4">
        <v>4.0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102</v>
      </c>
      <c r="C4" s="4" t="s">
        <v>103</v>
      </c>
      <c r="D4" s="5">
        <f>SUM(1071,814)</f>
        <v>1885</v>
      </c>
      <c r="E4" s="4">
        <v>154.0</v>
      </c>
      <c r="F4" s="5">
        <f t="shared" si="1"/>
        <v>636.02</v>
      </c>
      <c r="G4" s="5">
        <f t="shared" si="2"/>
        <v>31826.34</v>
      </c>
      <c r="H4" s="5">
        <f t="shared" si="3"/>
        <v>32462.36</v>
      </c>
      <c r="I4" s="4">
        <v>5.0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104</v>
      </c>
      <c r="C5" s="4" t="s">
        <v>105</v>
      </c>
      <c r="D5" s="5">
        <f>SUM(414,647,814)</f>
        <v>1875</v>
      </c>
      <c r="E5" s="4">
        <v>153.0</v>
      </c>
      <c r="F5" s="5">
        <f t="shared" si="1"/>
        <v>631.89</v>
      </c>
      <c r="G5" s="5">
        <f t="shared" si="2"/>
        <v>31657.5</v>
      </c>
      <c r="H5" s="5">
        <f t="shared" si="3"/>
        <v>32289.39</v>
      </c>
      <c r="I5" s="4">
        <v>4.0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106</v>
      </c>
      <c r="C6" s="4" t="s">
        <v>107</v>
      </c>
      <c r="D6" s="5">
        <f>SUM(1552,329)</f>
        <v>1881</v>
      </c>
      <c r="E6" s="4">
        <v>153.0</v>
      </c>
      <c r="F6" s="5">
        <f t="shared" si="1"/>
        <v>631.89</v>
      </c>
      <c r="G6" s="5">
        <f t="shared" si="2"/>
        <v>31758.804</v>
      </c>
      <c r="H6" s="5">
        <f t="shared" si="3"/>
        <v>32390.694</v>
      </c>
      <c r="I6" s="4">
        <v>5.0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108</v>
      </c>
      <c r="C7" s="4" t="s">
        <v>109</v>
      </c>
      <c r="D7" s="5">
        <f>SUM(1071,490,329)</f>
        <v>1890</v>
      </c>
      <c r="E7" s="4">
        <v>154.0</v>
      </c>
      <c r="F7" s="5">
        <f t="shared" si="1"/>
        <v>636.02</v>
      </c>
      <c r="G7" s="5">
        <f t="shared" si="2"/>
        <v>31910.76</v>
      </c>
      <c r="H7" s="5">
        <f t="shared" si="3"/>
        <v>32546.78</v>
      </c>
      <c r="I7" s="4">
        <v>5.0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110</v>
      </c>
      <c r="C8" s="4" t="s">
        <v>111</v>
      </c>
      <c r="D8" s="5">
        <f>SUM(414,1137,329)</f>
        <v>1880</v>
      </c>
      <c r="E8" s="4">
        <v>153.0</v>
      </c>
      <c r="F8" s="5">
        <f t="shared" si="1"/>
        <v>631.89</v>
      </c>
      <c r="G8" s="5">
        <f t="shared" si="2"/>
        <v>31741.92</v>
      </c>
      <c r="H8" s="5">
        <f t="shared" si="3"/>
        <v>32373.81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112</v>
      </c>
      <c r="C2" s="4">
        <v>2752.0</v>
      </c>
      <c r="D2" s="5">
        <f>SUM(2752)</f>
        <v>2752</v>
      </c>
      <c r="E2" s="4">
        <v>215.0</v>
      </c>
      <c r="F2" s="5">
        <f t="shared" ref="F2:F8" si="1">E2*4.13</f>
        <v>887.95</v>
      </c>
      <c r="G2" s="5">
        <f t="shared" ref="G2:G8" si="2">D2*3.6*4.69</f>
        <v>46464.768</v>
      </c>
      <c r="H2" s="5">
        <f t="shared" ref="H2:H8" si="3">SUM(F2,G2)</f>
        <v>47352.718</v>
      </c>
      <c r="I2" s="4">
        <v>4.0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113</v>
      </c>
      <c r="C3" s="4" t="s">
        <v>114</v>
      </c>
      <c r="D3" s="5">
        <f>SUM(414,2389)</f>
        <v>2803</v>
      </c>
      <c r="E3" s="4">
        <v>218.0</v>
      </c>
      <c r="F3" s="5">
        <f t="shared" si="1"/>
        <v>900.34</v>
      </c>
      <c r="G3" s="5">
        <f t="shared" si="2"/>
        <v>47325.852</v>
      </c>
      <c r="H3" s="5">
        <f t="shared" si="3"/>
        <v>48226.192</v>
      </c>
      <c r="I3" s="4">
        <v>3.0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115</v>
      </c>
      <c r="C4" s="4" t="s">
        <v>116</v>
      </c>
      <c r="D4" s="5">
        <f>SUM(1552,1299)</f>
        <v>2851</v>
      </c>
      <c r="E4" s="4">
        <v>222.0</v>
      </c>
      <c r="F4" s="5">
        <f t="shared" si="1"/>
        <v>916.86</v>
      </c>
      <c r="G4" s="5">
        <f t="shared" si="2"/>
        <v>48136.284</v>
      </c>
      <c r="H4" s="5">
        <f t="shared" si="3"/>
        <v>49053.144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117</v>
      </c>
      <c r="C5" s="4" t="s">
        <v>118</v>
      </c>
      <c r="D5" s="5">
        <f>SUM(414,1137,1299)</f>
        <v>2850</v>
      </c>
      <c r="E5" s="4">
        <v>222.0</v>
      </c>
      <c r="F5" s="5">
        <f t="shared" si="1"/>
        <v>916.86</v>
      </c>
      <c r="G5" s="5">
        <f t="shared" si="2"/>
        <v>48119.4</v>
      </c>
      <c r="H5" s="5">
        <f t="shared" si="3"/>
        <v>49036.26</v>
      </c>
      <c r="I5" s="4">
        <v>4.0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119</v>
      </c>
      <c r="C6" s="4" t="s">
        <v>120</v>
      </c>
      <c r="D6" s="5">
        <f>SUM(1071,1757)</f>
        <v>2828</v>
      </c>
      <c r="E6" s="4">
        <v>220.0</v>
      </c>
      <c r="F6" s="5">
        <f t="shared" si="1"/>
        <v>908.6</v>
      </c>
      <c r="G6" s="5">
        <f t="shared" si="2"/>
        <v>47747.952</v>
      </c>
      <c r="H6" s="5">
        <f t="shared" si="3"/>
        <v>48656.552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121</v>
      </c>
      <c r="C7" s="4" t="s">
        <v>122</v>
      </c>
      <c r="D7" s="5">
        <f>SUM(1071,490,1299)</f>
        <v>2860</v>
      </c>
      <c r="E7" s="4">
        <v>222.0</v>
      </c>
      <c r="F7" s="5">
        <f t="shared" si="1"/>
        <v>916.86</v>
      </c>
      <c r="G7" s="5">
        <f t="shared" si="2"/>
        <v>48288.24</v>
      </c>
      <c r="H7" s="5">
        <f t="shared" si="3"/>
        <v>49205.1</v>
      </c>
      <c r="I7" s="4">
        <v>4.0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123</v>
      </c>
      <c r="C8" s="4" t="s">
        <v>124</v>
      </c>
      <c r="D8" s="5">
        <f>SUM(414,647,1757)</f>
        <v>2818</v>
      </c>
      <c r="E8" s="4">
        <v>219.0</v>
      </c>
      <c r="F8" s="5">
        <f t="shared" si="1"/>
        <v>904.47</v>
      </c>
      <c r="G8" s="5">
        <f t="shared" si="2"/>
        <v>47579.112</v>
      </c>
      <c r="H8" s="5">
        <f t="shared" si="3"/>
        <v>48483.582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125</v>
      </c>
      <c r="C2" s="4">
        <v>3175.0</v>
      </c>
      <c r="D2" s="4">
        <v>3175.0</v>
      </c>
      <c r="E2" s="4">
        <v>245.0</v>
      </c>
      <c r="F2" s="5">
        <f t="shared" ref="F2:F8" si="1">E2*4.13</f>
        <v>1011.85</v>
      </c>
      <c r="G2" s="5">
        <f t="shared" ref="G2:G8" si="2">D2*3.6*4.69</f>
        <v>53606.7</v>
      </c>
      <c r="H2" s="5">
        <f t="shared" ref="H2:H8" si="3">SUM(F2,G2)</f>
        <v>54618.55</v>
      </c>
      <c r="I2" s="4">
        <v>6.0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126</v>
      </c>
      <c r="C3" s="4" t="s">
        <v>127</v>
      </c>
      <c r="D3" s="5">
        <f>SUM(1875,1723)</f>
        <v>3598</v>
      </c>
      <c r="E3" s="4">
        <v>274.0</v>
      </c>
      <c r="F3" s="5">
        <f t="shared" si="1"/>
        <v>1131.62</v>
      </c>
      <c r="G3" s="5">
        <f t="shared" si="2"/>
        <v>60748.632</v>
      </c>
      <c r="H3" s="5">
        <f t="shared" si="3"/>
        <v>61880.252</v>
      </c>
      <c r="I3" s="4">
        <v>6.0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128</v>
      </c>
      <c r="C4" s="4" t="s">
        <v>129</v>
      </c>
      <c r="D4" s="5">
        <f>SUM(1551,1879)</f>
        <v>3430</v>
      </c>
      <c r="E4" s="4">
        <v>263.0</v>
      </c>
      <c r="F4" s="5">
        <f t="shared" si="1"/>
        <v>1086.19</v>
      </c>
      <c r="G4" s="5">
        <f t="shared" si="2"/>
        <v>57912.12</v>
      </c>
      <c r="H4" s="5">
        <f t="shared" si="3"/>
        <v>58998.31</v>
      </c>
      <c r="I4" s="4">
        <v>5.0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130</v>
      </c>
      <c r="C5" s="4" t="s">
        <v>131</v>
      </c>
      <c r="D5" s="5">
        <f>SUM(414,2838)</f>
        <v>3252</v>
      </c>
      <c r="E5" s="4">
        <v>250.0</v>
      </c>
      <c r="F5" s="5">
        <f t="shared" si="1"/>
        <v>1032.5</v>
      </c>
      <c r="G5" s="5">
        <f t="shared" si="2"/>
        <v>54906.768</v>
      </c>
      <c r="H5" s="5">
        <f t="shared" si="3"/>
        <v>55939.268</v>
      </c>
      <c r="I5" s="4">
        <v>4.0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132</v>
      </c>
      <c r="C6" s="4" t="s">
        <v>133</v>
      </c>
      <c r="D6" s="5">
        <f>SUM(414,1456,1723)</f>
        <v>3593</v>
      </c>
      <c r="E6" s="4">
        <v>274.0</v>
      </c>
      <c r="F6" s="5">
        <f t="shared" si="1"/>
        <v>1131.62</v>
      </c>
      <c r="G6" s="5">
        <f t="shared" si="2"/>
        <v>60664.212</v>
      </c>
      <c r="H6" s="5">
        <f t="shared" si="3"/>
        <v>61795.832</v>
      </c>
      <c r="I6" s="4">
        <v>5.0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134</v>
      </c>
      <c r="C7" s="4" t="s">
        <v>135</v>
      </c>
      <c r="D7" s="5">
        <f>SUM(414,1137,1879)</f>
        <v>3430</v>
      </c>
      <c r="E7" s="4">
        <v>263.0</v>
      </c>
      <c r="F7" s="5">
        <f t="shared" si="1"/>
        <v>1086.19</v>
      </c>
      <c r="G7" s="5">
        <f t="shared" si="2"/>
        <v>57912.12</v>
      </c>
      <c r="H7" s="5">
        <f t="shared" si="3"/>
        <v>58998.31</v>
      </c>
      <c r="I7" s="4">
        <v>4.0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136</v>
      </c>
      <c r="C8" s="4" t="s">
        <v>137</v>
      </c>
      <c r="D8" s="5">
        <f>SUM(1552,329,1723)</f>
        <v>3604</v>
      </c>
      <c r="E8" s="4">
        <v>275.0</v>
      </c>
      <c r="F8" s="5">
        <f t="shared" si="1"/>
        <v>1135.75</v>
      </c>
      <c r="G8" s="5">
        <f t="shared" si="2"/>
        <v>60849.936</v>
      </c>
      <c r="H8" s="5">
        <f t="shared" si="3"/>
        <v>61985.686</v>
      </c>
      <c r="I8" s="4">
        <v>6.0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138</v>
      </c>
      <c r="C2" s="4">
        <v>2970.0</v>
      </c>
      <c r="D2" s="4">
        <v>2970.0</v>
      </c>
      <c r="E2" s="4">
        <v>230.0</v>
      </c>
      <c r="F2" s="5">
        <f t="shared" ref="F2:F8" si="1">E2*4.13</f>
        <v>949.9</v>
      </c>
      <c r="G2" s="5">
        <f t="shared" ref="G2:G8" si="2">D2*3.6*4.69</f>
        <v>50145.48</v>
      </c>
      <c r="H2" s="5">
        <f t="shared" ref="H2:H8" si="3">SUM(F2,G2)</f>
        <v>51095.38</v>
      </c>
      <c r="I2" s="4">
        <v>6.0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139</v>
      </c>
      <c r="C3" s="4" t="s">
        <v>140</v>
      </c>
      <c r="D3" s="5">
        <f>SUM(1516,1999)</f>
        <v>3515</v>
      </c>
      <c r="E3" s="4">
        <v>269.0</v>
      </c>
      <c r="F3" s="5">
        <f t="shared" si="1"/>
        <v>1110.97</v>
      </c>
      <c r="G3" s="5">
        <f t="shared" si="2"/>
        <v>59347.26</v>
      </c>
      <c r="H3" s="5">
        <f t="shared" si="3"/>
        <v>60458.23</v>
      </c>
      <c r="I3" s="4">
        <v>6.0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141</v>
      </c>
      <c r="C4" s="4" t="s">
        <v>142</v>
      </c>
      <c r="D4" s="5">
        <f>SUM(414,2567)</f>
        <v>2981</v>
      </c>
      <c r="E4" s="4">
        <v>231.0</v>
      </c>
      <c r="F4" s="5">
        <f t="shared" si="1"/>
        <v>954.03</v>
      </c>
      <c r="G4" s="5">
        <f t="shared" si="2"/>
        <v>50331.204</v>
      </c>
      <c r="H4" s="5">
        <f t="shared" si="3"/>
        <v>51285.234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143</v>
      </c>
      <c r="C5" s="4" t="s">
        <v>144</v>
      </c>
      <c r="D5" s="5">
        <f>SUM(844,2171)</f>
        <v>3015</v>
      </c>
      <c r="E5" s="4">
        <v>233.0</v>
      </c>
      <c r="F5" s="5">
        <f t="shared" si="1"/>
        <v>962.29</v>
      </c>
      <c r="G5" s="5">
        <f t="shared" si="2"/>
        <v>50905.26</v>
      </c>
      <c r="H5" s="5">
        <f t="shared" si="3"/>
        <v>51867.55</v>
      </c>
      <c r="I5" s="4">
        <v>5.0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145</v>
      </c>
      <c r="C6" s="4" t="s">
        <v>146</v>
      </c>
      <c r="D6" s="5">
        <f>SUM(1552,1437)</f>
        <v>2989</v>
      </c>
      <c r="E6" s="4">
        <v>231.0</v>
      </c>
      <c r="F6" s="5">
        <f t="shared" si="1"/>
        <v>954.03</v>
      </c>
      <c r="G6" s="5">
        <f t="shared" si="2"/>
        <v>50466.276</v>
      </c>
      <c r="H6" s="5">
        <f t="shared" si="3"/>
        <v>51420.306</v>
      </c>
      <c r="I6" s="4">
        <v>5.0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147</v>
      </c>
      <c r="C7" s="4" t="s">
        <v>148</v>
      </c>
      <c r="D7" s="5">
        <f>SUM(844,831,1999)</f>
        <v>3674</v>
      </c>
      <c r="E7" s="4">
        <v>280.0</v>
      </c>
      <c r="F7" s="5">
        <f t="shared" si="1"/>
        <v>1156.4</v>
      </c>
      <c r="G7" s="5">
        <f t="shared" si="2"/>
        <v>62031.816</v>
      </c>
      <c r="H7" s="5">
        <f t="shared" si="3"/>
        <v>63188.216</v>
      </c>
      <c r="I7" s="4">
        <v>6.0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149</v>
      </c>
      <c r="C8" s="4" t="s">
        <v>150</v>
      </c>
      <c r="D8" s="5">
        <f>SUM(414,1137,1437)</f>
        <v>2988</v>
      </c>
      <c r="E8" s="4">
        <v>231.0</v>
      </c>
      <c r="F8" s="5">
        <f t="shared" si="1"/>
        <v>954.03</v>
      </c>
      <c r="G8" s="5">
        <f t="shared" si="2"/>
        <v>50449.392</v>
      </c>
      <c r="H8" s="5">
        <f t="shared" si="3"/>
        <v>51403.422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151</v>
      </c>
      <c r="C2" s="4">
        <v>3619.0</v>
      </c>
      <c r="D2" s="4">
        <v>3619.0</v>
      </c>
      <c r="E2" s="4">
        <v>276.0</v>
      </c>
      <c r="F2" s="5">
        <f t="shared" ref="F2:F8" si="1">E2*4.13</f>
        <v>1139.88</v>
      </c>
      <c r="G2" s="5">
        <f t="shared" ref="G2:G8" si="2">D2*3.6*4.69</f>
        <v>61103.196</v>
      </c>
      <c r="H2" s="5">
        <f t="shared" ref="H2:H8" si="3">SUM(F2,G2)</f>
        <v>62243.076</v>
      </c>
      <c r="I2" s="4">
        <v>6.0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152</v>
      </c>
      <c r="C3" s="4" t="s">
        <v>153</v>
      </c>
      <c r="D3" s="5">
        <f>SUM(1552,2340)</f>
        <v>3892</v>
      </c>
      <c r="E3" s="4">
        <v>295.0</v>
      </c>
      <c r="F3" s="5">
        <f t="shared" si="1"/>
        <v>1218.35</v>
      </c>
      <c r="G3" s="5">
        <f t="shared" si="2"/>
        <v>65712.528</v>
      </c>
      <c r="H3" s="5">
        <f t="shared" si="3"/>
        <v>66930.878</v>
      </c>
      <c r="I3" s="4">
        <v>5.0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154</v>
      </c>
      <c r="C4" s="4" t="s">
        <v>155</v>
      </c>
      <c r="D4" s="5">
        <f>SUM(2752,1151)</f>
        <v>3903</v>
      </c>
      <c r="E4" s="4">
        <v>296.0</v>
      </c>
      <c r="F4" s="5">
        <f t="shared" si="1"/>
        <v>1222.48</v>
      </c>
      <c r="G4" s="5">
        <f t="shared" si="2"/>
        <v>65898.252</v>
      </c>
      <c r="H4" s="5">
        <f t="shared" si="3"/>
        <v>67120.732</v>
      </c>
      <c r="I4" s="4">
        <v>5.0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156</v>
      </c>
      <c r="C5" s="4" t="s">
        <v>157</v>
      </c>
      <c r="D5" s="5">
        <f>SUM(2970,1623)</f>
        <v>4593</v>
      </c>
      <c r="E5" s="4">
        <v>345.0</v>
      </c>
      <c r="F5" s="5">
        <f t="shared" si="1"/>
        <v>1424.85</v>
      </c>
      <c r="G5" s="5">
        <f t="shared" si="2"/>
        <v>77548.212</v>
      </c>
      <c r="H5" s="5">
        <f t="shared" si="3"/>
        <v>78973.062</v>
      </c>
      <c r="I5" s="4">
        <v>6.0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158</v>
      </c>
      <c r="C6" s="4" t="s">
        <v>159</v>
      </c>
      <c r="D6" s="5">
        <f>SUM(1552,1299,1151)</f>
        <v>4002</v>
      </c>
      <c r="E6" s="4">
        <v>303.0</v>
      </c>
      <c r="F6" s="5">
        <f t="shared" si="1"/>
        <v>1251.39</v>
      </c>
      <c r="G6" s="5">
        <f t="shared" si="2"/>
        <v>67569.768</v>
      </c>
      <c r="H6" s="5">
        <f t="shared" si="3"/>
        <v>68821.158</v>
      </c>
      <c r="I6" s="4">
        <v>5.0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160</v>
      </c>
      <c r="C7" s="4" t="s">
        <v>161</v>
      </c>
      <c r="D7" s="5">
        <f>SUM(1552,1437,1623)</f>
        <v>4612</v>
      </c>
      <c r="E7" s="4">
        <v>346.0</v>
      </c>
      <c r="F7" s="5">
        <f t="shared" si="1"/>
        <v>1428.98</v>
      </c>
      <c r="G7" s="5">
        <f t="shared" si="2"/>
        <v>77869.008</v>
      </c>
      <c r="H7" s="5">
        <f t="shared" si="3"/>
        <v>79297.988</v>
      </c>
      <c r="I7" s="4">
        <v>6.0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162</v>
      </c>
      <c r="C8" s="4" t="s">
        <v>163</v>
      </c>
      <c r="D8" s="5">
        <f>SUM(1071,490,2340)</f>
        <v>3901</v>
      </c>
      <c r="E8" s="4">
        <v>296.0</v>
      </c>
      <c r="F8" s="5">
        <f t="shared" si="1"/>
        <v>1222.48</v>
      </c>
      <c r="G8" s="5">
        <f t="shared" si="2"/>
        <v>65864.484</v>
      </c>
      <c r="H8" s="5">
        <f t="shared" si="3"/>
        <v>67086.964</v>
      </c>
      <c r="I8" s="4">
        <v>5.0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4" t="s">
        <v>164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165</v>
      </c>
      <c r="C2" s="4">
        <v>1516.0</v>
      </c>
      <c r="D2" s="5">
        <f>SUM(1516)</f>
        <v>1516</v>
      </c>
      <c r="E2" s="4">
        <v>127.0</v>
      </c>
      <c r="F2" s="5">
        <f t="shared" ref="F2:F8" si="1">E2*4.13</f>
        <v>524.51</v>
      </c>
      <c r="G2" s="5">
        <f t="shared" ref="G2:G8" si="2">D2*3.6*4.69</f>
        <v>25596.144</v>
      </c>
      <c r="H2" s="5">
        <f t="shared" ref="H2:H8" si="3">SUM(F2,G2)</f>
        <v>26120.654</v>
      </c>
      <c r="I2" s="4">
        <v>6.0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166</v>
      </c>
      <c r="C3" s="4" t="s">
        <v>167</v>
      </c>
      <c r="D3" s="5">
        <f>SUM(844,831)</f>
        <v>1675</v>
      </c>
      <c r="E3" s="4">
        <v>139.0</v>
      </c>
      <c r="F3" s="5">
        <f t="shared" si="1"/>
        <v>574.07</v>
      </c>
      <c r="G3" s="5">
        <f t="shared" si="2"/>
        <v>28280.7</v>
      </c>
      <c r="H3" s="5">
        <f t="shared" si="3"/>
        <v>28854.77</v>
      </c>
      <c r="I3" s="4">
        <v>5.0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168</v>
      </c>
      <c r="C4" s="4" t="s">
        <v>169</v>
      </c>
      <c r="D4" s="5">
        <f>SUM(247,1495)</f>
        <v>1742</v>
      </c>
      <c r="E4" s="4">
        <v>143.0</v>
      </c>
      <c r="F4" s="5">
        <f t="shared" si="1"/>
        <v>590.59</v>
      </c>
      <c r="G4" s="5">
        <f t="shared" si="2"/>
        <v>29411.928</v>
      </c>
      <c r="H4" s="5">
        <f t="shared" si="3"/>
        <v>30002.518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170</v>
      </c>
      <c r="C5" s="4" t="s">
        <v>171</v>
      </c>
      <c r="D5" s="5">
        <f>SUM(414,1299)</f>
        <v>1713</v>
      </c>
      <c r="E5" s="4">
        <v>141.0</v>
      </c>
      <c r="F5" s="5">
        <f t="shared" si="1"/>
        <v>582.33</v>
      </c>
      <c r="G5" s="5">
        <f t="shared" si="2"/>
        <v>28922.292</v>
      </c>
      <c r="H5" s="5">
        <f t="shared" si="3"/>
        <v>29504.622</v>
      </c>
      <c r="I5" s="4">
        <v>4.0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172</v>
      </c>
      <c r="C6" s="4" t="s">
        <v>173</v>
      </c>
      <c r="D6" s="5">
        <f>SUM(414,497,831)</f>
        <v>1742</v>
      </c>
      <c r="E6" s="4">
        <v>143.0</v>
      </c>
      <c r="F6" s="5">
        <f t="shared" si="1"/>
        <v>590.59</v>
      </c>
      <c r="G6" s="5">
        <f t="shared" si="2"/>
        <v>29411.928</v>
      </c>
      <c r="H6" s="5">
        <f t="shared" si="3"/>
        <v>30002.518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174</v>
      </c>
      <c r="C7" s="4" t="s">
        <v>175</v>
      </c>
      <c r="D7" s="5">
        <f>SUM(247,937,831)</f>
        <v>2015</v>
      </c>
      <c r="E7" s="4">
        <v>163.0</v>
      </c>
      <c r="F7" s="5">
        <f t="shared" si="1"/>
        <v>673.19</v>
      </c>
      <c r="G7" s="5">
        <f t="shared" si="2"/>
        <v>34021.26</v>
      </c>
      <c r="H7" s="5">
        <f t="shared" si="3"/>
        <v>34694.45</v>
      </c>
      <c r="I7" s="4">
        <v>4.0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176</v>
      </c>
      <c r="C8" s="4" t="s">
        <v>177</v>
      </c>
      <c r="D8" s="5">
        <f>SUM(247,675,1130)</f>
        <v>2052</v>
      </c>
      <c r="E8" s="4">
        <v>165.0</v>
      </c>
      <c r="F8" s="5">
        <f t="shared" si="1"/>
        <v>681.45</v>
      </c>
      <c r="G8" s="5">
        <f t="shared" si="2"/>
        <v>34645.968</v>
      </c>
      <c r="H8" s="5">
        <f t="shared" si="3"/>
        <v>35327.418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178</v>
      </c>
      <c r="C2" s="4">
        <v>2515.0</v>
      </c>
      <c r="D2" s="4">
        <v>2515.0</v>
      </c>
      <c r="E2" s="4">
        <v>198.0</v>
      </c>
      <c r="F2" s="5">
        <f t="shared" ref="F2:F8" si="1">E2*4.13</f>
        <v>817.74</v>
      </c>
      <c r="G2" s="5">
        <f t="shared" ref="G2:G8" si="2">D2*3.6*4.69</f>
        <v>42463.26</v>
      </c>
      <c r="H2" s="5">
        <f t="shared" ref="H2:H8" si="3">SUM(F2,G2)</f>
        <v>43281</v>
      </c>
      <c r="I2" s="4">
        <v>5.0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179</v>
      </c>
      <c r="C3" s="4" t="s">
        <v>180</v>
      </c>
      <c r="D3" s="5">
        <f>SUM(1770,874)</f>
        <v>2644</v>
      </c>
      <c r="E3" s="4">
        <v>207.0</v>
      </c>
      <c r="F3" s="5">
        <f t="shared" si="1"/>
        <v>854.91</v>
      </c>
      <c r="G3" s="5">
        <f t="shared" si="2"/>
        <v>44641.296</v>
      </c>
      <c r="H3" s="5">
        <f t="shared" si="3"/>
        <v>45496.206</v>
      </c>
      <c r="I3" s="4">
        <v>4.0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181</v>
      </c>
      <c r="C4" s="4" t="s">
        <v>182</v>
      </c>
      <c r="D4" s="5">
        <f>SUM(1933,746)</f>
        <v>2679</v>
      </c>
      <c r="E4" s="4">
        <v>210.0</v>
      </c>
      <c r="F4" s="5">
        <f t="shared" si="1"/>
        <v>867.3</v>
      </c>
      <c r="G4" s="5">
        <f t="shared" si="2"/>
        <v>45232.236</v>
      </c>
      <c r="H4" s="5">
        <f t="shared" si="3"/>
        <v>46099.536</v>
      </c>
      <c r="I4" s="4">
        <v>5.0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183</v>
      </c>
      <c r="C5" s="4" t="s">
        <v>184</v>
      </c>
      <c r="D5" s="5">
        <f>SUM(875,1941)</f>
        <v>2816</v>
      </c>
      <c r="E5" s="4">
        <v>219.0</v>
      </c>
      <c r="F5" s="5">
        <f t="shared" si="1"/>
        <v>904.47</v>
      </c>
      <c r="G5" s="5">
        <f t="shared" si="2"/>
        <v>47545.344</v>
      </c>
      <c r="H5" s="5">
        <f t="shared" si="3"/>
        <v>48449.814</v>
      </c>
      <c r="I5" s="4">
        <v>4.0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185</v>
      </c>
      <c r="C6" s="4" t="s">
        <v>186</v>
      </c>
      <c r="D6" s="5">
        <f>SUM(1801,1361)</f>
        <v>3162</v>
      </c>
      <c r="E6" s="4">
        <v>244.0</v>
      </c>
      <c r="F6" s="5">
        <f t="shared" si="1"/>
        <v>1007.72</v>
      </c>
      <c r="G6" s="5">
        <f t="shared" si="2"/>
        <v>53387.208</v>
      </c>
      <c r="H6" s="5">
        <f t="shared" si="3"/>
        <v>54394.928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187</v>
      </c>
      <c r="C7" s="4" t="s">
        <v>188</v>
      </c>
      <c r="D7" s="5">
        <f>SUM(1770,173,746)</f>
        <v>2689</v>
      </c>
      <c r="E7" s="4">
        <v>210.0</v>
      </c>
      <c r="F7" s="5">
        <f t="shared" si="1"/>
        <v>867.3</v>
      </c>
      <c r="G7" s="5">
        <f t="shared" si="2"/>
        <v>45401.076</v>
      </c>
      <c r="H7" s="5">
        <f t="shared" si="3"/>
        <v>46268.376</v>
      </c>
      <c r="I7" s="4">
        <v>4.0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189</v>
      </c>
      <c r="C8" s="4" t="s">
        <v>190</v>
      </c>
      <c r="D8" s="5">
        <f>SUM(875,957,1361)</f>
        <v>3193</v>
      </c>
      <c r="E8" s="4">
        <v>246.0</v>
      </c>
      <c r="F8" s="5">
        <f t="shared" si="1"/>
        <v>1015.98</v>
      </c>
      <c r="G8" s="5">
        <f t="shared" si="2"/>
        <v>53910.612</v>
      </c>
      <c r="H8" s="5">
        <f t="shared" si="3"/>
        <v>54926.592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191</v>
      </c>
      <c r="C2" s="4">
        <v>2648.0</v>
      </c>
      <c r="D2" s="4">
        <v>2648.0</v>
      </c>
      <c r="E2" s="4">
        <v>207.0</v>
      </c>
      <c r="F2" s="5">
        <f t="shared" ref="F2:F8" si="1">E2*4.13</f>
        <v>854.91</v>
      </c>
      <c r="G2" s="5">
        <f t="shared" ref="G2:G8" si="2">D2*3.6*4.69</f>
        <v>44708.832</v>
      </c>
      <c r="H2" s="5">
        <f t="shared" ref="H2:H8" si="3">SUM(F2,G2)</f>
        <v>45563.742</v>
      </c>
      <c r="I2" s="4">
        <v>6.0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192</v>
      </c>
      <c r="C3" s="4" t="s">
        <v>193</v>
      </c>
      <c r="D3" s="5">
        <f>SUM(1770,1087)</f>
        <v>2857</v>
      </c>
      <c r="E3" s="4">
        <v>222.0</v>
      </c>
      <c r="F3" s="5">
        <f t="shared" si="1"/>
        <v>916.86</v>
      </c>
      <c r="G3" s="5">
        <f t="shared" si="2"/>
        <v>48237.588</v>
      </c>
      <c r="H3" s="5">
        <f t="shared" si="3"/>
        <v>49154.448</v>
      </c>
      <c r="I3" s="4">
        <v>4.0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194</v>
      </c>
      <c r="C4" s="4" t="s">
        <v>195</v>
      </c>
      <c r="D4" s="5">
        <f>SUM(844,2139)</f>
        <v>2983</v>
      </c>
      <c r="E4" s="4">
        <v>231.0</v>
      </c>
      <c r="F4" s="5">
        <f t="shared" si="1"/>
        <v>954.03</v>
      </c>
      <c r="G4" s="5">
        <f t="shared" si="2"/>
        <v>50364.972</v>
      </c>
      <c r="H4" s="5">
        <f t="shared" si="3"/>
        <v>51319.002</v>
      </c>
      <c r="I4" s="4">
        <v>5.0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196</v>
      </c>
      <c r="C5" s="4" t="s">
        <v>197</v>
      </c>
      <c r="D5" s="5">
        <f>SUM(1516,1326)</f>
        <v>2842</v>
      </c>
      <c r="E5" s="4">
        <v>221.0</v>
      </c>
      <c r="F5" s="5">
        <f t="shared" si="1"/>
        <v>912.73</v>
      </c>
      <c r="G5" s="5">
        <f t="shared" si="2"/>
        <v>47984.328</v>
      </c>
      <c r="H5" s="5">
        <f t="shared" si="3"/>
        <v>48897.058</v>
      </c>
      <c r="I5" s="4">
        <v>6.0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198</v>
      </c>
      <c r="C6" s="4" t="s">
        <v>199</v>
      </c>
      <c r="D6" s="5">
        <f>SUM(414,497,2139)</f>
        <v>3050</v>
      </c>
      <c r="E6" s="4">
        <v>236.0</v>
      </c>
      <c r="F6" s="5">
        <f t="shared" si="1"/>
        <v>974.68</v>
      </c>
      <c r="G6" s="5">
        <f t="shared" si="2"/>
        <v>51496.2</v>
      </c>
      <c r="H6" s="5">
        <f t="shared" si="3"/>
        <v>52470.88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200</v>
      </c>
      <c r="C7" s="4" t="s">
        <v>201</v>
      </c>
      <c r="D7" s="5">
        <f>SUM(844,831,1326)</f>
        <v>3001</v>
      </c>
      <c r="E7" s="4">
        <v>232.0</v>
      </c>
      <c r="F7" s="5">
        <f t="shared" si="1"/>
        <v>958.16</v>
      </c>
      <c r="G7" s="5">
        <f t="shared" si="2"/>
        <v>50668.884</v>
      </c>
      <c r="H7" s="5">
        <f t="shared" si="3"/>
        <v>51627.044</v>
      </c>
      <c r="I7" s="4">
        <v>6.0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202</v>
      </c>
      <c r="C8" s="4" t="s">
        <v>203</v>
      </c>
      <c r="D8" s="5">
        <f>SUM(875,1929)</f>
        <v>2804</v>
      </c>
      <c r="E8" s="4">
        <v>218.0</v>
      </c>
      <c r="F8" s="5">
        <f t="shared" si="1"/>
        <v>900.34</v>
      </c>
      <c r="G8" s="5">
        <f t="shared" si="2"/>
        <v>47342.736</v>
      </c>
      <c r="H8" s="5">
        <f t="shared" si="3"/>
        <v>48243.076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204</v>
      </c>
      <c r="C2" s="4">
        <v>1933.0</v>
      </c>
      <c r="D2" s="4">
        <v>1933.0</v>
      </c>
      <c r="E2" s="4">
        <v>157.0</v>
      </c>
      <c r="F2" s="5">
        <f t="shared" ref="F2:F8" si="1">E2*4.13</f>
        <v>648.41</v>
      </c>
      <c r="G2" s="5">
        <f t="shared" ref="G2:G8" si="2">D2*3.6*4.69</f>
        <v>32636.772</v>
      </c>
      <c r="H2" s="5">
        <f t="shared" ref="H2:H8" si="3">SUM(F2,G2)</f>
        <v>33285.182</v>
      </c>
      <c r="I2" s="4">
        <v>4.0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205</v>
      </c>
      <c r="C3" s="4" t="s">
        <v>206</v>
      </c>
      <c r="D3" s="5">
        <f>SUM(875,1241)</f>
        <v>2116</v>
      </c>
      <c r="E3" s="4">
        <v>170.0</v>
      </c>
      <c r="F3" s="5">
        <f t="shared" si="1"/>
        <v>702.1</v>
      </c>
      <c r="G3" s="5">
        <f t="shared" si="2"/>
        <v>35726.544</v>
      </c>
      <c r="H3" s="5">
        <f t="shared" si="3"/>
        <v>36428.644</v>
      </c>
      <c r="I3" s="4">
        <v>3.0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207</v>
      </c>
      <c r="C4" s="4" t="s">
        <v>208</v>
      </c>
      <c r="D4" s="5">
        <f>SUM(1770,173)</f>
        <v>1943</v>
      </c>
      <c r="E4" s="4">
        <v>158.0</v>
      </c>
      <c r="F4" s="5">
        <f t="shared" si="1"/>
        <v>652.54</v>
      </c>
      <c r="G4" s="5">
        <f t="shared" si="2"/>
        <v>32805.612</v>
      </c>
      <c r="H4" s="5">
        <f t="shared" si="3"/>
        <v>33458.152</v>
      </c>
      <c r="I4" s="4">
        <v>3.0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209</v>
      </c>
      <c r="C5" s="4" t="s">
        <v>210</v>
      </c>
      <c r="D5" s="5">
        <f>SUM(247,1830)</f>
        <v>2077</v>
      </c>
      <c r="E5" s="4">
        <v>167.0</v>
      </c>
      <c r="F5" s="5">
        <f t="shared" si="1"/>
        <v>689.71</v>
      </c>
      <c r="G5" s="5">
        <f t="shared" si="2"/>
        <v>35068.068</v>
      </c>
      <c r="H5" s="5">
        <f t="shared" si="3"/>
        <v>35757.778</v>
      </c>
      <c r="I5" s="4">
        <v>3.0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211</v>
      </c>
      <c r="C6" s="4" t="s">
        <v>212</v>
      </c>
      <c r="D6" s="5">
        <f>SUM(247,1654,173)</f>
        <v>2074</v>
      </c>
      <c r="E6" s="4">
        <v>167.0</v>
      </c>
      <c r="F6" s="5">
        <f t="shared" si="1"/>
        <v>689.71</v>
      </c>
      <c r="G6" s="5">
        <f t="shared" si="2"/>
        <v>35017.416</v>
      </c>
      <c r="H6" s="5">
        <f t="shared" si="3"/>
        <v>35707.126</v>
      </c>
      <c r="I6" s="4">
        <v>3.0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213</v>
      </c>
      <c r="C7" s="4" t="s">
        <v>214</v>
      </c>
      <c r="D7" s="5">
        <f>SUM(875,1083,173)</f>
        <v>2131</v>
      </c>
      <c r="E7" s="4">
        <v>171.0</v>
      </c>
      <c r="F7" s="5">
        <f t="shared" si="1"/>
        <v>706.23</v>
      </c>
      <c r="G7" s="5">
        <f t="shared" si="2"/>
        <v>35979.804</v>
      </c>
      <c r="H7" s="5">
        <f t="shared" si="3"/>
        <v>36686.034</v>
      </c>
      <c r="I7" s="4">
        <v>3.0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215</v>
      </c>
      <c r="C8" s="4" t="s">
        <v>216</v>
      </c>
      <c r="D8" s="5">
        <f>SUM(247,675,1241)</f>
        <v>2163</v>
      </c>
      <c r="E8" s="4">
        <v>173.0</v>
      </c>
      <c r="F8" s="5">
        <f t="shared" si="1"/>
        <v>714.49</v>
      </c>
      <c r="G8" s="5">
        <f t="shared" si="2"/>
        <v>36520.092</v>
      </c>
      <c r="H8" s="5">
        <f t="shared" si="3"/>
        <v>37234.582</v>
      </c>
      <c r="I8" s="4">
        <v>3.0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217</v>
      </c>
      <c r="C2" s="4">
        <v>1770.0</v>
      </c>
      <c r="D2" s="4">
        <v>1770.0</v>
      </c>
      <c r="E2" s="4">
        <v>145.0</v>
      </c>
      <c r="F2" s="5">
        <f t="shared" ref="F2:F8" si="1">E2*4.13</f>
        <v>598.85</v>
      </c>
      <c r="G2" s="5">
        <f t="shared" ref="G2:G8" si="2">D2*3.6*4.69</f>
        <v>29884.68</v>
      </c>
      <c r="H2" s="5">
        <f t="shared" ref="H2:H8" si="3">SUM(F2,G2)</f>
        <v>30483.53</v>
      </c>
      <c r="I2" s="4">
        <v>2.0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218</v>
      </c>
      <c r="C3" s="4" t="s">
        <v>219</v>
      </c>
      <c r="D3" s="5">
        <f>SUM(247,1654)</f>
        <v>1901</v>
      </c>
      <c r="E3" s="4">
        <v>155.0</v>
      </c>
      <c r="F3" s="5">
        <f t="shared" si="1"/>
        <v>640.15</v>
      </c>
      <c r="G3" s="5">
        <f t="shared" si="2"/>
        <v>32096.484</v>
      </c>
      <c r="H3" s="5">
        <f t="shared" si="3"/>
        <v>32736.634</v>
      </c>
      <c r="I3" s="4">
        <v>2.0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220</v>
      </c>
      <c r="C4" s="4" t="s">
        <v>221</v>
      </c>
      <c r="D4" s="5">
        <f>SUM(875,1083)</f>
        <v>1958</v>
      </c>
      <c r="E4" s="4">
        <v>159.0</v>
      </c>
      <c r="F4" s="5">
        <f t="shared" si="1"/>
        <v>656.67</v>
      </c>
      <c r="G4" s="5">
        <f t="shared" si="2"/>
        <v>33058.872</v>
      </c>
      <c r="H4" s="5">
        <f t="shared" si="3"/>
        <v>33715.542</v>
      </c>
      <c r="I4" s="4">
        <v>2.0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222</v>
      </c>
      <c r="C5" s="4" t="s">
        <v>223</v>
      </c>
      <c r="D5" s="5">
        <f>SUM(844,1314)</f>
        <v>2158</v>
      </c>
      <c r="E5" s="4">
        <v>173.0</v>
      </c>
      <c r="F5" s="5">
        <f t="shared" si="1"/>
        <v>714.49</v>
      </c>
      <c r="G5" s="5">
        <f t="shared" si="2"/>
        <v>36435.672</v>
      </c>
      <c r="H5" s="5">
        <f t="shared" si="3"/>
        <v>37150.162</v>
      </c>
      <c r="I5" s="4">
        <v>3.0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224</v>
      </c>
      <c r="C6" s="4" t="s">
        <v>225</v>
      </c>
      <c r="D6" s="5">
        <f>SUM(247,675,1083)</f>
        <v>2005</v>
      </c>
      <c r="E6" s="4">
        <v>162.0</v>
      </c>
      <c r="F6" s="5">
        <f t="shared" si="1"/>
        <v>669.06</v>
      </c>
      <c r="G6" s="5">
        <f t="shared" si="2"/>
        <v>33852.42</v>
      </c>
      <c r="H6" s="5">
        <f t="shared" si="3"/>
        <v>34521.48</v>
      </c>
      <c r="I6" s="4">
        <v>2.0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226</v>
      </c>
      <c r="C7" s="4" t="s">
        <v>227</v>
      </c>
      <c r="D7" s="5">
        <f>SUM(247,398,1292)</f>
        <v>1937</v>
      </c>
      <c r="E7" s="4">
        <v>157.0</v>
      </c>
      <c r="F7" s="5">
        <f t="shared" si="1"/>
        <v>648.41</v>
      </c>
      <c r="G7" s="5">
        <f t="shared" si="2"/>
        <v>32704.308</v>
      </c>
      <c r="H7" s="5">
        <f t="shared" si="3"/>
        <v>33352.718</v>
      </c>
      <c r="I7" s="4">
        <v>3.0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228</v>
      </c>
      <c r="C8" s="4" t="s">
        <v>229</v>
      </c>
      <c r="D8" s="5">
        <f>SUM(599,254,1083)</f>
        <v>1936</v>
      </c>
      <c r="E8" s="4">
        <v>157.0</v>
      </c>
      <c r="F8" s="5">
        <f t="shared" si="1"/>
        <v>648.41</v>
      </c>
      <c r="G8" s="5">
        <f t="shared" si="2"/>
        <v>32687.424</v>
      </c>
      <c r="H8" s="5">
        <f t="shared" si="3"/>
        <v>33335.834</v>
      </c>
      <c r="I8" s="4">
        <v>3.0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230</v>
      </c>
      <c r="C2" s="4">
        <v>1801.0</v>
      </c>
      <c r="D2" s="4">
        <v>1801.0</v>
      </c>
      <c r="E2" s="4">
        <v>148.0</v>
      </c>
      <c r="F2" s="5">
        <f t="shared" ref="F2:F8" si="1">E2*4.13</f>
        <v>611.24</v>
      </c>
      <c r="G2" s="5">
        <f t="shared" ref="G2:G8" si="2">D2*3.6*4.69</f>
        <v>30408.084</v>
      </c>
      <c r="H2" s="5">
        <f t="shared" ref="H2:H8" si="3">SUM(F2,G2)</f>
        <v>31019.324</v>
      </c>
      <c r="I2" s="4">
        <v>3.0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231</v>
      </c>
      <c r="C3" s="4" t="s">
        <v>232</v>
      </c>
      <c r="D3" s="5">
        <f>SUM(875,957)</f>
        <v>1832</v>
      </c>
      <c r="E3" s="4">
        <v>150.0</v>
      </c>
      <c r="F3" s="5">
        <f t="shared" si="1"/>
        <v>619.5</v>
      </c>
      <c r="G3" s="5">
        <f t="shared" si="2"/>
        <v>30931.488</v>
      </c>
      <c r="H3" s="5">
        <f t="shared" si="3"/>
        <v>31550.988</v>
      </c>
      <c r="I3" s="4">
        <v>3.0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233</v>
      </c>
      <c r="C4" s="4" t="s">
        <v>234</v>
      </c>
      <c r="D4" s="5">
        <f>SUM(247,1632)</f>
        <v>1879</v>
      </c>
      <c r="E4" s="4">
        <v>153.0</v>
      </c>
      <c r="F4" s="5">
        <f t="shared" si="1"/>
        <v>631.89</v>
      </c>
      <c r="G4" s="5">
        <f t="shared" si="2"/>
        <v>31725.036</v>
      </c>
      <c r="H4" s="5">
        <f t="shared" si="3"/>
        <v>32356.926</v>
      </c>
      <c r="I4" s="4">
        <v>3.0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235</v>
      </c>
      <c r="C5" s="4" t="s">
        <v>236</v>
      </c>
      <c r="D5" s="5">
        <f>SUM(599,1235)</f>
        <v>1834</v>
      </c>
      <c r="E5" s="4">
        <v>150.0</v>
      </c>
      <c r="F5" s="5">
        <f t="shared" si="1"/>
        <v>619.5</v>
      </c>
      <c r="G5" s="5">
        <f t="shared" si="2"/>
        <v>30965.256</v>
      </c>
      <c r="H5" s="5">
        <f t="shared" si="3"/>
        <v>31584.756</v>
      </c>
      <c r="I5" s="4">
        <v>4.0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237</v>
      </c>
      <c r="C6" s="4" t="s">
        <v>238</v>
      </c>
      <c r="D6" s="5">
        <f>SUM(1770,592)</f>
        <v>2362</v>
      </c>
      <c r="E6" s="4">
        <v>187.0</v>
      </c>
      <c r="F6" s="5">
        <f t="shared" si="1"/>
        <v>772.31</v>
      </c>
      <c r="G6" s="5">
        <f t="shared" si="2"/>
        <v>39880.008</v>
      </c>
      <c r="H6" s="5">
        <f t="shared" si="3"/>
        <v>40652.318</v>
      </c>
      <c r="I6" s="4">
        <v>3.0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239</v>
      </c>
      <c r="C7" s="4" t="s">
        <v>240</v>
      </c>
      <c r="D7" s="5">
        <f>SUM(247,675,957)</f>
        <v>1879</v>
      </c>
      <c r="E7" s="4">
        <v>153.0</v>
      </c>
      <c r="F7" s="5">
        <f t="shared" si="1"/>
        <v>631.89</v>
      </c>
      <c r="G7" s="5">
        <f t="shared" si="2"/>
        <v>31725.036</v>
      </c>
      <c r="H7" s="5">
        <f t="shared" si="3"/>
        <v>32356.926</v>
      </c>
      <c r="I7" s="4">
        <v>3.0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241</v>
      </c>
      <c r="C8" s="4" t="s">
        <v>242</v>
      </c>
      <c r="D8" s="5">
        <f>SUM(247,398,1235)</f>
        <v>1880</v>
      </c>
      <c r="E8" s="4">
        <v>153.0</v>
      </c>
      <c r="F8" s="5">
        <f t="shared" si="1"/>
        <v>631.89</v>
      </c>
      <c r="G8" s="5">
        <f t="shared" si="2"/>
        <v>31741.92</v>
      </c>
      <c r="H8" s="5">
        <f t="shared" si="3"/>
        <v>32373.81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243</v>
      </c>
      <c r="C2" s="4">
        <v>2322.0</v>
      </c>
      <c r="D2" s="4">
        <v>2322.0</v>
      </c>
      <c r="E2" s="4">
        <v>184.0</v>
      </c>
      <c r="F2" s="5">
        <f t="shared" ref="F2:F8" si="1">E2*4.13</f>
        <v>759.92</v>
      </c>
      <c r="G2" s="5">
        <f t="shared" ref="G2:G8" si="2">D2*3.6*4.69</f>
        <v>39204.648</v>
      </c>
      <c r="H2" s="5">
        <f t="shared" ref="H2:H8" si="3">SUM(F2,G2)</f>
        <v>39964.568</v>
      </c>
      <c r="I2" s="4">
        <v>1.0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244</v>
      </c>
      <c r="C3" s="4" t="s">
        <v>245</v>
      </c>
      <c r="D3" s="5">
        <f>SUM(247,2130)</f>
        <v>2377</v>
      </c>
      <c r="E3" s="4">
        <v>188.0</v>
      </c>
      <c r="F3" s="5">
        <f t="shared" si="1"/>
        <v>776.44</v>
      </c>
      <c r="G3" s="5">
        <f t="shared" si="2"/>
        <v>40133.268</v>
      </c>
      <c r="H3" s="5">
        <f t="shared" si="3"/>
        <v>40909.708</v>
      </c>
      <c r="I3" s="4">
        <v>2.0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246</v>
      </c>
      <c r="C4" s="4" t="s">
        <v>247</v>
      </c>
      <c r="D4" s="5">
        <f>SUM(875,1471)</f>
        <v>2346</v>
      </c>
      <c r="E4" s="4">
        <v>186.0</v>
      </c>
      <c r="F4" s="5">
        <f t="shared" si="1"/>
        <v>768.18</v>
      </c>
      <c r="G4" s="5">
        <f t="shared" si="2"/>
        <v>39609.864</v>
      </c>
      <c r="H4" s="5">
        <f t="shared" si="3"/>
        <v>40378.044</v>
      </c>
      <c r="I4" s="4">
        <v>2.0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248</v>
      </c>
      <c r="C5" s="4" t="s">
        <v>249</v>
      </c>
      <c r="D5" s="5">
        <f>SUM(1801,499)</f>
        <v>2300</v>
      </c>
      <c r="E5" s="4">
        <v>183.0</v>
      </c>
      <c r="F5" s="5">
        <f t="shared" si="1"/>
        <v>755.79</v>
      </c>
      <c r="G5" s="5">
        <f t="shared" si="2"/>
        <v>38833.2</v>
      </c>
      <c r="H5" s="5">
        <f t="shared" si="3"/>
        <v>39588.99</v>
      </c>
      <c r="I5" s="4">
        <v>2.0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250</v>
      </c>
      <c r="C6" s="4" t="s">
        <v>251</v>
      </c>
      <c r="D6" s="5">
        <f>SUM(1770,864)</f>
        <v>2634</v>
      </c>
      <c r="E6" s="4">
        <v>206.0</v>
      </c>
      <c r="F6" s="5">
        <f t="shared" si="1"/>
        <v>850.78</v>
      </c>
      <c r="G6" s="5">
        <f t="shared" si="2"/>
        <v>44472.456</v>
      </c>
      <c r="H6" s="5">
        <f t="shared" si="3"/>
        <v>45323.236</v>
      </c>
      <c r="I6" s="4">
        <v>2.0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252</v>
      </c>
      <c r="C7" s="4" t="s">
        <v>253</v>
      </c>
      <c r="D7" s="5">
        <f>SUM(247,675,1471)</f>
        <v>2393</v>
      </c>
      <c r="E7" s="4">
        <v>189.0</v>
      </c>
      <c r="F7" s="5">
        <f t="shared" si="1"/>
        <v>780.57</v>
      </c>
      <c r="G7" s="5">
        <f t="shared" si="2"/>
        <v>40403.412</v>
      </c>
      <c r="H7" s="5">
        <f t="shared" si="3"/>
        <v>41183.982</v>
      </c>
      <c r="I7" s="4">
        <v>2.0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254</v>
      </c>
      <c r="C8" s="4" t="s">
        <v>255</v>
      </c>
      <c r="D8" s="5">
        <f>SUM(247,1632,499)</f>
        <v>2378</v>
      </c>
      <c r="E8" s="4">
        <v>188.0</v>
      </c>
      <c r="F8" s="5">
        <f t="shared" si="1"/>
        <v>776.44</v>
      </c>
      <c r="G8" s="5">
        <f t="shared" si="2"/>
        <v>40150.152</v>
      </c>
      <c r="H8" s="5">
        <f t="shared" si="3"/>
        <v>40926.592</v>
      </c>
      <c r="I8" s="4">
        <v>2.0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256</v>
      </c>
      <c r="C2" s="4">
        <v>2086.0</v>
      </c>
      <c r="D2" s="4">
        <v>2086.0</v>
      </c>
      <c r="E2" s="4">
        <v>168.0</v>
      </c>
      <c r="F2" s="5">
        <f t="shared" ref="F2:F8" si="1">E2*4.13</f>
        <v>693.84</v>
      </c>
      <c r="G2" s="5">
        <f t="shared" ref="G2:G8" si="2">D2*3.6*4.69</f>
        <v>35220.024</v>
      </c>
      <c r="H2" s="5">
        <f t="shared" ref="H2:H8" si="3">SUM(F2,G2)</f>
        <v>35913.864</v>
      </c>
      <c r="I2" s="4">
        <v>1.0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257</v>
      </c>
      <c r="C3" s="4" t="s">
        <v>258</v>
      </c>
      <c r="D3" s="5">
        <f>SUM(875,1212)</f>
        <v>2087</v>
      </c>
      <c r="E3" s="4">
        <v>168.0</v>
      </c>
      <c r="F3" s="5">
        <f t="shared" si="1"/>
        <v>693.84</v>
      </c>
      <c r="G3" s="5">
        <f t="shared" si="2"/>
        <v>35236.908</v>
      </c>
      <c r="H3" s="5">
        <f t="shared" si="3"/>
        <v>35930.748</v>
      </c>
      <c r="I3" s="4">
        <v>2.0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259</v>
      </c>
      <c r="C4" s="4" t="s">
        <v>260</v>
      </c>
      <c r="D4" s="5">
        <f>SUM(1686,418)</f>
        <v>2104</v>
      </c>
      <c r="E4" s="4">
        <v>169.0</v>
      </c>
      <c r="F4" s="5">
        <f t="shared" si="1"/>
        <v>697.97</v>
      </c>
      <c r="G4" s="5">
        <f t="shared" si="2"/>
        <v>35523.936</v>
      </c>
      <c r="H4" s="5">
        <f t="shared" si="3"/>
        <v>36221.906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261</v>
      </c>
      <c r="C5" s="4" t="s">
        <v>262</v>
      </c>
      <c r="D5" s="5">
        <f>SUM(247,1875)</f>
        <v>2122</v>
      </c>
      <c r="E5" s="4">
        <v>170.0</v>
      </c>
      <c r="F5" s="5">
        <f t="shared" si="1"/>
        <v>702.1</v>
      </c>
      <c r="G5" s="5">
        <f t="shared" si="2"/>
        <v>35827.848</v>
      </c>
      <c r="H5" s="5">
        <f t="shared" si="3"/>
        <v>36529.948</v>
      </c>
      <c r="I5" s="4">
        <v>2.0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263</v>
      </c>
      <c r="C6" s="4" t="s">
        <v>264</v>
      </c>
      <c r="D6" s="5">
        <f>SUM(1801,352)</f>
        <v>2153</v>
      </c>
      <c r="E6" s="4">
        <v>172.0</v>
      </c>
      <c r="F6" s="5">
        <f t="shared" si="1"/>
        <v>710.36</v>
      </c>
      <c r="G6" s="5">
        <f t="shared" si="2"/>
        <v>36351.252</v>
      </c>
      <c r="H6" s="5">
        <f t="shared" si="3"/>
        <v>37061.612</v>
      </c>
      <c r="I6" s="4">
        <v>2.0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265</v>
      </c>
      <c r="C7" s="4" t="s">
        <v>266</v>
      </c>
      <c r="D7" s="5">
        <f>SUM(247,675,1624)</f>
        <v>2546</v>
      </c>
      <c r="E7" s="4">
        <v>200.0</v>
      </c>
      <c r="F7" s="5">
        <f t="shared" si="1"/>
        <v>826</v>
      </c>
      <c r="G7" s="5">
        <f t="shared" si="2"/>
        <v>42986.664</v>
      </c>
      <c r="H7" s="5">
        <f t="shared" si="3"/>
        <v>43812.664</v>
      </c>
      <c r="I7" s="4">
        <v>2.0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267</v>
      </c>
      <c r="C8" s="4" t="s">
        <v>268</v>
      </c>
      <c r="D8" s="5">
        <f>SUM(247,1480,418)</f>
        <v>2145</v>
      </c>
      <c r="E8" s="4">
        <v>172.0</v>
      </c>
      <c r="F8" s="5">
        <f t="shared" si="1"/>
        <v>710.36</v>
      </c>
      <c r="G8" s="5">
        <f t="shared" si="2"/>
        <v>36216.18</v>
      </c>
      <c r="H8" s="5">
        <f t="shared" si="3"/>
        <v>36926.54</v>
      </c>
      <c r="I8" s="4">
        <v>3.0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269</v>
      </c>
      <c r="C2" s="4">
        <v>1686.0</v>
      </c>
      <c r="D2" s="4">
        <v>1686.0</v>
      </c>
      <c r="E2" s="4">
        <v>139.0</v>
      </c>
      <c r="F2" s="5">
        <f t="shared" ref="F2:F8" si="1">E2*4.13</f>
        <v>574.07</v>
      </c>
      <c r="G2" s="5">
        <f t="shared" ref="G2:G8" si="2">D2*3.6*4.69</f>
        <v>28466.424</v>
      </c>
      <c r="H2" s="5">
        <f t="shared" ref="H2:H8" si="3">SUM(F2,G2)</f>
        <v>29040.494</v>
      </c>
      <c r="I2" s="4">
        <v>6.0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270</v>
      </c>
      <c r="C3" s="4" t="s">
        <v>271</v>
      </c>
      <c r="D3" s="5">
        <f>SUM(1801,836)</f>
        <v>2637</v>
      </c>
      <c r="E3" s="4">
        <v>207.0</v>
      </c>
      <c r="F3" s="5">
        <f t="shared" si="1"/>
        <v>854.91</v>
      </c>
      <c r="G3" s="5">
        <f t="shared" si="2"/>
        <v>44523.108</v>
      </c>
      <c r="H3" s="5">
        <f t="shared" si="3"/>
        <v>45378.018</v>
      </c>
      <c r="I3" s="4">
        <v>5.0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272</v>
      </c>
      <c r="C4" s="4" t="s">
        <v>273</v>
      </c>
      <c r="D4" s="5">
        <f>SUM(2086,418)</f>
        <v>2504</v>
      </c>
      <c r="E4" s="4">
        <v>197.0</v>
      </c>
      <c r="F4" s="5">
        <f t="shared" si="1"/>
        <v>813.61</v>
      </c>
      <c r="G4" s="5">
        <f t="shared" si="2"/>
        <v>42277.536</v>
      </c>
      <c r="H4" s="5">
        <f t="shared" si="3"/>
        <v>43091.146</v>
      </c>
      <c r="I4" s="4">
        <v>4.0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274</v>
      </c>
      <c r="C5" s="4" t="s">
        <v>275</v>
      </c>
      <c r="D5" s="5">
        <f>SUM(141,1558)</f>
        <v>1699</v>
      </c>
      <c r="E5" s="4">
        <v>140.0</v>
      </c>
      <c r="F5" s="5">
        <f t="shared" si="1"/>
        <v>578.2</v>
      </c>
      <c r="G5" s="5">
        <f t="shared" si="2"/>
        <v>28685.916</v>
      </c>
      <c r="H5" s="5">
        <f t="shared" si="3"/>
        <v>29264.116</v>
      </c>
      <c r="I5" s="4">
        <v>5.0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276</v>
      </c>
      <c r="C6" s="4" t="s">
        <v>277</v>
      </c>
      <c r="D6" s="5">
        <f>SUM(247,1480)</f>
        <v>1727</v>
      </c>
      <c r="E6" s="4">
        <v>142.0</v>
      </c>
      <c r="F6" s="5">
        <f t="shared" si="1"/>
        <v>586.46</v>
      </c>
      <c r="G6" s="5">
        <f t="shared" si="2"/>
        <v>29158.668</v>
      </c>
      <c r="H6" s="5">
        <f t="shared" si="3"/>
        <v>29745.128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278</v>
      </c>
      <c r="C7" s="4" t="s">
        <v>279</v>
      </c>
      <c r="D7" s="5">
        <f>SUM(141,1695,836)</f>
        <v>2672</v>
      </c>
      <c r="E7" s="4">
        <v>209.0</v>
      </c>
      <c r="F7" s="5">
        <f t="shared" si="1"/>
        <v>863.17</v>
      </c>
      <c r="G7" s="5">
        <f t="shared" si="2"/>
        <v>45114.048</v>
      </c>
      <c r="H7" s="5">
        <f t="shared" si="3"/>
        <v>45977.218</v>
      </c>
      <c r="I7" s="4">
        <v>5.0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280</v>
      </c>
      <c r="C8" s="4" t="s">
        <v>281</v>
      </c>
      <c r="D8" s="5">
        <f>SUM(247,1632,836)</f>
        <v>2715</v>
      </c>
      <c r="E8" s="4">
        <v>212.0</v>
      </c>
      <c r="F8" s="5">
        <f t="shared" si="1"/>
        <v>875.56</v>
      </c>
      <c r="G8" s="5">
        <f t="shared" si="2"/>
        <v>45840.06</v>
      </c>
      <c r="H8" s="5">
        <f t="shared" si="3"/>
        <v>46715.62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282</v>
      </c>
      <c r="C2" s="4">
        <v>2643.0</v>
      </c>
      <c r="D2" s="4">
        <v>2643.0</v>
      </c>
      <c r="E2" s="4">
        <v>207.0</v>
      </c>
      <c r="F2" s="5">
        <f t="shared" ref="F2:F8" si="1">E2*4.13</f>
        <v>854.91</v>
      </c>
      <c r="G2" s="5">
        <f t="shared" ref="G2:G8" si="2">D2*3.6*4.69</f>
        <v>44624.412</v>
      </c>
      <c r="H2" s="5">
        <f t="shared" ref="H2:H8" si="3">SUM(F2,G2)</f>
        <v>45479.322</v>
      </c>
      <c r="I2" s="4">
        <v>3.0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283</v>
      </c>
      <c r="C3" s="4" t="s">
        <v>284</v>
      </c>
      <c r="D3" s="5">
        <f>SUM(2322,339)</f>
        <v>2661</v>
      </c>
      <c r="E3" s="4">
        <v>208.0</v>
      </c>
      <c r="F3" s="5">
        <f t="shared" si="1"/>
        <v>859.04</v>
      </c>
      <c r="G3" s="5">
        <f t="shared" si="2"/>
        <v>44928.324</v>
      </c>
      <c r="H3" s="5">
        <f t="shared" si="3"/>
        <v>45787.364</v>
      </c>
      <c r="I3" s="4">
        <v>2.0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285</v>
      </c>
      <c r="C4" s="4" t="s">
        <v>286</v>
      </c>
      <c r="D4" s="5">
        <f>SUM(1770,1082)</f>
        <v>2852</v>
      </c>
      <c r="E4" s="4">
        <v>222.0</v>
      </c>
      <c r="F4" s="5">
        <f t="shared" si="1"/>
        <v>916.86</v>
      </c>
      <c r="G4" s="5">
        <f t="shared" si="2"/>
        <v>48153.168</v>
      </c>
      <c r="H4" s="5">
        <f t="shared" si="3"/>
        <v>49070.028</v>
      </c>
      <c r="I4" s="4">
        <v>3.0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287</v>
      </c>
      <c r="C5" s="4" t="s">
        <v>288</v>
      </c>
      <c r="D5" s="5">
        <f>SUM(247,2456)</f>
        <v>2703</v>
      </c>
      <c r="E5" s="4">
        <v>211.0</v>
      </c>
      <c r="F5" s="5">
        <f t="shared" si="1"/>
        <v>871.43</v>
      </c>
      <c r="G5" s="5">
        <f t="shared" si="2"/>
        <v>45637.452</v>
      </c>
      <c r="H5" s="5">
        <f t="shared" si="3"/>
        <v>46508.882</v>
      </c>
      <c r="I5" s="4">
        <v>3.0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289</v>
      </c>
      <c r="C6" s="4" t="s">
        <v>290</v>
      </c>
      <c r="D6" s="5">
        <f>SUM(875,1785)</f>
        <v>2660</v>
      </c>
      <c r="E6" s="4">
        <v>208.0</v>
      </c>
      <c r="F6" s="5">
        <f t="shared" si="1"/>
        <v>859.04</v>
      </c>
      <c r="G6" s="5">
        <f t="shared" si="2"/>
        <v>44911.44</v>
      </c>
      <c r="H6" s="5">
        <f t="shared" si="3"/>
        <v>45770.48</v>
      </c>
      <c r="I6" s="4">
        <v>3.0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291</v>
      </c>
      <c r="C7" s="4" t="s">
        <v>292</v>
      </c>
      <c r="D7" s="5">
        <f>SUM(247,2130,339)</f>
        <v>2716</v>
      </c>
      <c r="E7" s="4">
        <v>212.0</v>
      </c>
      <c r="F7" s="5">
        <f t="shared" si="1"/>
        <v>875.56</v>
      </c>
      <c r="G7" s="5">
        <f t="shared" si="2"/>
        <v>45856.944</v>
      </c>
      <c r="H7" s="5">
        <f t="shared" si="3"/>
        <v>46732.504</v>
      </c>
      <c r="I7" s="4">
        <v>2.0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293</v>
      </c>
      <c r="C8" s="4" t="s">
        <v>294</v>
      </c>
      <c r="D8" s="5">
        <f>SUM(875,1471,339)</f>
        <v>2685</v>
      </c>
      <c r="E8" s="4">
        <v>210.0</v>
      </c>
      <c r="F8" s="5">
        <f t="shared" si="1"/>
        <v>867.3</v>
      </c>
      <c r="G8" s="5">
        <f t="shared" si="2"/>
        <v>45333.54</v>
      </c>
      <c r="H8" s="5">
        <f t="shared" si="3"/>
        <v>46200.84</v>
      </c>
      <c r="I8" s="4">
        <v>2.0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295</v>
      </c>
      <c r="C2" s="4">
        <v>2805.0</v>
      </c>
      <c r="D2" s="4">
        <v>2805.0</v>
      </c>
      <c r="E2" s="5">
        <f>D2/850*60+20</f>
        <v>218</v>
      </c>
      <c r="F2" s="5">
        <f t="shared" ref="F2:F8" si="1">E2*4.13</f>
        <v>900.34</v>
      </c>
      <c r="G2" s="5">
        <f t="shared" ref="G2:G8" si="2">D2*3.6*4.69</f>
        <v>47359.62</v>
      </c>
      <c r="H2" s="5">
        <f t="shared" ref="H2:H8" si="3">SUM(F2,G2)</f>
        <v>48259.96</v>
      </c>
      <c r="I2" s="4">
        <v>5.0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296</v>
      </c>
      <c r="C3" s="4" t="s">
        <v>297</v>
      </c>
      <c r="D3" s="5">
        <f>SUM(2643,251)</f>
        <v>2894</v>
      </c>
      <c r="E3" s="4">
        <v>225.0</v>
      </c>
      <c r="F3" s="5">
        <f t="shared" si="1"/>
        <v>929.25</v>
      </c>
      <c r="G3" s="5">
        <f t="shared" si="2"/>
        <v>48862.296</v>
      </c>
      <c r="H3" s="5">
        <f t="shared" si="3"/>
        <v>49791.546</v>
      </c>
      <c r="I3" s="4">
        <v>4.0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298</v>
      </c>
      <c r="C4" s="4" t="s">
        <v>299</v>
      </c>
      <c r="D4" s="5">
        <f>SUM(2086,755)</f>
        <v>2841</v>
      </c>
      <c r="E4" s="4">
        <v>221.0</v>
      </c>
      <c r="F4" s="5">
        <f t="shared" si="1"/>
        <v>912.73</v>
      </c>
      <c r="G4" s="5">
        <f t="shared" si="2"/>
        <v>47967.444</v>
      </c>
      <c r="H4" s="5">
        <f t="shared" si="3"/>
        <v>48880.174</v>
      </c>
      <c r="I4" s="4">
        <v>3.0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300</v>
      </c>
      <c r="C5" s="4" t="s">
        <v>301</v>
      </c>
      <c r="D5" s="5">
        <f>SUM(2322,501)</f>
        <v>2823</v>
      </c>
      <c r="E5" s="4">
        <v>220.0</v>
      </c>
      <c r="F5" s="5">
        <f t="shared" si="1"/>
        <v>908.6</v>
      </c>
      <c r="G5" s="5">
        <f t="shared" si="2"/>
        <v>47663.532</v>
      </c>
      <c r="H5" s="5">
        <f t="shared" si="3"/>
        <v>48572.132</v>
      </c>
      <c r="I5" s="4">
        <v>3.0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302</v>
      </c>
      <c r="C6" s="4" t="s">
        <v>303</v>
      </c>
      <c r="D6" s="5">
        <f>SUM(1770,1314)</f>
        <v>3084</v>
      </c>
      <c r="E6" s="4">
        <v>238.0</v>
      </c>
      <c r="F6" s="5">
        <f t="shared" si="1"/>
        <v>982.94</v>
      </c>
      <c r="G6" s="5">
        <f t="shared" si="2"/>
        <v>52070.256</v>
      </c>
      <c r="H6" s="5">
        <f t="shared" si="3"/>
        <v>53053.196</v>
      </c>
      <c r="I6" s="4">
        <v>4.0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304</v>
      </c>
      <c r="C7" s="4" t="s">
        <v>305</v>
      </c>
      <c r="D7" s="5">
        <f>SUM(247,2130,501)</f>
        <v>2878</v>
      </c>
      <c r="E7" s="4">
        <v>224.0</v>
      </c>
      <c r="F7" s="5">
        <f t="shared" si="1"/>
        <v>925.12</v>
      </c>
      <c r="G7" s="5">
        <f t="shared" si="2"/>
        <v>48592.152</v>
      </c>
      <c r="H7" s="5">
        <f t="shared" si="3"/>
        <v>49517.272</v>
      </c>
      <c r="I7" s="4">
        <v>3.0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306</v>
      </c>
      <c r="C8" s="4" t="s">
        <v>307</v>
      </c>
      <c r="D8" s="5">
        <f>SUM(875,957,1007)</f>
        <v>2839</v>
      </c>
      <c r="E8" s="4">
        <v>221.0</v>
      </c>
      <c r="F8" s="5">
        <f t="shared" si="1"/>
        <v>912.73</v>
      </c>
      <c r="G8" s="5">
        <f t="shared" si="2"/>
        <v>47933.676</v>
      </c>
      <c r="H8" s="5">
        <f t="shared" si="3"/>
        <v>48846.406</v>
      </c>
      <c r="I8" s="4">
        <v>4.0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7.75" customHeight="1">
      <c r="A2" s="3">
        <v>1.0</v>
      </c>
      <c r="B2" s="4" t="s">
        <v>308</v>
      </c>
      <c r="C2" s="4">
        <v>3155.0</v>
      </c>
      <c r="D2" s="4">
        <v>3155.0</v>
      </c>
      <c r="E2" s="4">
        <v>243.0</v>
      </c>
      <c r="F2" s="5">
        <f t="shared" ref="F2:F8" si="1">E2*4.13</f>
        <v>1003.59</v>
      </c>
      <c r="G2" s="5">
        <f t="shared" ref="G2:G8" si="2">D2*3.6*4.69</f>
        <v>53269.02</v>
      </c>
      <c r="H2" s="5">
        <f t="shared" ref="H2:H8" si="3">SUM(F2,G2)</f>
        <v>54272.61</v>
      </c>
      <c r="I2" s="4">
        <v>4.0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7.75" customHeight="1">
      <c r="A3" s="3">
        <v>2.0</v>
      </c>
      <c r="B3" s="4" t="s">
        <v>309</v>
      </c>
      <c r="C3" s="4" t="s">
        <v>310</v>
      </c>
      <c r="D3" s="5">
        <f>SUM(2643,546)</f>
        <v>3189</v>
      </c>
      <c r="E3" s="4">
        <v>246.0</v>
      </c>
      <c r="F3" s="5">
        <f t="shared" si="1"/>
        <v>1015.98</v>
      </c>
      <c r="G3" s="5">
        <f t="shared" si="2"/>
        <v>53843.076</v>
      </c>
      <c r="H3" s="5">
        <f t="shared" si="3"/>
        <v>54859.056</v>
      </c>
      <c r="I3" s="4">
        <v>4.0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7.75" customHeight="1">
      <c r="A4" s="3">
        <v>3.0</v>
      </c>
      <c r="B4" s="4" t="s">
        <v>311</v>
      </c>
      <c r="C4" s="4" t="s">
        <v>312</v>
      </c>
      <c r="D4" s="5">
        <f>SUM(2322,852)</f>
        <v>3174</v>
      </c>
      <c r="E4" s="4">
        <v>244.0</v>
      </c>
      <c r="F4" s="5">
        <f t="shared" si="1"/>
        <v>1007.72</v>
      </c>
      <c r="G4" s="5">
        <f t="shared" si="2"/>
        <v>53589.816</v>
      </c>
      <c r="H4" s="5">
        <f t="shared" si="3"/>
        <v>54597.536</v>
      </c>
      <c r="I4" s="4">
        <v>3.0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7.75" customHeight="1">
      <c r="A5" s="3">
        <v>4.0</v>
      </c>
      <c r="B5" s="4" t="s">
        <v>313</v>
      </c>
      <c r="C5" s="4" t="s">
        <v>314</v>
      </c>
      <c r="D5" s="5">
        <f>SUM(1770,1605)</f>
        <v>3375</v>
      </c>
      <c r="E5" s="4">
        <v>259.0</v>
      </c>
      <c r="F5" s="5">
        <f t="shared" si="1"/>
        <v>1069.67</v>
      </c>
      <c r="G5" s="5">
        <f t="shared" si="2"/>
        <v>56983.5</v>
      </c>
      <c r="H5" s="5">
        <f t="shared" si="3"/>
        <v>58053.17</v>
      </c>
      <c r="I5" s="4">
        <v>3.0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7.75" customHeight="1">
      <c r="A6" s="3">
        <v>5.0</v>
      </c>
      <c r="B6" s="4" t="s">
        <v>315</v>
      </c>
      <c r="C6" s="4" t="s">
        <v>316</v>
      </c>
      <c r="D6" s="5">
        <f>SUM(1770,864,852)</f>
        <v>3486</v>
      </c>
      <c r="E6" s="4">
        <v>266.0</v>
      </c>
      <c r="F6" s="5">
        <f t="shared" si="1"/>
        <v>1098.58</v>
      </c>
      <c r="G6" s="5">
        <f t="shared" si="2"/>
        <v>58857.624</v>
      </c>
      <c r="H6" s="5">
        <f t="shared" si="3"/>
        <v>59956.204</v>
      </c>
      <c r="I6" s="4">
        <v>3.0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7.75" customHeight="1">
      <c r="A7" s="3">
        <v>6.0</v>
      </c>
      <c r="B7" s="4" t="s">
        <v>317</v>
      </c>
      <c r="C7" s="4" t="s">
        <v>318</v>
      </c>
      <c r="D7" s="5">
        <f>SUM(1770,1082,546)</f>
        <v>3398</v>
      </c>
      <c r="E7" s="4">
        <v>260.0</v>
      </c>
      <c r="F7" s="5">
        <f t="shared" si="1"/>
        <v>1073.8</v>
      </c>
      <c r="G7" s="5">
        <f t="shared" si="2"/>
        <v>57371.832</v>
      </c>
      <c r="H7" s="5">
        <f t="shared" si="3"/>
        <v>58445.632</v>
      </c>
      <c r="I7" s="4">
        <v>4.0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7.75" customHeight="1">
      <c r="A8" s="3">
        <v>7.0</v>
      </c>
      <c r="B8" s="4" t="s">
        <v>319</v>
      </c>
      <c r="C8" s="4" t="s">
        <v>320</v>
      </c>
      <c r="D8" s="5">
        <f>SUM(2322,339,546)</f>
        <v>3207</v>
      </c>
      <c r="E8" s="4">
        <v>247.0</v>
      </c>
      <c r="F8" s="5">
        <f t="shared" si="1"/>
        <v>1020.11</v>
      </c>
      <c r="G8" s="5">
        <f t="shared" si="2"/>
        <v>54146.988</v>
      </c>
      <c r="H8" s="5">
        <f t="shared" si="3"/>
        <v>55167.098</v>
      </c>
      <c r="I8" s="4">
        <v>3.0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7.7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7.75" customHeight="1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7.75" customHeight="1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75" customHeight="1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7.75" customHeight="1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7.7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7.75" customHeight="1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7.75" customHeight="1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7.75" customHeight="1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7.75" customHeight="1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7.75" customHeight="1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7.75" customHeight="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7.75" customHeight="1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7.75" customHeight="1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7.75" customHeight="1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7.75" customHeight="1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7.75" customHeight="1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7.75" customHeight="1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7.75" customHeight="1">
      <c r="A34" s="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7.75" customHeight="1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7.75" customHeight="1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7.75" customHeight="1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7.75" customHeight="1">
      <c r="A38" s="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7.75" customHeight="1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7.75" customHeight="1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7.75" customHeight="1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7.75" customHeight="1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7.75" customHeight="1">
      <c r="A43" s="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7.75" customHeight="1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7.75" customHeight="1">
      <c r="A45" s="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7.75" customHeight="1">
      <c r="A46" s="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7.75" customHeight="1">
      <c r="A47" s="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7.75" customHeight="1">
      <c r="A48" s="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7.75" customHeight="1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7.75" customHeight="1">
      <c r="A50" s="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7.75" customHeight="1">
      <c r="A51" s="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27.75" customHeight="1">
      <c r="A52" s="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27.75" customHeight="1">
      <c r="A53" s="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27.75" customHeight="1">
      <c r="A54" s="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27.75" customHeight="1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27.75" customHeight="1">
      <c r="A56" s="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7.75" customHeight="1">
      <c r="A57" s="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7.75" customHeight="1">
      <c r="A58" s="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7.75" customHeight="1">
      <c r="A59" s="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7.75" customHeight="1">
      <c r="A60" s="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27.75" customHeight="1">
      <c r="A61" s="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7.75" customHeight="1">
      <c r="A62" s="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7.75" customHeight="1">
      <c r="A63" s="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7.75" customHeight="1">
      <c r="A64" s="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27.75" customHeight="1">
      <c r="A65" s="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27.75" customHeight="1">
      <c r="A66" s="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27.75" customHeight="1">
      <c r="A67" s="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7.75" customHeight="1">
      <c r="A68" s="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7.75" customHeight="1">
      <c r="A69" s="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7.75" customHeight="1">
      <c r="A70" s="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27.75" customHeight="1">
      <c r="A71" s="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27.75" customHeight="1">
      <c r="A72" s="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27.75" customHeight="1">
      <c r="A73" s="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27.75" customHeight="1">
      <c r="A74" s="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27.75" customHeight="1">
      <c r="A75" s="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27.75" customHeight="1">
      <c r="A76" s="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27.75" customHeight="1">
      <c r="A77" s="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27.75" customHeight="1">
      <c r="A78" s="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27.75" customHeight="1">
      <c r="A79" s="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27.75" customHeight="1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27.75" customHeight="1">
      <c r="A81" s="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7.75" customHeight="1">
      <c r="A82" s="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7.75" customHeight="1">
      <c r="A84" s="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27.75" customHeight="1">
      <c r="A85" s="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7.75" customHeight="1">
      <c r="A86" s="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7.75" customHeight="1">
      <c r="A87" s="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7.75" customHeight="1">
      <c r="A88" s="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7.75" customHeight="1">
      <c r="A89" s="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7.75" customHeight="1">
      <c r="A90" s="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7.75" customHeight="1">
      <c r="A91" s="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27.75" customHeight="1">
      <c r="A92" s="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27.75" customHeight="1">
      <c r="A93" s="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27.75" customHeight="1">
      <c r="A94" s="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27.75" customHeight="1">
      <c r="A95" s="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27.75" customHeight="1">
      <c r="A96" s="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27.75" customHeight="1">
      <c r="A97" s="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27.75" customHeight="1">
      <c r="A98" s="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27.75" customHeight="1">
      <c r="A99" s="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27.75" customHeight="1">
      <c r="A100" s="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27.75" customHeight="1">
      <c r="A101" s="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27.75" customHeight="1">
      <c r="A102" s="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27.75" customHeight="1">
      <c r="A103" s="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27.75" customHeight="1">
      <c r="A104" s="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7.75" customHeight="1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27.75" customHeight="1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27.75" customHeight="1">
      <c r="A107" s="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27.75" customHeight="1">
      <c r="A108" s="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27.75" customHeight="1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27.75" customHeight="1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27.75" customHeight="1">
      <c r="A111" s="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27.75" customHeight="1">
      <c r="A112" s="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27.75" customHeight="1">
      <c r="A113" s="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27.75" customHeight="1">
      <c r="A114" s="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27.75" customHeight="1">
      <c r="A115" s="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27.75" customHeight="1">
      <c r="A116" s="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27.75" customHeight="1">
      <c r="A117" s="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27.75" customHeight="1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27.75" customHeight="1">
      <c r="A119" s="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7.75" customHeight="1">
      <c r="A120" s="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7.75" customHeight="1">
      <c r="A121" s="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27.75" customHeight="1">
      <c r="A122" s="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27.75" customHeight="1">
      <c r="A123" s="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27.75" customHeight="1">
      <c r="A124" s="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27.75" customHeight="1">
      <c r="A125" s="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27.75" customHeight="1">
      <c r="A126" s="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27.75" customHeight="1">
      <c r="A127" s="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27.75" customHeight="1">
      <c r="A128" s="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27.75" customHeight="1">
      <c r="A129" s="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27.75" customHeight="1">
      <c r="A130" s="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27.75" customHeight="1">
      <c r="A131" s="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27.75" customHeight="1">
      <c r="A132" s="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27.75" customHeight="1">
      <c r="A133" s="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27.75" customHeight="1">
      <c r="A134" s="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7.75" customHeight="1">
      <c r="A135" s="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7.75" customHeight="1">
      <c r="A136" s="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7.75" customHeight="1">
      <c r="A137" s="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7.75" customHeight="1">
      <c r="A138" s="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27.75" customHeight="1">
      <c r="A139" s="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27.75" customHeight="1">
      <c r="A140" s="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27.75" customHeight="1">
      <c r="A141" s="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7.75" customHeight="1">
      <c r="A142" s="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7.75" customHeight="1">
      <c r="A143" s="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27.75" customHeight="1">
      <c r="A144" s="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27.75" customHeight="1">
      <c r="A145" s="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27.75" customHeight="1">
      <c r="A146" s="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27.75" customHeight="1">
      <c r="A147" s="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27.75" customHeight="1">
      <c r="A148" s="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27.75" customHeight="1">
      <c r="A149" s="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27.75" customHeight="1">
      <c r="A150" s="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27.75" customHeight="1">
      <c r="A151" s="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27.75" customHeight="1">
      <c r="A152" s="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27.75" customHeight="1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27.75" customHeight="1">
      <c r="A154" s="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27.75" customHeight="1">
      <c r="A155" s="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27.75" customHeight="1">
      <c r="A156" s="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27.75" customHeight="1">
      <c r="A157" s="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27.75" customHeight="1">
      <c r="A158" s="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27.75" customHeight="1">
      <c r="A159" s="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27.75" customHeight="1">
      <c r="A160" s="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27.75" customHeight="1">
      <c r="A161" s="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27.75" customHeight="1">
      <c r="A162" s="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27.75" customHeight="1">
      <c r="A163" s="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27.75" customHeight="1">
      <c r="A164" s="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27.75" customHeight="1">
      <c r="A165" s="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27.75" customHeight="1">
      <c r="A166" s="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27.75" customHeight="1">
      <c r="A167" s="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27.75" customHeight="1">
      <c r="A168" s="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27.75" customHeight="1">
      <c r="A169" s="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27.75" customHeight="1">
      <c r="A170" s="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27.75" customHeight="1">
      <c r="A171" s="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27.75" customHeight="1">
      <c r="A172" s="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27.75" customHeight="1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27.75" customHeight="1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27.75" customHeight="1">
      <c r="A175" s="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27.75" customHeight="1">
      <c r="A176" s="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27.75" customHeight="1">
      <c r="A177" s="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27.75" customHeight="1">
      <c r="A178" s="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27.75" customHeight="1">
      <c r="A179" s="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27.75" customHeight="1">
      <c r="A180" s="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27.75" customHeight="1">
      <c r="A181" s="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27.75" customHeight="1">
      <c r="A182" s="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27.75" customHeight="1">
      <c r="A183" s="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27.75" customHeight="1">
      <c r="A184" s="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27.75" customHeight="1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27.75" customHeight="1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27.75" customHeight="1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27.75" customHeight="1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27.75" customHeight="1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27.75" customHeight="1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27.75" customHeight="1">
      <c r="A191" s="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27.75" customHeight="1">
      <c r="A192" s="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27.75" customHeight="1">
      <c r="A193" s="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27.75" customHeight="1">
      <c r="A194" s="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27.75" customHeight="1">
      <c r="A195" s="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27.75" customHeight="1">
      <c r="A196" s="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27.75" customHeight="1">
      <c r="A197" s="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27.75" customHeight="1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27.75" customHeight="1">
      <c r="A199" s="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27.75" customHeight="1">
      <c r="A200" s="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27.75" customHeight="1">
      <c r="A201" s="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27.75" customHeight="1">
      <c r="A202" s="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27.75" customHeight="1">
      <c r="A203" s="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27.75" customHeight="1">
      <c r="A204" s="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27.75" customHeight="1">
      <c r="A205" s="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27.75" customHeight="1">
      <c r="A206" s="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27.75" customHeight="1">
      <c r="A207" s="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27.75" customHeight="1">
      <c r="A208" s="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27.75" customHeight="1">
      <c r="A209" s="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27.75" customHeight="1">
      <c r="A210" s="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27.75" customHeight="1">
      <c r="A211" s="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27.75" customHeight="1">
      <c r="A212" s="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27.75" customHeight="1">
      <c r="A213" s="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27.75" customHeight="1">
      <c r="A214" s="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27.75" customHeight="1">
      <c r="A215" s="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27.75" customHeight="1">
      <c r="A216" s="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27.75" customHeight="1">
      <c r="A217" s="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27.75" customHeight="1">
      <c r="A218" s="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27.75" customHeight="1">
      <c r="A219" s="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27.75" customHeight="1">
      <c r="A220" s="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7.75" customHeight="1">
      <c r="A221" s="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27.75" customHeight="1">
      <c r="A222" s="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27.75" customHeight="1">
      <c r="A223" s="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27.75" customHeight="1">
      <c r="A224" s="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27.75" customHeight="1">
      <c r="A225" s="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27.75" customHeight="1">
      <c r="A226" s="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27.75" customHeight="1">
      <c r="A227" s="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27.75" customHeight="1">
      <c r="A228" s="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27.75" customHeight="1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27.75" customHeight="1">
      <c r="A230" s="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27.75" customHeight="1">
      <c r="A231" s="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27.75" customHeight="1">
      <c r="A232" s="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27.75" customHeight="1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27.75" customHeight="1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27.75" customHeight="1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27.75" customHeight="1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27.75" customHeight="1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27.75" customHeight="1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27.75" customHeight="1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27.75" customHeight="1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27.75" customHeight="1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27.75" customHeight="1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27.75" customHeight="1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27.75" customHeight="1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27.75" customHeight="1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27.75" customHeight="1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27.75" customHeight="1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27.75" customHeight="1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27.75" customHeight="1">
      <c r="A249" s="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27.75" customHeight="1">
      <c r="A250" s="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27.75" customHeight="1">
      <c r="A251" s="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27.75" customHeight="1">
      <c r="A252" s="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27.75" customHeight="1">
      <c r="A253" s="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27.75" customHeight="1">
      <c r="A254" s="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27.75" customHeight="1">
      <c r="A255" s="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27.75" customHeight="1">
      <c r="A256" s="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27.75" customHeight="1">
      <c r="A257" s="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27.75" customHeight="1">
      <c r="A258" s="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27.75" customHeight="1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27.75" customHeight="1">
      <c r="A260" s="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27.75" customHeight="1">
      <c r="A261" s="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27.75" customHeight="1">
      <c r="A262" s="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27.75" customHeight="1">
      <c r="A263" s="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27.75" customHeight="1">
      <c r="A264" s="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27.75" customHeight="1">
      <c r="A265" s="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27.75" customHeight="1">
      <c r="A266" s="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27.75" customHeight="1">
      <c r="A267" s="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27.75" customHeight="1">
      <c r="A268" s="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27.75" customHeight="1">
      <c r="A269" s="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27.75" customHeight="1">
      <c r="A270" s="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27.75" customHeight="1">
      <c r="A271" s="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27.75" customHeight="1">
      <c r="A272" s="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27.75" customHeight="1">
      <c r="A273" s="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27.75" customHeight="1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27.75" customHeight="1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27.75" customHeight="1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27.75" customHeight="1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27.75" customHeight="1">
      <c r="A278" s="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27.75" customHeight="1">
      <c r="A279" s="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27.75" customHeight="1">
      <c r="A280" s="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27.75" customHeight="1">
      <c r="A281" s="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27.75" customHeight="1">
      <c r="A282" s="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27.75" customHeight="1">
      <c r="A283" s="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27.75" customHeight="1">
      <c r="A284" s="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27.75" customHeight="1">
      <c r="A285" s="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27.75" customHeight="1">
      <c r="A286" s="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27.75" customHeight="1">
      <c r="A287" s="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27.75" customHeight="1">
      <c r="A288" s="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27.75" customHeight="1">
      <c r="A289" s="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27.75" customHeight="1">
      <c r="A290" s="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27.75" customHeight="1">
      <c r="A291" s="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27.75" customHeight="1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27.75" customHeight="1">
      <c r="A293" s="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27.75" customHeight="1">
      <c r="A294" s="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27.75" customHeight="1">
      <c r="A295" s="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27.75" customHeight="1">
      <c r="A296" s="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27.75" customHeight="1">
      <c r="A297" s="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27.75" customHeight="1">
      <c r="A298" s="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27.75" customHeight="1">
      <c r="A299" s="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27.75" customHeight="1">
      <c r="A300" s="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27.75" customHeight="1">
      <c r="A301" s="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27.75" customHeight="1">
      <c r="A302" s="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27.75" customHeight="1">
      <c r="A303" s="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27.75" customHeight="1">
      <c r="A304" s="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27.75" customHeight="1">
      <c r="A305" s="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27.75" customHeight="1">
      <c r="A306" s="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27.75" customHeight="1">
      <c r="A307" s="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27.75" customHeight="1">
      <c r="A308" s="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27.75" customHeight="1">
      <c r="A309" s="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27.75" customHeight="1">
      <c r="A310" s="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27.75" customHeight="1">
      <c r="A311" s="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27.75" customHeight="1">
      <c r="A312" s="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27.75" customHeight="1">
      <c r="A313" s="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27.75" customHeight="1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27.75" customHeight="1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27.75" customHeight="1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27.75" customHeight="1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27.75" customHeight="1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27.75" customHeight="1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27.75" customHeight="1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27.75" customHeight="1">
      <c r="A321" s="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27.75" customHeight="1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27.75" customHeight="1">
      <c r="A323" s="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27.75" customHeight="1">
      <c r="A324" s="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27.75" customHeight="1">
      <c r="A325" s="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27.75" customHeight="1">
      <c r="A326" s="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27.75" customHeight="1">
      <c r="A327" s="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27.75" customHeight="1">
      <c r="A328" s="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27.75" customHeight="1">
      <c r="A329" s="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27.75" customHeight="1">
      <c r="A330" s="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27.75" customHeight="1">
      <c r="A331" s="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27.75" customHeight="1">
      <c r="A332" s="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27.75" customHeight="1">
      <c r="A333" s="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27.75" customHeight="1">
      <c r="A334" s="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27.75" customHeight="1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27.75" customHeight="1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27.75" customHeight="1">
      <c r="A337" s="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27.75" customHeight="1">
      <c r="A338" s="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27.75" customHeight="1">
      <c r="A339" s="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27.75" customHeight="1">
      <c r="A340" s="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27.75" customHeight="1">
      <c r="A341" s="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27.75" customHeight="1">
      <c r="A342" s="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27.75" customHeight="1">
      <c r="A343" s="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27.75" customHeight="1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27.75" customHeight="1">
      <c r="A345" s="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27.75" customHeight="1">
      <c r="A346" s="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27.75" customHeight="1">
      <c r="A347" s="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27.75" customHeight="1">
      <c r="A348" s="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27.75" customHeight="1">
      <c r="A349" s="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27.75" customHeight="1">
      <c r="A350" s="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27.75" customHeight="1">
      <c r="A351" s="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27.75" customHeight="1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27.75" customHeight="1">
      <c r="A353" s="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27.75" customHeight="1">
      <c r="A354" s="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27.75" customHeight="1">
      <c r="A355" s="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27.75" customHeight="1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27.75" customHeight="1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27.75" customHeight="1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27.75" customHeight="1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27.75" customHeight="1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27.75" customHeight="1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27.75" customHeight="1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27.75" customHeight="1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27.75" customHeight="1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27.75" customHeight="1">
      <c r="A365" s="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27.75" customHeight="1">
      <c r="A366" s="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27.75" customHeight="1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27.75" customHeight="1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27.75" customHeight="1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27.75" customHeight="1">
      <c r="A370" s="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27.75" customHeight="1">
      <c r="A371" s="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27.75" customHeight="1">
      <c r="A372" s="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27.75" customHeight="1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27.75" customHeight="1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27.75" customHeight="1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27.75" customHeight="1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27.75" customHeight="1">
      <c r="A377" s="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27.75" customHeight="1">
      <c r="A378" s="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27.75" customHeight="1">
      <c r="A379" s="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27.75" customHeight="1">
      <c r="A380" s="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27.75" customHeight="1">
      <c r="A381" s="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27.75" customHeight="1">
      <c r="A382" s="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27.75" customHeight="1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27.75" customHeight="1">
      <c r="A384" s="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27.75" customHeight="1">
      <c r="A385" s="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27.75" customHeight="1">
      <c r="A386" s="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27.75" customHeight="1">
      <c r="A387" s="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27.75" customHeight="1">
      <c r="A388" s="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27.75" customHeight="1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27.75" customHeight="1">
      <c r="A390" s="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27.75" customHeight="1">
      <c r="A391" s="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27.75" customHeight="1">
      <c r="A392" s="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27.75" customHeight="1">
      <c r="A393" s="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27.75" customHeight="1">
      <c r="A394" s="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27.75" customHeight="1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27.75" customHeight="1">
      <c r="A396" s="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27.75" customHeight="1">
      <c r="A397" s="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27.75" customHeight="1">
      <c r="A398" s="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27.75" customHeight="1">
      <c r="A399" s="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27.75" customHeight="1">
      <c r="A400" s="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27.75" customHeight="1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27.75" customHeight="1">
      <c r="A402" s="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27.75" customHeight="1">
      <c r="A403" s="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27.75" customHeight="1">
      <c r="A404" s="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27.75" customHeight="1">
      <c r="A405" s="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27.75" customHeight="1">
      <c r="A406" s="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27.75" customHeight="1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27.75" customHeight="1">
      <c r="A408" s="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27.75" customHeight="1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27.75" customHeight="1">
      <c r="A410" s="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27.75" customHeight="1">
      <c r="A411" s="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27.75" customHeight="1">
      <c r="A412" s="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27.75" customHeight="1">
      <c r="A413" s="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27.75" customHeight="1">
      <c r="A414" s="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27.75" customHeight="1">
      <c r="A415" s="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27.75" customHeight="1">
      <c r="A416" s="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27.75" customHeight="1">
      <c r="A417" s="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27.75" customHeight="1">
      <c r="A418" s="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27.75" customHeight="1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27.75" customHeight="1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27.75" customHeight="1">
      <c r="A421" s="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27.75" customHeight="1">
      <c r="A422" s="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27.75" customHeight="1">
      <c r="A423" s="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27.75" customHeight="1">
      <c r="A424" s="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27.75" customHeight="1">
      <c r="A425" s="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27.75" customHeight="1">
      <c r="A426" s="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27.75" customHeight="1">
      <c r="A427" s="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27.75" customHeight="1">
      <c r="A428" s="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27.75" customHeight="1">
      <c r="A429" s="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27.75" customHeight="1">
      <c r="A430" s="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27.75" customHeight="1">
      <c r="A431" s="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27.75" customHeight="1">
      <c r="A432" s="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27.75" customHeight="1">
      <c r="A433" s="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27.75" customHeight="1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27.75" customHeight="1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27.75" customHeight="1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27.75" customHeight="1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27.75" customHeight="1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27.75" customHeight="1">
      <c r="A439" s="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27.75" customHeight="1">
      <c r="A440" s="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27.75" customHeight="1">
      <c r="A441" s="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27.75" customHeight="1">
      <c r="A442" s="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27.75" customHeight="1">
      <c r="A443" s="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27.75" customHeight="1">
      <c r="A444" s="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27.75" customHeight="1">
      <c r="A445" s="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27.75" customHeight="1">
      <c r="A446" s="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27.75" customHeight="1">
      <c r="A447" s="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27.75" customHeight="1">
      <c r="A448" s="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27.75" customHeight="1">
      <c r="A449" s="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27.75" customHeight="1">
      <c r="A450" s="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27.75" customHeight="1">
      <c r="A451" s="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27.75" customHeight="1">
      <c r="A452" s="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27.75" customHeight="1">
      <c r="A453" s="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27.75" customHeight="1">
      <c r="A454" s="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27.75" customHeight="1">
      <c r="A455" s="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27.75" customHeight="1">
      <c r="A456" s="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27.75" customHeight="1">
      <c r="A457" s="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27.75" customHeight="1">
      <c r="A458" s="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27.75" customHeight="1">
      <c r="A459" s="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27.75" customHeight="1">
      <c r="A460" s="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27.75" customHeight="1">
      <c r="A461" s="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27.75" customHeight="1">
      <c r="A462" s="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27.75" customHeight="1">
      <c r="A463" s="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27.75" customHeight="1">
      <c r="A464" s="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27.75" customHeight="1">
      <c r="A465" s="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27.75" customHeight="1">
      <c r="A466" s="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27.75" customHeight="1">
      <c r="A467" s="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27.75" customHeight="1">
      <c r="A468" s="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27.75" customHeight="1">
      <c r="A469" s="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27.75" customHeight="1">
      <c r="A470" s="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27.75" customHeight="1">
      <c r="A471" s="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27.75" customHeight="1">
      <c r="A472" s="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27.75" customHeight="1">
      <c r="A473" s="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27.75" customHeight="1">
      <c r="A474" s="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27.75" customHeight="1">
      <c r="A475" s="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27.75" customHeight="1">
      <c r="A476" s="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27.75" customHeight="1">
      <c r="A477" s="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27.75" customHeight="1">
      <c r="A478" s="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27.75" customHeight="1">
      <c r="A479" s="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27.75" customHeight="1">
      <c r="A480" s="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27.75" customHeight="1">
      <c r="A481" s="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27.75" customHeight="1">
      <c r="A482" s="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27.75" customHeight="1">
      <c r="A483" s="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27.75" customHeight="1">
      <c r="A484" s="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27.75" customHeight="1">
      <c r="A485" s="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27.75" customHeight="1">
      <c r="A486" s="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27.75" customHeight="1">
      <c r="A487" s="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27.75" customHeight="1">
      <c r="A488" s="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27.75" customHeight="1">
      <c r="A489" s="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27.75" customHeight="1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27.75" customHeight="1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27.75" customHeight="1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27.75" customHeight="1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27.75" customHeight="1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27.75" customHeight="1">
      <c r="A495" s="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27.75" customHeight="1">
      <c r="A496" s="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27.75" customHeight="1">
      <c r="A497" s="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27.75" customHeight="1">
      <c r="A498" s="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27.75" customHeight="1">
      <c r="A499" s="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27.75" customHeight="1">
      <c r="A500" s="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27.75" customHeight="1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27.75" customHeight="1">
      <c r="A502" s="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27.75" customHeight="1">
      <c r="A503" s="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27.75" customHeight="1">
      <c r="A504" s="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27.75" customHeight="1">
      <c r="A505" s="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27.75" customHeight="1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27.75" customHeight="1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27.75" customHeight="1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27.75" customHeight="1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27.75" customHeight="1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27.75" customHeight="1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27.75" customHeight="1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27.75" customHeight="1">
      <c r="A513" s="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27.75" customHeight="1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27.75" customHeight="1">
      <c r="A515" s="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27.75" customHeight="1">
      <c r="A516" s="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27.75" customHeight="1">
      <c r="A517" s="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27.75" customHeight="1">
      <c r="A518" s="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27.75" customHeight="1">
      <c r="A519" s="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27.75" customHeight="1">
      <c r="A520" s="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27.75" customHeight="1">
      <c r="A521" s="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27.75" customHeight="1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27.75" customHeight="1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27.75" customHeight="1">
      <c r="A524" s="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27.75" customHeight="1">
      <c r="A525" s="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27.75" customHeight="1">
      <c r="A526" s="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27.75" customHeight="1">
      <c r="A527" s="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27.75" customHeight="1">
      <c r="A528" s="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27.75" customHeight="1">
      <c r="A529" s="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27.75" customHeight="1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27.75" customHeight="1">
      <c r="A531" s="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27.75" customHeight="1">
      <c r="A532" s="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27.75" customHeight="1">
      <c r="A533" s="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27.75" customHeight="1">
      <c r="A534" s="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27.75" customHeight="1">
      <c r="A535" s="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27.75" customHeight="1">
      <c r="A536" s="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27.75" customHeight="1">
      <c r="A537" s="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27.75" customHeight="1">
      <c r="A538" s="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27.75" customHeight="1">
      <c r="A539" s="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27.75" customHeight="1">
      <c r="A540" s="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27.75" customHeight="1">
      <c r="A541" s="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27.75" customHeight="1">
      <c r="A542" s="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27.75" customHeight="1">
      <c r="A543" s="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27.75" customHeight="1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27.75" customHeight="1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27.75" customHeight="1">
      <c r="A546" s="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27.75" customHeight="1">
      <c r="A547" s="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27.75" customHeight="1">
      <c r="A548" s="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27.75" customHeight="1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27.75" customHeight="1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27.75" customHeight="1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27.75" customHeight="1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27.75" customHeight="1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27.75" customHeight="1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27.75" customHeight="1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27.75" customHeight="1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27.75" customHeight="1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27.75" customHeight="1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27.75" customHeight="1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27.75" customHeight="1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27.75" customHeight="1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27.75" customHeight="1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27.75" customHeight="1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27.75" customHeight="1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27.75" customHeight="1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27.75" customHeight="1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27.75" customHeight="1">
      <c r="A567" s="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27.75" customHeight="1">
      <c r="A568" s="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27.75" customHeight="1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27.75" customHeight="1">
      <c r="A570" s="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27.75" customHeight="1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27.75" customHeight="1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27.75" customHeight="1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27.75" customHeight="1">
      <c r="A574" s="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27.75" customHeight="1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27.75" customHeight="1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27.75" customHeight="1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27.75" customHeight="1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27.75" customHeight="1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27.75" customHeight="1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27.75" customHeight="1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27.75" customHeight="1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27.75" customHeight="1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27.75" customHeight="1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27.75" customHeight="1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27.75" customHeight="1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27.75" customHeight="1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27.75" customHeight="1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27.75" customHeight="1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27.75" customHeight="1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27.75" customHeight="1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27.75" customHeight="1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27.75" customHeight="1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27.75" customHeight="1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27.75" customHeight="1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27.75" customHeight="1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27.75" customHeight="1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27.75" customHeight="1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27.75" customHeight="1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27.75" customHeight="1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27.75" customHeight="1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27.75" customHeight="1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27.75" customHeight="1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27.75" customHeight="1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27.75" customHeight="1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27.75" customHeight="1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27.75" customHeight="1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27.75" customHeight="1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27.75" customHeight="1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27.75" customHeight="1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27.75" customHeight="1">
      <c r="A611" s="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27.75" customHeight="1">
      <c r="A612" s="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27.75" customHeight="1">
      <c r="A613" s="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27.75" customHeight="1">
      <c r="A614" s="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27.75" customHeight="1">
      <c r="A615" s="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27.75" customHeight="1">
      <c r="A616" s="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27.75" customHeight="1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27.75" customHeight="1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27.75" customHeight="1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27.75" customHeight="1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27.75" customHeight="1">
      <c r="A621" s="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27.75" customHeight="1">
      <c r="A622" s="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27.75" customHeight="1">
      <c r="A623" s="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27.75" customHeight="1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27.75" customHeight="1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27.75" customHeight="1">
      <c r="A626" s="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27.75" customHeight="1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27.75" customHeight="1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27.75" customHeight="1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27.75" customHeight="1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27.75" customHeight="1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27.75" customHeight="1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27.75" customHeight="1">
      <c r="A633" s="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27.75" customHeight="1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27.75" customHeight="1">
      <c r="A635" s="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27.75" customHeight="1">
      <c r="A636" s="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27.75" customHeight="1">
      <c r="A637" s="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27.75" customHeight="1">
      <c r="A638" s="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27.75" customHeight="1">
      <c r="A639" s="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27.75" customHeight="1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27.75" customHeight="1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27.75" customHeight="1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27.75" customHeight="1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27.75" customHeight="1">
      <c r="A644" s="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27.75" customHeight="1">
      <c r="A645" s="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27.75" customHeight="1">
      <c r="A646" s="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27.75" customHeight="1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27.75" customHeight="1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27.75" customHeight="1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27.75" customHeight="1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27.75" customHeight="1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27.75" customHeight="1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27.75" customHeight="1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27.75" customHeight="1">
      <c r="A654" s="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27.75" customHeight="1">
      <c r="A655" s="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27.75" customHeight="1">
      <c r="A656" s="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27.75" customHeight="1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27.75" customHeight="1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27.75" customHeight="1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27.75" customHeight="1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27.75" customHeight="1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27.75" customHeight="1">
      <c r="A662" s="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27.75" customHeight="1">
      <c r="A663" s="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27.75" customHeight="1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27.75" customHeight="1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27.75" customHeight="1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27.75" customHeight="1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27.75" customHeight="1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27.75" customHeight="1">
      <c r="A669" s="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27.75" customHeight="1">
      <c r="A670" s="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27.75" customHeight="1">
      <c r="A671" s="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27.75" customHeight="1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27.75" customHeight="1">
      <c r="A673" s="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27.75" customHeight="1">
      <c r="A674" s="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27.75" customHeight="1">
      <c r="A675" s="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27.75" customHeight="1">
      <c r="A676" s="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27.75" customHeight="1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27.75" customHeight="1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27.75" customHeight="1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27.75" customHeight="1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27.75" customHeight="1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27.75" customHeight="1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27.75" customHeight="1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27.75" customHeight="1">
      <c r="A684" s="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27.75" customHeight="1">
      <c r="A685" s="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27.75" customHeight="1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27.75" customHeight="1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27.75" customHeight="1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27.75" customHeight="1">
      <c r="A689" s="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27.75" customHeight="1">
      <c r="A690" s="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27.75" customHeight="1">
      <c r="A691" s="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27.75" customHeight="1">
      <c r="A692" s="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27.75" customHeight="1">
      <c r="A693" s="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27.75" customHeight="1">
      <c r="A694" s="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27.75" customHeight="1">
      <c r="A695" s="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27.75" customHeight="1">
      <c r="A696" s="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27.75" customHeight="1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27.75" customHeight="1">
      <c r="A698" s="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27.75" customHeight="1">
      <c r="A699" s="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27.75" customHeight="1">
      <c r="A700" s="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27.75" customHeight="1">
      <c r="A701" s="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27.75" customHeight="1">
      <c r="A702" s="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27.75" customHeight="1">
      <c r="A703" s="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27.75" customHeight="1">
      <c r="A704" s="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27.75" customHeight="1">
      <c r="A705" s="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27.75" customHeight="1">
      <c r="A706" s="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27.75" customHeight="1">
      <c r="A707" s="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27.75" customHeight="1">
      <c r="A708" s="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27.75" customHeight="1">
      <c r="A709" s="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27.75" customHeight="1">
      <c r="A710" s="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27.75" customHeight="1">
      <c r="A711" s="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27.75" customHeight="1">
      <c r="A712" s="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27.75" customHeight="1">
      <c r="A713" s="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27.75" customHeight="1">
      <c r="A714" s="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27.75" customHeight="1">
      <c r="A715" s="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27.75" customHeight="1">
      <c r="A716" s="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27.75" customHeight="1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27.75" customHeight="1">
      <c r="A718" s="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27.75" customHeight="1">
      <c r="A719" s="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27.75" customHeight="1">
      <c r="A720" s="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27.75" customHeight="1">
      <c r="A721" s="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27.75" customHeight="1">
      <c r="A722" s="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27.75" customHeight="1">
      <c r="A723" s="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27.75" customHeight="1">
      <c r="A724" s="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27.75" customHeight="1">
      <c r="A725" s="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27.75" customHeight="1">
      <c r="A726" s="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27.75" customHeight="1">
      <c r="A727" s="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27.75" customHeight="1">
      <c r="A728" s="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27.75" customHeight="1">
      <c r="A729" s="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27.75" customHeight="1">
      <c r="A730" s="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27.75" customHeight="1">
      <c r="A731" s="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27.75" customHeight="1">
      <c r="A732" s="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27.75" customHeight="1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27.75" customHeight="1">
      <c r="A734" s="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27.75" customHeight="1">
      <c r="A735" s="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27.75" customHeight="1">
      <c r="A736" s="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27.75" customHeight="1">
      <c r="A737" s="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27.75" customHeight="1">
      <c r="A738" s="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27.75" customHeight="1">
      <c r="A739" s="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27.75" customHeight="1">
      <c r="A740" s="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27.75" customHeight="1">
      <c r="A741" s="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27.75" customHeight="1">
      <c r="A742" s="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27.75" customHeight="1">
      <c r="A743" s="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27.75" customHeight="1">
      <c r="A744" s="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27.75" customHeight="1">
      <c r="A745" s="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27.75" customHeight="1">
      <c r="A746" s="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27.75" customHeight="1">
      <c r="A747" s="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27.75" customHeight="1">
      <c r="A748" s="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27.75" customHeight="1">
      <c r="A749" s="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27.75" customHeight="1">
      <c r="A750" s="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27.75" customHeight="1">
      <c r="A751" s="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27.75" customHeight="1">
      <c r="A752" s="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27.75" customHeight="1">
      <c r="A753" s="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27.75" customHeight="1">
      <c r="A754" s="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27.75" customHeight="1">
      <c r="A755" s="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27.75" customHeight="1">
      <c r="A756" s="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27.75" customHeight="1">
      <c r="A757" s="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27.75" customHeight="1">
      <c r="A758" s="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27.75" customHeight="1">
      <c r="A759" s="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27.75" customHeight="1">
      <c r="A760" s="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27.75" customHeight="1">
      <c r="A761" s="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27.75" customHeight="1">
      <c r="A762" s="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27.75" customHeight="1">
      <c r="A763" s="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27.75" customHeight="1">
      <c r="A764" s="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27.75" customHeight="1">
      <c r="A765" s="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27.75" customHeight="1">
      <c r="A766" s="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27.75" customHeight="1">
      <c r="A767" s="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27.75" customHeight="1">
      <c r="A768" s="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27.75" customHeight="1">
      <c r="A769" s="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27.75" customHeight="1">
      <c r="A770" s="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27.75" customHeight="1">
      <c r="A771" s="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27.75" customHeight="1">
      <c r="A772" s="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27.75" customHeight="1">
      <c r="A773" s="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27.75" customHeight="1">
      <c r="A774" s="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27.75" customHeight="1">
      <c r="A775" s="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27.75" customHeight="1">
      <c r="A776" s="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27.75" customHeight="1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27.75" customHeight="1">
      <c r="A778" s="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27.75" customHeight="1">
      <c r="A779" s="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27.75" customHeight="1">
      <c r="A780" s="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27.75" customHeight="1">
      <c r="A781" s="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27.75" customHeight="1">
      <c r="A782" s="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27.75" customHeight="1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27.75" customHeight="1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27.75" customHeight="1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27.75" customHeight="1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27.75" customHeight="1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27.75" customHeight="1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27.75" customHeight="1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27.75" customHeight="1">
      <c r="A790" s="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27.75" customHeight="1">
      <c r="A791" s="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27.75" customHeight="1">
      <c r="A792" s="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27.75" customHeight="1">
      <c r="A793" s="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27.75" customHeight="1">
      <c r="A794" s="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27.75" customHeight="1">
      <c r="A795" s="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27.75" customHeight="1">
      <c r="A796" s="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27.75" customHeight="1">
      <c r="A797" s="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27.75" customHeight="1">
      <c r="A798" s="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27.75" customHeight="1">
      <c r="A799" s="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27.75" customHeight="1">
      <c r="A800" s="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27.75" customHeight="1">
      <c r="A801" s="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27.75" customHeight="1">
      <c r="A802" s="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27.75" customHeight="1">
      <c r="A803" s="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27.75" customHeight="1">
      <c r="A804" s="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27.75" customHeight="1">
      <c r="A805" s="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27.75" customHeight="1">
      <c r="A806" s="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27.75" customHeight="1">
      <c r="A807" s="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27.75" customHeight="1">
      <c r="A808" s="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27.75" customHeight="1">
      <c r="A809" s="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27.75" customHeight="1">
      <c r="A810" s="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27.75" customHeight="1">
      <c r="A811" s="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27.75" customHeight="1">
      <c r="A812" s="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27.75" customHeight="1">
      <c r="A813" s="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27.75" customHeight="1">
      <c r="A814" s="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27.75" customHeight="1">
      <c r="A815" s="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27.75" customHeight="1">
      <c r="A816" s="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27.75" customHeight="1">
      <c r="A817" s="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27.75" customHeight="1">
      <c r="A818" s="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27.75" customHeight="1">
      <c r="A819" s="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27.75" customHeight="1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27.75" customHeight="1">
      <c r="A821" s="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27.75" customHeight="1">
      <c r="A822" s="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27.75" customHeight="1">
      <c r="A823" s="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27.75" customHeight="1">
      <c r="A824" s="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27.75" customHeight="1">
      <c r="A825" s="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27.75" customHeight="1">
      <c r="A826" s="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27.75" customHeight="1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27.75" customHeight="1">
      <c r="A828" s="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27.75" customHeight="1">
      <c r="A829" s="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27.75" customHeight="1">
      <c r="A830" s="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27.75" customHeight="1">
      <c r="A831" s="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27.75" customHeight="1">
      <c r="A832" s="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27.75" customHeight="1">
      <c r="A833" s="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27.75" customHeight="1">
      <c r="A834" s="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27.75" customHeight="1">
      <c r="A835" s="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27.75" customHeight="1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27.75" customHeight="1">
      <c r="A837" s="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27.75" customHeight="1">
      <c r="A838" s="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27.75" customHeight="1">
      <c r="A839" s="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27.75" customHeight="1">
      <c r="A840" s="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27.75" customHeight="1">
      <c r="A841" s="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27.75" customHeight="1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27.75" customHeight="1">
      <c r="A843" s="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27.75" customHeight="1">
      <c r="A844" s="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27.75" customHeight="1">
      <c r="A845" s="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27.75" customHeight="1">
      <c r="A846" s="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27.75" customHeight="1">
      <c r="A847" s="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27.75" customHeight="1">
      <c r="A848" s="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27.75" customHeight="1">
      <c r="A849" s="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27.75" customHeight="1">
      <c r="A850" s="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27.75" customHeight="1">
      <c r="A851" s="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27.75" customHeight="1">
      <c r="A852" s="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27.75" customHeight="1">
      <c r="A853" s="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27.75" customHeight="1">
      <c r="A854" s="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27.75" customHeight="1">
      <c r="A855" s="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27.75" customHeight="1">
      <c r="A856" s="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27.75" customHeight="1">
      <c r="A857" s="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27.75" customHeight="1">
      <c r="A858" s="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27.75" customHeight="1">
      <c r="A859" s="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27.75" customHeight="1">
      <c r="A860" s="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27.75" customHeight="1">
      <c r="A861" s="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27.75" customHeight="1">
      <c r="A862" s="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27.75" customHeight="1">
      <c r="A863" s="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27.75" customHeight="1">
      <c r="A864" s="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27.75" customHeight="1">
      <c r="A865" s="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27.75" customHeight="1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27.75" customHeight="1">
      <c r="A867" s="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27.75" customHeight="1">
      <c r="A868" s="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27.75" customHeight="1">
      <c r="A869" s="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27.75" customHeight="1">
      <c r="A870" s="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27.75" customHeight="1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27.75" customHeight="1">
      <c r="A872" s="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27.75" customHeight="1">
      <c r="A873" s="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27.75" customHeight="1">
      <c r="A874" s="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27.75" customHeight="1">
      <c r="A875" s="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27.75" customHeight="1">
      <c r="A876" s="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27.75" customHeight="1">
      <c r="A877" s="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27.75" customHeight="1">
      <c r="A878" s="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27.75" customHeight="1">
      <c r="A879" s="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27.75" customHeight="1">
      <c r="A880" s="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27.75" customHeight="1">
      <c r="A881" s="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27.75" customHeight="1">
      <c r="A882" s="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27.75" customHeight="1">
      <c r="A883" s="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27.75" customHeight="1">
      <c r="A884" s="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27.75" customHeight="1">
      <c r="A885" s="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27.75" customHeight="1">
      <c r="A886" s="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27.75" customHeight="1">
      <c r="A887" s="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27.75" customHeight="1">
      <c r="A888" s="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27.75" customHeight="1">
      <c r="A889" s="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27.75" customHeight="1">
      <c r="A890" s="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27.75" customHeight="1">
      <c r="A891" s="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27.75" customHeight="1">
      <c r="A892" s="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27.75" customHeight="1">
      <c r="A893" s="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27.75" customHeight="1">
      <c r="A894" s="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27.75" customHeight="1">
      <c r="A895" s="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27.75" customHeight="1">
      <c r="A896" s="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27.75" customHeight="1">
      <c r="A897" s="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27.75" customHeight="1">
      <c r="A898" s="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27.75" customHeight="1">
      <c r="A899" s="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27.75" customHeight="1">
      <c r="A900" s="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27.75" customHeight="1">
      <c r="A901" s="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27.75" customHeight="1">
      <c r="A902" s="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27.75" customHeight="1">
      <c r="A903" s="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27.75" customHeight="1">
      <c r="A904" s="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27.75" customHeight="1">
      <c r="A905" s="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27.75" customHeight="1">
      <c r="A906" s="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27.75" customHeight="1">
      <c r="A907" s="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27.75" customHeight="1">
      <c r="A908" s="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27.75" customHeight="1">
      <c r="A909" s="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27.75" customHeight="1">
      <c r="A910" s="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27.75" customHeight="1">
      <c r="A911" s="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27.75" customHeight="1">
      <c r="A912" s="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27.75" customHeight="1">
      <c r="A913" s="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27.75" customHeight="1">
      <c r="A914" s="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27.75" customHeight="1">
      <c r="A915" s="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27.75" customHeight="1">
      <c r="A916" s="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27.75" customHeight="1">
      <c r="A917" s="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27.75" customHeight="1">
      <c r="A918" s="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27.75" customHeight="1">
      <c r="A919" s="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27.75" customHeight="1">
      <c r="A920" s="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27.75" customHeight="1">
      <c r="A921" s="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27.75" customHeight="1">
      <c r="A922" s="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27.75" customHeight="1">
      <c r="A923" s="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27.75" customHeight="1">
      <c r="A924" s="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27.75" customHeight="1">
      <c r="A925" s="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27.75" customHeight="1">
      <c r="A926" s="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27.75" customHeight="1">
      <c r="A927" s="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27.75" customHeight="1">
      <c r="A928" s="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27.75" customHeight="1">
      <c r="A929" s="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27.75" customHeight="1">
      <c r="A930" s="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27.75" customHeight="1">
      <c r="A931" s="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27.75" customHeight="1">
      <c r="A932" s="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27.75" customHeight="1">
      <c r="A933" s="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27.75" customHeight="1">
      <c r="A934" s="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27.75" customHeight="1">
      <c r="A935" s="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27.75" customHeight="1">
      <c r="A936" s="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27.75" customHeight="1">
      <c r="A937" s="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27.75" customHeight="1">
      <c r="A938" s="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27.75" customHeight="1">
      <c r="A939" s="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27.75" customHeight="1">
      <c r="A940" s="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27.75" customHeight="1">
      <c r="A941" s="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27.75" customHeight="1">
      <c r="A942" s="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27.75" customHeight="1">
      <c r="A943" s="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27.75" customHeight="1">
      <c r="A944" s="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27.75" customHeight="1">
      <c r="A945" s="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27.75" customHeight="1">
      <c r="A946" s="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27.75" customHeight="1">
      <c r="A947" s="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27.75" customHeight="1">
      <c r="A948" s="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27.75" customHeight="1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27.75" customHeight="1">
      <c r="A950" s="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27.75" customHeight="1">
      <c r="A951" s="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27.75" customHeight="1">
      <c r="A952" s="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27.75" customHeight="1">
      <c r="A953" s="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27.75" customHeight="1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27.75" customHeight="1">
      <c r="A955" s="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27.75" customHeight="1">
      <c r="A956" s="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27.75" customHeight="1">
      <c r="A957" s="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27.75" customHeight="1">
      <c r="A958" s="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27.75" customHeight="1">
      <c r="A959" s="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27.75" customHeight="1">
      <c r="A960" s="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27.75" customHeight="1">
      <c r="A961" s="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27.75" customHeight="1">
      <c r="A962" s="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27.75" customHeight="1">
      <c r="A963" s="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27.75" customHeight="1">
      <c r="A964" s="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27.75" customHeight="1">
      <c r="A965" s="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27.75" customHeight="1">
      <c r="A966" s="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27.75" customHeight="1">
      <c r="A967" s="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27.75" customHeight="1">
      <c r="A968" s="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27.75" customHeight="1">
      <c r="A969" s="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27.75" customHeight="1">
      <c r="A970" s="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27.75" customHeight="1">
      <c r="A971" s="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27.75" customHeight="1">
      <c r="A972" s="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27.75" customHeight="1">
      <c r="A973" s="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27.75" customHeight="1">
      <c r="A974" s="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27.75" customHeight="1">
      <c r="A975" s="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27.75" customHeight="1">
      <c r="A976" s="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27.75" customHeight="1">
      <c r="A977" s="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27.75" customHeight="1">
      <c r="A978" s="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27.75" customHeight="1">
      <c r="A979" s="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27.75" customHeight="1">
      <c r="A980" s="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27.75" customHeight="1">
      <c r="A981" s="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27.75" customHeight="1">
      <c r="A982" s="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27.75" customHeight="1">
      <c r="A983" s="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27.75" customHeight="1">
      <c r="A984" s="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27.75" customHeight="1">
      <c r="A985" s="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27.75" customHeight="1">
      <c r="A986" s="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27.75" customHeight="1">
      <c r="A987" s="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27.75" customHeight="1">
      <c r="A988" s="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27.75" customHeight="1">
      <c r="A989" s="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27.75" customHeight="1">
      <c r="A990" s="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27.75" customHeight="1">
      <c r="A991" s="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27.75" customHeight="1">
      <c r="A992" s="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27.75" customHeight="1">
      <c r="A993" s="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27.75" customHeight="1">
      <c r="A994" s="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27.75" customHeight="1">
      <c r="A995" s="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27.75" customHeight="1">
      <c r="A996" s="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27.75" customHeight="1">
      <c r="A997" s="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27.75" customHeight="1">
      <c r="A998" s="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27.75" customHeight="1">
      <c r="A999" s="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27.75" customHeight="1">
      <c r="A1000" s="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