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 defaultThemeVersion="124226"/>
  <mc:AlternateContent xmlns:mc="http://schemas.openxmlformats.org/markup-compatibility/2006">
    <mc:Choice Requires="x15">
      <x15ac:absPath xmlns:x15ac="http://schemas.microsoft.com/office/spreadsheetml/2010/11/ac" url="C:\Users\Bloomberg\Desktop\Gabriel\"/>
    </mc:Choice>
  </mc:AlternateContent>
  <bookViews>
    <workbookView xWindow="0" yWindow="0" windowWidth="15345" windowHeight="4425"/>
  </bookViews>
  <sheets>
    <sheet name="CORP USD" sheetId="6" r:id="rId1"/>
    <sheet name="Hoja1" sheetId="7" state="hidden" r:id="rId2"/>
  </sheets>
  <externalReferences>
    <externalReference r:id="rId3"/>
    <externalReference r:id="rId4"/>
    <externalReference r:id="rId5"/>
    <externalReference r:id="rId6"/>
  </externalReferences>
  <definedNames>
    <definedName name="_xlnm.Print_Area" localSheetId="0">'CORP USD'!$A$1:$R$37</definedName>
    <definedName name="AYER">'[1]RIG Ahorro'!$E$4</definedName>
    <definedName name="crono_pago_nobac_badlar">[1]BADLAR!$J$2</definedName>
    <definedName name="fdos">'[2]Hoja1 (2)'!$T$6:$T$80</definedName>
    <definedName name="feriados">[3]Feriados!$A$1:$A$188</definedName>
    <definedName name="feriadosmae">[1]CER!$K$2:$K$50</definedName>
    <definedName name="Holidays">[4]Totales_diarios!$A$2:$A$65536</definedName>
    <definedName name="HOY">'[1]RIG Ahorro'!$E$5</definedName>
    <definedName name="Nobac_Lebac">[1]Mercado!$AY$7:$BV$63</definedName>
    <definedName name="Nobacs">[1]Mercado!$B$2:$AF$88</definedName>
    <definedName name="Proyeccion_CER">[1]CER!$D$1872</definedName>
    <definedName name="xLeMax">[1]Mercado!$CF$13</definedName>
    <definedName name="xLeMin">[1]Mercado!$CF$14</definedName>
    <definedName name="xMax">[1]Mercado!$CF$9</definedName>
    <definedName name="xMin">[1]Mercado!$CF$10</definedName>
    <definedName name="y2Max">[1]Mercado!$CE$9</definedName>
    <definedName name="y2Min">[1]Mercado!$CE$10</definedName>
    <definedName name="yL2Max">[1]Mercado!$CE$13</definedName>
    <definedName name="yL2Min">[1]Mercado!$CE$14</definedName>
    <definedName name="yLMax">[1]Mercado!$CD$13</definedName>
    <definedName name="yLMin">[1]Mercado!$CD$14</definedName>
    <definedName name="yMax">[1]Mercado!$CD$9</definedName>
    <definedName name="yMin">[1]Mercado!$CD$10</definedName>
  </definedNames>
  <calcPr calcId="152511"/>
</workbook>
</file>

<file path=xl/calcChain.xml><?xml version="1.0" encoding="utf-8"?>
<calcChain xmlns="http://schemas.openxmlformats.org/spreadsheetml/2006/main">
  <c r="M37" i="7" l="1"/>
  <c r="J28" i="7"/>
  <c r="H37" i="7"/>
  <c r="H19" i="7"/>
  <c r="D34" i="7"/>
  <c r="P24" i="7"/>
  <c r="E30" i="7"/>
  <c r="N15" i="7"/>
  <c r="H33" i="7"/>
  <c r="F24" i="7"/>
  <c r="M28" i="7"/>
  <c r="D15" i="7"/>
  <c r="G28" i="7"/>
  <c r="O14" i="7"/>
  <c r="E6" i="7"/>
  <c r="P4" i="7"/>
  <c r="G35" i="7"/>
  <c r="O26" i="7"/>
  <c r="D11" i="7"/>
  <c r="H7" i="7"/>
  <c r="E21" i="7"/>
  <c r="P26" i="7"/>
  <c r="K32" i="7"/>
  <c r="C14" i="7"/>
  <c r="D2" i="7"/>
  <c r="C19" i="7"/>
  <c r="D24" i="7"/>
  <c r="O30" i="7"/>
  <c r="C13" i="7"/>
  <c r="I14" i="7"/>
  <c r="F21" i="7"/>
  <c r="O28" i="7"/>
  <c r="N34" i="7"/>
  <c r="L25" i="7"/>
  <c r="K31" i="7"/>
  <c r="J16" i="7"/>
  <c r="F31" i="7"/>
  <c r="D22" i="7"/>
  <c r="I24" i="7"/>
  <c r="P12" i="7"/>
  <c r="J30" i="7"/>
  <c r="H21" i="7"/>
  <c r="C23" i="7"/>
  <c r="E12" i="7"/>
  <c r="K22" i="7"/>
  <c r="P11" i="7"/>
  <c r="F3" i="7"/>
  <c r="C2" i="7"/>
  <c r="D16" i="7"/>
  <c r="K19" i="7"/>
  <c r="M7" i="7"/>
  <c r="I3" i="7"/>
  <c r="E7" i="7"/>
  <c r="K29" i="7"/>
  <c r="E25" i="7"/>
  <c r="D10" i="7"/>
  <c r="H6" i="7"/>
  <c r="M8" i="7"/>
  <c r="O23" i="7"/>
  <c r="E23" i="7"/>
  <c r="P31" i="7"/>
  <c r="O25" i="7"/>
  <c r="H28" i="7"/>
  <c r="F19" i="7"/>
  <c r="L27" i="7"/>
  <c r="J18" i="7"/>
  <c r="G18" i="7"/>
  <c r="H8" i="7"/>
  <c r="C36" i="7"/>
  <c r="P3" i="7"/>
  <c r="I4" i="7"/>
  <c r="K18" i="7"/>
  <c r="E5" i="7"/>
  <c r="C12" i="7"/>
  <c r="K6" i="7"/>
  <c r="D28" i="7"/>
  <c r="M25" i="7"/>
  <c r="F23" i="7"/>
  <c r="L31" i="7"/>
  <c r="H13" i="7"/>
  <c r="N7" i="7"/>
  <c r="C15" i="7"/>
  <c r="E2" i="7"/>
  <c r="C6" i="7"/>
  <c r="O10" i="7"/>
  <c r="C8" i="7"/>
  <c r="G24" i="7"/>
  <c r="D26" i="7"/>
  <c r="H25" i="7"/>
  <c r="C16" i="7"/>
  <c r="C30" i="7"/>
  <c r="M11" i="7"/>
  <c r="G37" i="7"/>
  <c r="F29" i="7"/>
  <c r="H26" i="7"/>
  <c r="L32" i="7"/>
  <c r="N26" i="7"/>
  <c r="N27" i="7"/>
  <c r="G25" i="7"/>
  <c r="N29" i="7"/>
  <c r="I12" i="7"/>
  <c r="O16" i="7"/>
  <c r="L29" i="7"/>
  <c r="P15" i="7"/>
  <c r="G12" i="7"/>
  <c r="K11" i="7"/>
  <c r="O37" i="7"/>
  <c r="M2" i="7"/>
  <c r="C25" i="7"/>
  <c r="C10" i="7"/>
  <c r="I6" i="7"/>
  <c r="M21" i="7"/>
  <c r="M16" i="7"/>
  <c r="M10" i="7"/>
  <c r="J24" i="7"/>
  <c r="H15" i="7"/>
  <c r="P20" i="7"/>
  <c r="P33" i="7"/>
  <c r="O29" i="7"/>
  <c r="I15" i="7"/>
  <c r="L20" i="7"/>
  <c r="D8" i="7"/>
  <c r="C22" i="7"/>
  <c r="D4" i="7"/>
  <c r="H5" i="7"/>
  <c r="I27" i="7"/>
  <c r="K23" i="7"/>
  <c r="H35" i="7"/>
  <c r="F26" i="7"/>
  <c r="M32" i="7"/>
  <c r="D17" i="7"/>
  <c r="N31" i="7"/>
  <c r="L22" i="7"/>
  <c r="K25" i="7"/>
  <c r="J13" i="7"/>
  <c r="D31" i="7"/>
  <c r="P21" i="7"/>
  <c r="E24" i="7"/>
  <c r="N12" i="7"/>
  <c r="M23" i="7"/>
  <c r="J12" i="7"/>
  <c r="N3" i="7"/>
  <c r="K2" i="7"/>
  <c r="H18" i="7"/>
  <c r="O20" i="7"/>
  <c r="K8" i="7"/>
  <c r="E4" i="7"/>
  <c r="I9" i="7"/>
  <c r="E34" i="7"/>
  <c r="K26" i="7"/>
  <c r="P10" i="7"/>
  <c r="D7" i="7"/>
  <c r="J10" i="7"/>
  <c r="I28" i="7"/>
  <c r="K24" i="7"/>
  <c r="P9" i="7"/>
  <c r="M5" i="7"/>
  <c r="M22" i="7"/>
  <c r="O22" i="7"/>
  <c r="J32" i="7"/>
  <c r="H23" i="7"/>
  <c r="C27" i="7"/>
  <c r="F14" i="7"/>
  <c r="P28" i="7"/>
  <c r="N19" i="7"/>
  <c r="O19" i="7"/>
  <c r="I37" i="7"/>
  <c r="F28" i="7"/>
  <c r="N36" i="7"/>
  <c r="D19" i="7"/>
  <c r="G36" i="7"/>
  <c r="O18" i="7"/>
  <c r="K10" i="7"/>
  <c r="P8" i="7"/>
  <c r="H34" i="7"/>
  <c r="N37" i="7"/>
  <c r="I16" i="7"/>
  <c r="M4" i="7"/>
  <c r="G3" i="7"/>
  <c r="P5" i="7"/>
  <c r="J15" i="7"/>
  <c r="G19" i="7"/>
  <c r="K7" i="7"/>
  <c r="I7" i="7"/>
  <c r="N6" i="7"/>
  <c r="F13" i="7"/>
  <c r="I18" i="7"/>
  <c r="H27" i="7"/>
  <c r="F18" i="7"/>
  <c r="N23" i="7"/>
  <c r="L14" i="7"/>
  <c r="D23" i="7"/>
  <c r="P13" i="7"/>
  <c r="M13" i="7"/>
  <c r="M3" i="7"/>
  <c r="C24" i="7"/>
  <c r="N5" i="7"/>
  <c r="H22" i="7"/>
  <c r="H12" i="7"/>
  <c r="E15" i="7"/>
  <c r="M27" i="7"/>
  <c r="M19" i="7"/>
  <c r="O31" i="7"/>
  <c r="F22" i="7"/>
  <c r="O35" i="7"/>
  <c r="D27" i="7"/>
  <c r="O24" i="7"/>
  <c r="E3" i="7"/>
  <c r="G9" i="7"/>
  <c r="D20" i="7"/>
  <c r="P7" i="7"/>
  <c r="G26" i="7"/>
  <c r="O2" i="7"/>
  <c r="F34" i="7"/>
  <c r="I32" i="7"/>
  <c r="N20" i="7"/>
  <c r="G7" i="7"/>
  <c r="M12" i="7"/>
  <c r="L15" i="7"/>
  <c r="K12" i="7"/>
  <c r="G34" i="7"/>
  <c r="F17" i="7"/>
  <c r="K36" i="7"/>
  <c r="O33" i="7"/>
  <c r="M26" i="7"/>
  <c r="C34" i="7"/>
  <c r="G22" i="7"/>
  <c r="L11" i="7"/>
  <c r="E18" i="7"/>
  <c r="D25" i="7"/>
  <c r="L30" i="7"/>
  <c r="P29" i="7"/>
  <c r="I21" i="7"/>
  <c r="N13" i="7"/>
  <c r="P6" i="7"/>
  <c r="M35" i="7"/>
  <c r="L3" i="7"/>
  <c r="L28" i="7"/>
  <c r="K14" i="7"/>
  <c r="H3" i="7"/>
  <c r="G30" i="7"/>
  <c r="P19" i="7"/>
  <c r="L34" i="7"/>
  <c r="G31" i="7"/>
  <c r="H29" i="7"/>
  <c r="M20" i="7"/>
  <c r="N10" i="7"/>
  <c r="K28" i="7"/>
  <c r="K4" i="7"/>
  <c r="M14" i="7"/>
  <c r="G32" i="7"/>
  <c r="O9" i="7"/>
  <c r="L21" i="7"/>
  <c r="D33" i="7"/>
  <c r="P23" i="7"/>
  <c r="E28" i="7"/>
  <c r="N14" i="7"/>
  <c r="J29" i="7"/>
  <c r="H20" i="7"/>
  <c r="C21" i="7"/>
  <c r="E11" i="7"/>
  <c r="N28" i="7"/>
  <c r="P37" i="7"/>
  <c r="L19" i="7"/>
  <c r="J37" i="7"/>
  <c r="I19" i="7"/>
  <c r="F10" i="7"/>
  <c r="J9" i="7"/>
  <c r="M36" i="7"/>
  <c r="I11" i="7"/>
  <c r="G17" i="7"/>
  <c r="I5" i="7"/>
  <c r="N4" i="7"/>
  <c r="F8" i="7"/>
  <c r="N17" i="7"/>
  <c r="K20" i="7"/>
  <c r="G8" i="7"/>
  <c r="I2" i="7"/>
  <c r="D9" i="7"/>
  <c r="P14" i="7"/>
  <c r="E19" i="7"/>
  <c r="F4" i="7"/>
  <c r="F5" i="7"/>
  <c r="D13" i="7"/>
  <c r="G15" i="7"/>
  <c r="F30" i="7"/>
  <c r="D21" i="7"/>
  <c r="I22" i="7"/>
  <c r="N35" i="7"/>
  <c r="L26" i="7"/>
  <c r="K33" i="7"/>
  <c r="J17" i="7"/>
  <c r="D35" i="7"/>
  <c r="P25" i="7"/>
  <c r="E32" i="7"/>
  <c r="N16" i="7"/>
  <c r="M31" i="7"/>
  <c r="K16" i="7"/>
  <c r="O7" i="7"/>
  <c r="L6" i="7"/>
  <c r="F25" i="7"/>
  <c r="I31" i="7"/>
  <c r="I13" i="7"/>
  <c r="L9" i="7"/>
  <c r="F9" i="7"/>
  <c r="N33" i="7"/>
  <c r="F37" i="7"/>
  <c r="G16" i="7"/>
  <c r="J4" i="7"/>
  <c r="F6" i="7"/>
  <c r="P30" i="7"/>
  <c r="I35" i="7"/>
  <c r="F12" i="7"/>
  <c r="N22" i="7"/>
  <c r="K37" i="7"/>
  <c r="D37" i="7"/>
  <c r="O36" i="7"/>
  <c r="K35" i="7"/>
  <c r="E35" i="7"/>
  <c r="K9" i="7"/>
  <c r="D32" i="7"/>
  <c r="M15" i="7"/>
  <c r="O8" i="7"/>
  <c r="L13" i="7"/>
  <c r="O6" i="7"/>
  <c r="K3" i="7"/>
  <c r="K17" i="7"/>
  <c r="N9" i="7"/>
  <c r="H14" i="7"/>
  <c r="L17" i="7"/>
  <c r="L18" i="7"/>
  <c r="I34" i="7"/>
  <c r="E13" i="7"/>
  <c r="K21" i="7"/>
  <c r="D5" i="7"/>
  <c r="C28" i="7"/>
  <c r="O12" i="7"/>
  <c r="L10" i="7"/>
  <c r="G27" i="7"/>
  <c r="I30" i="7"/>
  <c r="P16" i="7"/>
  <c r="O21" i="7"/>
  <c r="D6" i="7"/>
  <c r="N8" i="7"/>
  <c r="G20" i="7"/>
  <c r="N11" i="7"/>
  <c r="E9" i="7"/>
  <c r="O13" i="7"/>
  <c r="P35" i="7"/>
  <c r="M24" i="7"/>
  <c r="F36" i="7"/>
  <c r="M17" i="7"/>
  <c r="D3" i="7"/>
  <c r="N2" i="7"/>
  <c r="N25" i="7"/>
  <c r="J20" i="7"/>
  <c r="J21" i="7"/>
  <c r="C31" i="7"/>
  <c r="H11" i="7"/>
  <c r="M18" i="7"/>
  <c r="O4" i="7"/>
  <c r="I23" i="7"/>
  <c r="L5" i="7"/>
  <c r="J19" i="7"/>
  <c r="M9" i="7"/>
  <c r="P34" i="7"/>
  <c r="L33" i="7"/>
  <c r="G29" i="7"/>
  <c r="D30" i="7"/>
  <c r="E22" i="7"/>
  <c r="N24" i="7"/>
  <c r="C11" i="7"/>
  <c r="I10" i="7"/>
  <c r="C18" i="7"/>
  <c r="J2" i="7"/>
  <c r="P2" i="7"/>
  <c r="C20" i="7"/>
  <c r="I36" i="7"/>
  <c r="N30" i="7"/>
  <c r="H36" i="7"/>
  <c r="L35" i="7"/>
  <c r="O32" i="7"/>
  <c r="J27" i="7"/>
  <c r="J3" i="7"/>
  <c r="G5" i="7"/>
  <c r="E16" i="7"/>
  <c r="E37" i="7"/>
  <c r="J33" i="7"/>
  <c r="N32" i="7"/>
  <c r="E27" i="7"/>
  <c r="M30" i="7"/>
  <c r="O15" i="7"/>
  <c r="H9" i="7"/>
  <c r="J36" i="7"/>
  <c r="F32" i="7"/>
  <c r="E26" i="7"/>
  <c r="L8" i="7"/>
  <c r="I33" i="7"/>
  <c r="C9" i="7"/>
  <c r="J35" i="7"/>
  <c r="J34" i="7"/>
  <c r="M6" i="7"/>
  <c r="H31" i="7"/>
  <c r="F11" i="7"/>
  <c r="G23" i="7"/>
  <c r="J31" i="7"/>
  <c r="L7" i="7"/>
  <c r="J25" i="7"/>
  <c r="J5" i="7"/>
  <c r="E8" i="7"/>
  <c r="K13" i="7"/>
  <c r="O5" i="7"/>
  <c r="P22" i="7"/>
  <c r="G2" i="7"/>
  <c r="C32" i="7"/>
  <c r="D29" i="7"/>
  <c r="I20" i="7"/>
  <c r="D18" i="7"/>
  <c r="P36" i="7"/>
  <c r="N18" i="7"/>
  <c r="J14" i="7"/>
  <c r="J6" i="7"/>
  <c r="E29" i="7"/>
  <c r="C5" i="7"/>
  <c r="J7" i="7"/>
  <c r="P17" i="7"/>
  <c r="F35" i="7"/>
  <c r="H4" i="7"/>
  <c r="C7" i="7"/>
  <c r="E20" i="7"/>
  <c r="F27" i="7"/>
  <c r="J26" i="7"/>
  <c r="E17" i="7"/>
  <c r="E33" i="7"/>
  <c r="D36" i="7"/>
  <c r="J8" i="7"/>
  <c r="C3" i="7"/>
  <c r="P27" i="7"/>
  <c r="H24" i="7"/>
  <c r="L23" i="7"/>
  <c r="G14" i="7"/>
  <c r="I25" i="7"/>
  <c r="L24" i="7"/>
  <c r="I17" i="7"/>
  <c r="C35" i="7"/>
  <c r="I26" i="7"/>
  <c r="G10" i="7"/>
  <c r="L37" i="7"/>
  <c r="H32" i="7"/>
  <c r="K34" i="7"/>
  <c r="E10" i="7"/>
  <c r="K30" i="7"/>
  <c r="F2" i="7"/>
  <c r="C37" i="7"/>
  <c r="C33" i="7"/>
  <c r="F16" i="7"/>
  <c r="K15" i="7"/>
  <c r="J23" i="7"/>
  <c r="H16" i="7"/>
  <c r="G6" i="7"/>
  <c r="L16" i="7"/>
  <c r="M34" i="7"/>
  <c r="G33" i="7"/>
  <c r="I8" i="7"/>
  <c r="E14" i="7"/>
  <c r="G11" i="7"/>
  <c r="F33" i="7"/>
  <c r="H30" i="7"/>
  <c r="E36" i="7"/>
  <c r="C29" i="7"/>
  <c r="K27" i="7"/>
  <c r="K5" i="7"/>
  <c r="H10" i="7"/>
  <c r="E31" i="7"/>
  <c r="N21" i="7"/>
  <c r="P32" i="7"/>
  <c r="C26" i="7"/>
  <c r="J11" i="7"/>
  <c r="D14" i="7"/>
  <c r="O11" i="7"/>
  <c r="J22" i="7"/>
  <c r="L2" i="7"/>
  <c r="O3" i="7"/>
  <c r="F20" i="7"/>
  <c r="H17" i="7"/>
  <c r="F7" i="7"/>
  <c r="H2" i="7"/>
  <c r="C17" i="7"/>
  <c r="O34" i="7"/>
  <c r="F15" i="7"/>
  <c r="G4" i="7"/>
  <c r="G13" i="7"/>
  <c r="O27" i="7"/>
  <c r="M29" i="7"/>
  <c r="O17" i="7"/>
  <c r="P18" i="7"/>
  <c r="D12" i="7"/>
  <c r="G21" i="7"/>
  <c r="M33" i="7"/>
  <c r="C4" i="7"/>
  <c r="I29" i="7"/>
</calcChain>
</file>

<file path=xl/sharedStrings.xml><?xml version="1.0" encoding="utf-8"?>
<sst xmlns="http://schemas.openxmlformats.org/spreadsheetml/2006/main" count="407" uniqueCount="192">
  <si>
    <t>GALIAR 8 1/4 07/19/26</t>
  </si>
  <si>
    <t>BYC20</t>
  </si>
  <si>
    <t>BMAAR 6 3/4 11/04/26</t>
  </si>
  <si>
    <t>BACAO</t>
  </si>
  <si>
    <t>PAMPAR 7 3/8 07/21/23</t>
  </si>
  <si>
    <t>PTSTO</t>
  </si>
  <si>
    <t>PAMPAR 7 1/2 01/24/27</t>
  </si>
  <si>
    <t>MGC1O</t>
  </si>
  <si>
    <t>PAMPAR 9 1/8 04/15/29</t>
  </si>
  <si>
    <t>MGC3O</t>
  </si>
  <si>
    <t>PANAME 7 7/8 05/07/21</t>
  </si>
  <si>
    <t>OPNS1</t>
  </si>
  <si>
    <t>PANAME 5 11/15/23</t>
  </si>
  <si>
    <t>PNC9O</t>
  </si>
  <si>
    <t>TECPET 4 7/8 12/12/22</t>
  </si>
  <si>
    <t>TTC1O</t>
  </si>
  <si>
    <t>CGCSA 9 1/2 11/07/21</t>
  </si>
  <si>
    <t>CPCAO</t>
  </si>
  <si>
    <t>YPFDAR 8 1/2 03/23/21</t>
  </si>
  <si>
    <t>YCAFO</t>
  </si>
  <si>
    <t>YPFDAR 8 3/4 04/04/24</t>
  </si>
  <si>
    <t>YPCUO</t>
  </si>
  <si>
    <t>YPFDAR 6.95 07/21/27</t>
  </si>
  <si>
    <t>YCAMO</t>
  </si>
  <si>
    <t>YPFDAR 8 1/2 07/28/25</t>
  </si>
  <si>
    <t>YCA6P</t>
  </si>
  <si>
    <t>EDNAR 9 3/4 10/25/22</t>
  </si>
  <si>
    <t>ODNY9</t>
  </si>
  <si>
    <t>TRANAR 9 3/4 08/15/21</t>
  </si>
  <si>
    <t>OTRX9</t>
  </si>
  <si>
    <t>TRAGAS 6 3/4 05/02/25</t>
  </si>
  <si>
    <t>TSC2O</t>
  </si>
  <si>
    <t>CAPXAR 6 7/8 05/15/24</t>
  </si>
  <si>
    <t>CAC2O</t>
  </si>
  <si>
    <t>GNNEIA 8 3/4 01/20/22</t>
  </si>
  <si>
    <t>GNCLO</t>
  </si>
  <si>
    <t>AES 7 3/4 02/02/24</t>
  </si>
  <si>
    <t>AECAO</t>
  </si>
  <si>
    <t>STNEWY 10 03/01/27</t>
  </si>
  <si>
    <t>STNEWY</t>
  </si>
  <si>
    <t>YPFLUZ 10.24 05/10/21</t>
  </si>
  <si>
    <t>YFC1O</t>
  </si>
  <si>
    <t>YPFLUZ 10 07/25/26</t>
  </si>
  <si>
    <t>YFC2O</t>
  </si>
  <si>
    <t>IRCPAR 8 3/4 03/23/23</t>
  </si>
  <si>
    <t>RPC2O</t>
  </si>
  <si>
    <t>CLISA 9 1/2 07/20/23</t>
  </si>
  <si>
    <t>CLISO</t>
  </si>
  <si>
    <t>RAGHSA 7 1/4 03/21/24</t>
  </si>
  <si>
    <t>RA31O</t>
  </si>
  <si>
    <t>AEROAR 6 7/8 02/01/27</t>
  </si>
  <si>
    <t>AERAO</t>
  </si>
  <si>
    <t>ARCOR 6 07/06/23</t>
  </si>
  <si>
    <t>RCC9O</t>
  </si>
  <si>
    <t>ARCO 6 5/8 09/27/23</t>
  </si>
  <si>
    <t>ARCO</t>
  </si>
  <si>
    <t>TECOAR 6 1/2 06/15/21</t>
  </si>
  <si>
    <t>LCCAO</t>
  </si>
  <si>
    <t>TECOAR 8 07/18/26</t>
  </si>
  <si>
    <t>TLC1O</t>
  </si>
  <si>
    <t>MASHER 12 5/8 07/03/21</t>
  </si>
  <si>
    <t>MTCFO</t>
  </si>
  <si>
    <t>AGRO 6 09/21/27</t>
  </si>
  <si>
    <t>AGRO</t>
  </si>
  <si>
    <t>ALUAAR 6.7 04/09/24</t>
  </si>
  <si>
    <t>LMS1O</t>
  </si>
  <si>
    <t>Bancos</t>
  </si>
  <si>
    <t>Oil &amp; Gas</t>
  </si>
  <si>
    <t>Otros</t>
  </si>
  <si>
    <t>-</t>
  </si>
  <si>
    <t>Utilities</t>
  </si>
  <si>
    <t>AM141867 Corp</t>
  </si>
  <si>
    <t>GENNEIA 8 3/4 01/20/22</t>
  </si>
  <si>
    <t>TECOAR 8 1/2 08/06/2025</t>
  </si>
  <si>
    <t>TLC5O</t>
  </si>
  <si>
    <t>HBC4O</t>
  </si>
  <si>
    <t>ZO9413030 Corp</t>
  </si>
  <si>
    <t>BHIPOTECA 9 3/4 10/14/2025</t>
  </si>
  <si>
    <t>bono</t>
  </si>
  <si>
    <t>cod_loc</t>
  </si>
  <si>
    <t>last</t>
  </si>
  <si>
    <t>var_1d</t>
  </si>
  <si>
    <t>wtd</t>
  </si>
  <si>
    <t>ytm</t>
  </si>
  <si>
    <t>dm</t>
  </si>
  <si>
    <t>cpn</t>
  </si>
  <si>
    <t>vto</t>
  </si>
  <si>
    <t>prox_vto</t>
  </si>
  <si>
    <t>int_dev</t>
  </si>
  <si>
    <t>z_sprd</t>
  </si>
  <si>
    <t>mon_emi</t>
  </si>
  <si>
    <t>isin</t>
  </si>
  <si>
    <t>callable</t>
  </si>
  <si>
    <t>sector</t>
  </si>
  <si>
    <t>cod_bbg</t>
  </si>
  <si>
    <t>2026-07-19</t>
  </si>
  <si>
    <t>2021-07-19</t>
  </si>
  <si>
    <t>Y</t>
  </si>
  <si>
    <t>USP0R66CAA64</t>
  </si>
  <si>
    <t>2026-11-04</t>
  </si>
  <si>
    <t>2021-05-04</t>
  </si>
  <si>
    <t>USP1047VAF42</t>
  </si>
  <si>
    <t>2025-10-14</t>
  </si>
  <si>
    <t>2021-04-14</t>
  </si>
  <si>
    <t>USP1330HBH68</t>
  </si>
  <si>
    <t>2021-03-23</t>
  </si>
  <si>
    <t>N</t>
  </si>
  <si>
    <t>US984245AM20</t>
  </si>
  <si>
    <t>2021-05-07</t>
  </si>
  <si>
    <t>US69783TAA25</t>
  </si>
  <si>
    <t>2021-11-07</t>
  </si>
  <si>
    <t>USP3063DAA02</t>
  </si>
  <si>
    <t>2022-01-20</t>
  </si>
  <si>
    <t>2021-07-20</t>
  </si>
  <si>
    <t>USP46756AH86</t>
  </si>
  <si>
    <t>2022-12-12</t>
  </si>
  <si>
    <t>2021-06-12</t>
  </si>
  <si>
    <t>US87876TAE47</t>
  </si>
  <si>
    <t>2024-04-04</t>
  </si>
  <si>
    <t>2021-04-04</t>
  </si>
  <si>
    <t>US984245AK63</t>
  </si>
  <si>
    <t>2023-07-21</t>
  </si>
  <si>
    <t>2021-07-21</t>
  </si>
  <si>
    <t>US71647XAA54</t>
  </si>
  <si>
    <t>2023-11-15</t>
  </si>
  <si>
    <t>2021-11-15</t>
  </si>
  <si>
    <t>USE7S78BAA00</t>
  </si>
  <si>
    <t>2025-07-28</t>
  </si>
  <si>
    <t>2021-07-28</t>
  </si>
  <si>
    <t>US984245AL47</t>
  </si>
  <si>
    <t>2027-01-24</t>
  </si>
  <si>
    <t>2021-07-24</t>
  </si>
  <si>
    <t>US697660AA69</t>
  </si>
  <si>
    <t>2027-07-21</t>
  </si>
  <si>
    <t>US984245AQ34</t>
  </si>
  <si>
    <t>2029-04-15</t>
  </si>
  <si>
    <t>2021-04-15</t>
  </si>
  <si>
    <t>US697660AB43</t>
  </si>
  <si>
    <t>2021-05-10</t>
  </si>
  <si>
    <t>ARYPFE560016</t>
  </si>
  <si>
    <t>2021-08-15</t>
  </si>
  <si>
    <t>USP3058XAK11</t>
  </si>
  <si>
    <t>2022-10-25</t>
  </si>
  <si>
    <t>2021-04-25</t>
  </si>
  <si>
    <t>US29244AAK88</t>
  </si>
  <si>
    <t>2024-02-02</t>
  </si>
  <si>
    <t>2021-08-02</t>
  </si>
  <si>
    <t>USP1000CAA29</t>
  </si>
  <si>
    <t>2024-05-15</t>
  </si>
  <si>
    <t>2021-05-15</t>
  </si>
  <si>
    <t>USP20058AC08</t>
  </si>
  <si>
    <t>2027-03-01</t>
  </si>
  <si>
    <t>2021-03-01</t>
  </si>
  <si>
    <t>US86188PAA57</t>
  </si>
  <si>
    <t>2025-05-02</t>
  </si>
  <si>
    <t>2021-05-02</t>
  </si>
  <si>
    <t>US893870AX30</t>
  </si>
  <si>
    <t>2026-07-25</t>
  </si>
  <si>
    <t>2021-07-25</t>
  </si>
  <si>
    <t>US98424MAA18</t>
  </si>
  <si>
    <t>2021-07-03</t>
  </si>
  <si>
    <t>US57632PAU49</t>
  </si>
  <si>
    <t>2021-06-15</t>
  </si>
  <si>
    <t>US12686NAT28</t>
  </si>
  <si>
    <t>2024-04-09</t>
  </si>
  <si>
    <t>2021-04-09</t>
  </si>
  <si>
    <t>ARALUA560013</t>
  </si>
  <si>
    <t>2023-07-20</t>
  </si>
  <si>
    <t>USP3063XAF52</t>
  </si>
  <si>
    <t>2023-03-23</t>
  </si>
  <si>
    <t>USP5880UAB63</t>
  </si>
  <si>
    <t>2027-02-01</t>
  </si>
  <si>
    <t>2021-05-03</t>
  </si>
  <si>
    <t>USP0092MAE32</t>
  </si>
  <si>
    <t>2023-07-06</t>
  </si>
  <si>
    <t>2021-07-06</t>
  </si>
  <si>
    <t>USP04559AL70</t>
  </si>
  <si>
    <t>2027-09-21</t>
  </si>
  <si>
    <t>2021-03-21</t>
  </si>
  <si>
    <t>US00676LAA44</t>
  </si>
  <si>
    <t>2023-09-27</t>
  </si>
  <si>
    <t>2021-03-27</t>
  </si>
  <si>
    <t>US03965UAB61</t>
  </si>
  <si>
    <t>2024-03-21</t>
  </si>
  <si>
    <t>US750645AE39</t>
  </si>
  <si>
    <t>2025-08-06</t>
  </si>
  <si>
    <t>2021-08-06</t>
  </si>
  <si>
    <t>USP9028NAZ44</t>
  </si>
  <si>
    <t>2026-07-18</t>
  </si>
  <si>
    <t>2021-07-18</t>
  </si>
  <si>
    <t>US879273AR14</t>
  </si>
  <si>
    <t>den_min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</si>
</sst>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 &quot;$&quot;\ * #,##0.00_ ;_ &quot;$&quot;\ * \-#,##0.00_ ;_ &quot;$&quot;\ * &quot;-&quot;??_ ;_ @_ "/>
    <numFmt numFmtId="165" formatCode="_ * #,##0.00_ ;_ * \-#,##0.00_ ;_ * &quot;-&quot;??_ ;_ @_ "/>
    <numFmt numFmtId="166" formatCode="_ [$€-2]\ * #,##0.00_ ;_ [$€-2]\ * \-#,##0.00_ ;_ [$€-2]\ * &quot;-&quot;??_ "/>
    <numFmt numFmtId="167" formatCode="_ * #,##0_ ;_ * \-#,##0_ ;_ * &quot;-&quot;??_ ;_ @_ "/>
    <numFmt numFmtId="168" formatCode="dd\-mm"/>
    <numFmt numFmtId="169" formatCode="#,##0.000"/>
  </numFmts>
  <fonts count="43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0"/>
      <name val="MS Sans Serif"/>
      <family val="2"/>
    </font>
    <font>
      <sz val="10"/>
      <name val="Lucida Sans"/>
      <family val="2"/>
    </font>
    <font>
      <sz val="10"/>
      <name val="Arial"/>
      <family val="2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5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theme="4" tint="0.79998168889431442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552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19" fillId="0" borderId="0">
      <alignment vertical="top"/>
    </xf>
    <xf numFmtId="0" fontId="20" fillId="0" borderId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4" fillId="37" borderId="0" applyNumberFormat="0" applyBorder="0" applyAlignment="0" applyProtection="0"/>
    <xf numFmtId="0" fontId="25" fillId="49" borderId="10" applyNumberFormat="0" applyAlignment="0" applyProtection="0"/>
    <xf numFmtId="0" fontId="38" fillId="0" borderId="0"/>
    <xf numFmtId="0" fontId="1" fillId="50" borderId="11" applyNumberFormat="0" applyAlignment="0" applyProtection="0"/>
    <xf numFmtId="0" fontId="26" fillId="0" borderId="12" applyNumberFormat="0" applyFill="0" applyAlignment="0" applyProtection="0"/>
    <xf numFmtId="0" fontId="27" fillId="0" borderId="0" applyNumberFormat="0" applyFill="0" applyBorder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53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54" borderId="0" applyNumberFormat="0" applyBorder="0" applyAlignment="0" applyProtection="0"/>
    <xf numFmtId="0" fontId="28" fillId="40" borderId="10" applyNumberFormat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166" fontId="21" fillId="0" borderId="0" applyFont="0" applyFill="0" applyBorder="0" applyAlignment="0" applyProtection="0">
      <alignment vertical="top"/>
    </xf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0" fontId="29" fillId="36" borderId="0" applyNumberFormat="0" applyBorder="0" applyAlignment="0" applyProtection="0"/>
    <xf numFmtId="165" fontId="20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30" fillId="55" borderId="0" applyNumberFormat="0" applyBorder="0" applyAlignment="0" applyProtection="0"/>
    <xf numFmtId="0" fontId="20" fillId="0" borderId="0">
      <alignment vertical="top"/>
    </xf>
    <xf numFmtId="0" fontId="2" fillId="0" borderId="0"/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" fillId="0" borderId="0"/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" fillId="0" borderId="0"/>
    <xf numFmtId="0" fontId="2" fillId="0" borderId="0"/>
    <xf numFmtId="0" fontId="2" fillId="0" borderId="0"/>
    <xf numFmtId="0" fontId="20" fillId="0" borderId="0">
      <alignment vertical="top"/>
    </xf>
    <xf numFmtId="0" fontId="39" fillId="56" borderId="13" applyNumberFormat="0" applyFont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31" fillId="49" borderId="14" applyNumberFormat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5" fillId="0" borderId="15" applyNumberFormat="0" applyFill="0" applyAlignment="0" applyProtection="0"/>
    <xf numFmtId="0" fontId="36" fillId="0" borderId="16" applyNumberFormat="0" applyFill="0" applyAlignment="0" applyProtection="0"/>
    <xf numFmtId="0" fontId="27" fillId="0" borderId="17" applyNumberFormat="0" applyFill="0" applyAlignment="0" applyProtection="0"/>
    <xf numFmtId="0" fontId="34" fillId="0" borderId="0" applyNumberFormat="0" applyFill="0" applyBorder="0" applyAlignment="0" applyProtection="0"/>
    <xf numFmtId="0" fontId="37" fillId="0" borderId="18" applyNumberFormat="0" applyFill="0" applyAlignment="0" applyProtection="0"/>
    <xf numFmtId="0" fontId="20" fillId="0" borderId="0">
      <alignment vertical="top"/>
    </xf>
    <xf numFmtId="165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0" fillId="0" borderId="0">
      <alignment vertical="top"/>
    </xf>
    <xf numFmtId="0" fontId="20" fillId="0" borderId="0"/>
    <xf numFmtId="0" fontId="20" fillId="0" borderId="0"/>
    <xf numFmtId="165" fontId="2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0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>
      <alignment vertical="top"/>
    </xf>
    <xf numFmtId="0" fontId="2" fillId="0" borderId="0"/>
    <xf numFmtId="0" fontId="20" fillId="0" borderId="0">
      <alignment vertical="top"/>
    </xf>
    <xf numFmtId="0" fontId="2" fillId="0" borderId="0"/>
    <xf numFmtId="0" fontId="2" fillId="0" borderId="0"/>
    <xf numFmtId="0" fontId="2" fillId="0" borderId="0"/>
    <xf numFmtId="0" fontId="20" fillId="0" borderId="0">
      <alignment vertical="top"/>
    </xf>
    <xf numFmtId="0" fontId="2" fillId="0" borderId="0"/>
    <xf numFmtId="0" fontId="2" fillId="0" borderId="0"/>
    <xf numFmtId="0" fontId="20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>
      <alignment vertical="top"/>
    </xf>
    <xf numFmtId="0" fontId="2" fillId="0" borderId="0"/>
    <xf numFmtId="0" fontId="2" fillId="0" borderId="0"/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" fillId="0" borderId="0"/>
    <xf numFmtId="0" fontId="20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>
      <alignment vertical="top"/>
    </xf>
    <xf numFmtId="0" fontId="20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>
      <alignment vertical="top"/>
    </xf>
    <xf numFmtId="0" fontId="2" fillId="0" borderId="0"/>
    <xf numFmtId="0" fontId="2" fillId="0" borderId="0"/>
    <xf numFmtId="0" fontId="2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19" fillId="0" borderId="0">
      <alignment vertical="top"/>
    </xf>
    <xf numFmtId="165" fontId="19" fillId="0" borderId="0" applyFont="0" applyFill="0" applyBorder="0" applyAlignment="0" applyProtection="0"/>
    <xf numFmtId="0" fontId="40" fillId="0" borderId="0">
      <alignment vertical="top"/>
    </xf>
    <xf numFmtId="9" fontId="19" fillId="0" borderId="0" applyFont="0" applyFill="0" applyBorder="0" applyAlignment="0" applyProtection="0"/>
    <xf numFmtId="0" fontId="19" fillId="0" borderId="0">
      <alignment vertical="top"/>
    </xf>
    <xf numFmtId="0" fontId="19" fillId="0" borderId="0">
      <alignment vertical="top"/>
    </xf>
  </cellStyleXfs>
  <cellXfs count="31">
    <xf numFmtId="0" fontId="0" fillId="0" borderId="0" xfId="0"/>
    <xf numFmtId="0" fontId="0" fillId="0" borderId="0" xfId="0"/>
    <xf numFmtId="3" fontId="0" fillId="0" borderId="0" xfId="0" applyNumberFormat="1"/>
    <xf numFmtId="0" fontId="41" fillId="34" borderId="19" xfId="0" applyFont="1" applyFill="1" applyBorder="1" applyAlignment="1">
      <alignment horizontal="center" wrapText="1"/>
    </xf>
    <xf numFmtId="0" fontId="41" fillId="34" borderId="20" xfId="0" applyFont="1" applyFill="1" applyBorder="1" applyAlignment="1">
      <alignment horizontal="center" wrapText="1"/>
    </xf>
    <xf numFmtId="168" fontId="41" fillId="34" borderId="20" xfId="0" applyNumberFormat="1" applyFont="1" applyFill="1" applyBorder="1" applyAlignment="1">
      <alignment horizontal="center" wrapText="1"/>
    </xf>
    <xf numFmtId="0" fontId="42" fillId="57" borderId="19" xfId="138" applyNumberFormat="1" applyFont="1" applyFill="1" applyBorder="1" applyAlignment="1"/>
    <xf numFmtId="0" fontId="42" fillId="57" borderId="20" xfId="138" applyNumberFormat="1" applyFont="1" applyFill="1" applyBorder="1" applyAlignment="1">
      <alignment horizontal="center"/>
    </xf>
    <xf numFmtId="0" fontId="42" fillId="0" borderId="19" xfId="138" applyNumberFormat="1" applyFont="1" applyBorder="1" applyAlignment="1"/>
    <xf numFmtId="0" fontId="42" fillId="0" borderId="20" xfId="138" applyNumberFormat="1" applyFont="1" applyBorder="1" applyAlignment="1">
      <alignment horizontal="center"/>
    </xf>
    <xf numFmtId="4" fontId="41" fillId="34" borderId="20" xfId="0" applyNumberFormat="1" applyFont="1" applyFill="1" applyBorder="1" applyAlignment="1">
      <alignment horizontal="center" wrapText="1"/>
    </xf>
    <xf numFmtId="4" fontId="42" fillId="57" borderId="20" xfId="138" applyNumberFormat="1" applyFont="1" applyFill="1" applyBorder="1" applyAlignment="1">
      <alignment horizontal="center"/>
    </xf>
    <xf numFmtId="4" fontId="42" fillId="0" borderId="20" xfId="138" applyNumberFormat="1" applyFont="1" applyBorder="1" applyAlignment="1">
      <alignment horizontal="center"/>
    </xf>
    <xf numFmtId="4" fontId="0" fillId="0" borderId="0" xfId="0" applyNumberFormat="1"/>
    <xf numFmtId="4" fontId="42" fillId="57" borderId="20" xfId="43" applyNumberFormat="1" applyFont="1" applyFill="1" applyBorder="1" applyAlignment="1">
      <alignment horizontal="center"/>
    </xf>
    <xf numFmtId="4" fontId="42" fillId="0" borderId="20" xfId="43" applyNumberFormat="1" applyFont="1" applyBorder="1" applyAlignment="1">
      <alignment horizontal="center"/>
    </xf>
    <xf numFmtId="167" fontId="42" fillId="57" borderId="20" xfId="547" applyNumberFormat="1" applyFont="1" applyFill="1" applyBorder="1" applyAlignment="1">
      <alignment horizontal="center"/>
    </xf>
    <xf numFmtId="167" fontId="42" fillId="0" borderId="20" xfId="547" applyNumberFormat="1" applyFont="1" applyBorder="1" applyAlignment="1">
      <alignment horizontal="center"/>
    </xf>
    <xf numFmtId="4" fontId="42" fillId="57" borderId="20" xfId="547" applyNumberFormat="1" applyFont="1" applyFill="1" applyBorder="1" applyAlignment="1">
      <alignment horizontal="center"/>
    </xf>
    <xf numFmtId="4" fontId="42" fillId="0" borderId="20" xfId="547" applyNumberFormat="1" applyFont="1" applyBorder="1" applyAlignment="1">
      <alignment horizontal="center"/>
    </xf>
    <xf numFmtId="3" fontId="41" fillId="34" borderId="20" xfId="0" applyNumberFormat="1" applyFont="1" applyFill="1" applyBorder="1" applyAlignment="1">
      <alignment horizontal="center" wrapText="1"/>
    </xf>
    <xf numFmtId="3" fontId="42" fillId="57" borderId="20" xfId="547" applyNumberFormat="1" applyFont="1" applyFill="1" applyBorder="1" applyAlignment="1">
      <alignment horizontal="center"/>
    </xf>
    <xf numFmtId="3" fontId="42" fillId="0" borderId="20" xfId="547" applyNumberFormat="1" applyFont="1" applyBorder="1" applyAlignment="1">
      <alignment horizontal="center"/>
    </xf>
    <xf numFmtId="3" fontId="42" fillId="57" borderId="20" xfId="138" applyNumberFormat="1" applyFont="1" applyFill="1" applyBorder="1" applyAlignment="1">
      <alignment horizontal="center"/>
    </xf>
    <xf numFmtId="3" fontId="42" fillId="0" borderId="20" xfId="138" applyNumberFormat="1" applyFont="1" applyBorder="1" applyAlignment="1">
      <alignment horizontal="center"/>
    </xf>
    <xf numFmtId="0" fontId="42" fillId="57" borderId="19" xfId="546" applyNumberFormat="1" applyFont="1" applyFill="1" applyBorder="1" applyAlignment="1">
      <alignment horizontal="center"/>
    </xf>
    <xf numFmtId="0" fontId="42" fillId="0" borderId="19" xfId="546" applyNumberFormat="1" applyFont="1" applyBorder="1" applyAlignment="1">
      <alignment horizontal="center"/>
    </xf>
    <xf numFmtId="2" fontId="42" fillId="57" borderId="20" xfId="138" applyNumberFormat="1" applyFont="1" applyFill="1" applyBorder="1" applyAlignment="1">
      <alignment horizontal="center"/>
    </xf>
    <xf numFmtId="2" fontId="42" fillId="0" borderId="20" xfId="138" applyNumberFormat="1" applyFont="1" applyBorder="1" applyAlignment="1">
      <alignment horizontal="center"/>
    </xf>
    <xf numFmtId="0" fontId="41" fillId="34" borderId="20" xfId="0" applyNumberFormat="1" applyFont="1" applyFill="1" applyBorder="1" applyAlignment="1">
      <alignment horizontal="center" wrapText="1"/>
    </xf>
    <xf numFmtId="169" fontId="41" fillId="34" borderId="20" xfId="0" applyNumberFormat="1" applyFont="1" applyFill="1" applyBorder="1" applyAlignment="1">
      <alignment horizontal="center" wrapText="1"/>
    </xf>
  </cellXfs>
  <cellStyles count="552">
    <cellStyle name="=C:\WINNT\SYSTEM32\COMMAND.COM" xfId="45"/>
    <cellStyle name="20% - Énfasis1" xfId="1" builtinId="30" customBuiltin="1"/>
    <cellStyle name="20% - Énfasis1 2" xfId="46"/>
    <cellStyle name="20% - Énfasis1 2 2" xfId="47"/>
    <cellStyle name="20% - Énfasis1 2_Bonos Coorporativos 4" xfId="48"/>
    <cellStyle name="20% - Énfasis2" xfId="2" builtinId="34" customBuiltin="1"/>
    <cellStyle name="20% - Énfasis2 2" xfId="49"/>
    <cellStyle name="20% - Énfasis2 2 2" xfId="50"/>
    <cellStyle name="20% - Énfasis2 2_Bonos Coorporativos 4" xfId="51"/>
    <cellStyle name="20% - Énfasis3" xfId="3" builtinId="38" customBuiltin="1"/>
    <cellStyle name="20% - Énfasis3 2" xfId="52"/>
    <cellStyle name="20% - Énfasis3 2 2" xfId="53"/>
    <cellStyle name="20% - Énfasis3 2_Bonos Coorporativos 4" xfId="54"/>
    <cellStyle name="20% - Énfasis4" xfId="4" builtinId="42" customBuiltin="1"/>
    <cellStyle name="20% - Énfasis4 2" xfId="55"/>
    <cellStyle name="20% - Énfasis4 2 2" xfId="56"/>
    <cellStyle name="20% - Énfasis4 2_Bonos Coorporativos 4" xfId="57"/>
    <cellStyle name="20% - Énfasis5" xfId="5" builtinId="46" customBuiltin="1"/>
    <cellStyle name="20% - Énfasis5 2" xfId="58"/>
    <cellStyle name="20% - Énfasis5 2 2" xfId="59"/>
    <cellStyle name="20% - Énfasis5 2_Bonos Coorporativos 4" xfId="60"/>
    <cellStyle name="20% - Énfasis6" xfId="6" builtinId="50" customBuiltin="1"/>
    <cellStyle name="20% - Énfasis6 2" xfId="61"/>
    <cellStyle name="20% - Énfasis6 2 2" xfId="62"/>
    <cellStyle name="20% - Énfasis6 2_Bonos Coorporativos 4" xfId="63"/>
    <cellStyle name="40% - Énfasis1" xfId="7" builtinId="31" customBuiltin="1"/>
    <cellStyle name="40% - Énfasis1 2" xfId="64"/>
    <cellStyle name="40% - Énfasis1 2 2" xfId="65"/>
    <cellStyle name="40% - Énfasis1 2_Bonos Coorporativos 4" xfId="66"/>
    <cellStyle name="40% - Énfasis2" xfId="8" builtinId="35" customBuiltin="1"/>
    <cellStyle name="40% - Énfasis2 2" xfId="67"/>
    <cellStyle name="40% - Énfasis2 2 2" xfId="68"/>
    <cellStyle name="40% - Énfasis2 2_Bonos Coorporativos 4" xfId="69"/>
    <cellStyle name="40% - Énfasis3" xfId="9" builtinId="39" customBuiltin="1"/>
    <cellStyle name="40% - Énfasis3 2" xfId="70"/>
    <cellStyle name="40% - Énfasis3 2 2" xfId="71"/>
    <cellStyle name="40% - Énfasis3 2_Bonos Coorporativos 4" xfId="72"/>
    <cellStyle name="40% - Énfasis4" xfId="10" builtinId="43" customBuiltin="1"/>
    <cellStyle name="40% - Énfasis4 2" xfId="73"/>
    <cellStyle name="40% - Énfasis4 2 2" xfId="74"/>
    <cellStyle name="40% - Énfasis4 2_Bonos Coorporativos 4" xfId="75"/>
    <cellStyle name="40% - Énfasis5" xfId="11" builtinId="47" customBuiltin="1"/>
    <cellStyle name="40% - Énfasis5 2" xfId="76"/>
    <cellStyle name="40% - Énfasis5 2 2" xfId="77"/>
    <cellStyle name="40% - Énfasis5 2_Bonos Coorporativos 4" xfId="78"/>
    <cellStyle name="40% - Énfasis6" xfId="12" builtinId="51" customBuiltin="1"/>
    <cellStyle name="40% - Énfasis6 2" xfId="79"/>
    <cellStyle name="40% - Énfasis6 2 2" xfId="80"/>
    <cellStyle name="40% - Énfasis6 2_Bonos Coorporativos 4" xfId="81"/>
    <cellStyle name="60% - Énfasis1" xfId="13" builtinId="32" customBuiltin="1"/>
    <cellStyle name="60% - Énfasis1 2" xfId="82"/>
    <cellStyle name="60% - Énfasis2" xfId="14" builtinId="36" customBuiltin="1"/>
    <cellStyle name="60% - Énfasis2 2" xfId="83"/>
    <cellStyle name="60% - Énfasis3" xfId="15" builtinId="40" customBuiltin="1"/>
    <cellStyle name="60% - Énfasis3 2" xfId="84"/>
    <cellStyle name="60% - Énfasis4" xfId="16" builtinId="44" customBuiltin="1"/>
    <cellStyle name="60% - Énfasis4 2" xfId="85"/>
    <cellStyle name="60% - Énfasis5" xfId="17" builtinId="48" customBuiltin="1"/>
    <cellStyle name="60% - Énfasis5 2" xfId="86"/>
    <cellStyle name="60% - Énfasis6" xfId="18" builtinId="52" customBuiltin="1"/>
    <cellStyle name="60% - Énfasis6 2" xfId="87"/>
    <cellStyle name="blp_column_header" xfId="26"/>
    <cellStyle name="Buena" xfId="30" builtinId="26" customBuiltin="1"/>
    <cellStyle name="Buena 2" xfId="88"/>
    <cellStyle name="Cálculo" xfId="27" builtinId="22" customBuiltin="1"/>
    <cellStyle name="Cálculo 2" xfId="89"/>
    <cellStyle name="Cambiar to&amp;do" xfId="90"/>
    <cellStyle name="Celda de comprobación" xfId="28" builtinId="23" customBuiltin="1"/>
    <cellStyle name="Celda de comprobación 2" xfId="91"/>
    <cellStyle name="Celda vinculada" xfId="36" builtinId="24" customBuiltin="1"/>
    <cellStyle name="Celda vinculada 2" xfId="92"/>
    <cellStyle name="Encabezado 1" xfId="31" builtinId="16" customBuiltin="1"/>
    <cellStyle name="Encabezado 4" xfId="34" builtinId="19" customBuiltin="1"/>
    <cellStyle name="Encabezado 4 2" xfId="93"/>
    <cellStyle name="Énfasis1" xfId="19" builtinId="29" customBuiltin="1"/>
    <cellStyle name="Énfasis1 2" xfId="94"/>
    <cellStyle name="Énfasis2" xfId="20" builtinId="33" customBuiltin="1"/>
    <cellStyle name="Énfasis2 2" xfId="95"/>
    <cellStyle name="Énfasis3" xfId="21" builtinId="37" customBuiltin="1"/>
    <cellStyle name="Énfasis3 2" xfId="96"/>
    <cellStyle name="Énfasis4" xfId="22" builtinId="41" customBuiltin="1"/>
    <cellStyle name="Énfasis4 2" xfId="97"/>
    <cellStyle name="Énfasis5" xfId="23" builtinId="45" customBuiltin="1"/>
    <cellStyle name="Énfasis5 2" xfId="98"/>
    <cellStyle name="Énfasis6" xfId="24" builtinId="49" customBuiltin="1"/>
    <cellStyle name="Énfasis6 2" xfId="99"/>
    <cellStyle name="Entrada" xfId="35" builtinId="20" customBuiltin="1"/>
    <cellStyle name="Entrada 2" xfId="100"/>
    <cellStyle name="Estilo 1" xfId="101"/>
    <cellStyle name="Estilo 1 2" xfId="102"/>
    <cellStyle name="Estilo 1 3" xfId="103"/>
    <cellStyle name="Estilo 1 3 2" xfId="186"/>
    <cellStyle name="Estilo 1 4" xfId="187"/>
    <cellStyle name="Estilo 1_Bonos Coorporativos 4" xfId="104"/>
    <cellStyle name="Euro" xfId="105"/>
    <cellStyle name="Euro 2" xfId="106"/>
    <cellStyle name="Euro 3" xfId="107"/>
    <cellStyle name="Incorrecto" xfId="25" builtinId="27" customBuiltin="1"/>
    <cellStyle name="Incorrecto 2" xfId="108"/>
    <cellStyle name="Millares 10" xfId="188"/>
    <cellStyle name="Millares 10 2 2" xfId="110"/>
    <cellStyle name="Millares 10 2 2 2" xfId="111"/>
    <cellStyle name="Millares 100" xfId="189"/>
    <cellStyle name="Millares 101" xfId="190"/>
    <cellStyle name="Millares 102" xfId="191"/>
    <cellStyle name="Millares 103" xfId="192"/>
    <cellStyle name="Millares 104" xfId="193"/>
    <cellStyle name="Millares 105" xfId="194"/>
    <cellStyle name="Millares 106" xfId="195"/>
    <cellStyle name="Millares 107" xfId="196"/>
    <cellStyle name="Millares 108" xfId="197"/>
    <cellStyle name="Millares 109" xfId="198"/>
    <cellStyle name="Millares 11" xfId="199"/>
    <cellStyle name="Millares 110" xfId="200"/>
    <cellStyle name="Millares 111" xfId="109"/>
    <cellStyle name="Millares 12" xfId="201"/>
    <cellStyle name="Millares 13" xfId="202"/>
    <cellStyle name="Millares 14" xfId="203"/>
    <cellStyle name="Millares 15" xfId="204"/>
    <cellStyle name="Millares 16" xfId="205"/>
    <cellStyle name="Millares 17" xfId="206"/>
    <cellStyle name="Millares 18" xfId="207"/>
    <cellStyle name="Millares 19" xfId="208"/>
    <cellStyle name="Millares 2" xfId="112"/>
    <cellStyle name="Millares 2 2" xfId="113"/>
    <cellStyle name="Millares 2 3" xfId="209"/>
    <cellStyle name="Millares 20" xfId="210"/>
    <cellStyle name="Millares 21" xfId="211"/>
    <cellStyle name="Millares 22" xfId="212"/>
    <cellStyle name="Millares 23" xfId="213"/>
    <cellStyle name="Millares 24" xfId="214"/>
    <cellStyle name="Millares 25" xfId="215"/>
    <cellStyle name="Millares 26" xfId="216"/>
    <cellStyle name="Millares 27" xfId="217"/>
    <cellStyle name="Millares 28" xfId="218"/>
    <cellStyle name="Millares 29" xfId="219"/>
    <cellStyle name="Millares 3" xfId="114"/>
    <cellStyle name="Millares 3 2" xfId="115"/>
    <cellStyle name="Millares 30" xfId="220"/>
    <cellStyle name="Millares 31" xfId="221"/>
    <cellStyle name="Millares 32" xfId="222"/>
    <cellStyle name="Millares 33" xfId="223"/>
    <cellStyle name="Millares 34" xfId="224"/>
    <cellStyle name="Millares 35" xfId="225"/>
    <cellStyle name="Millares 36" xfId="226"/>
    <cellStyle name="Millares 37" xfId="227"/>
    <cellStyle name="Millares 38" xfId="228"/>
    <cellStyle name="Millares 39" xfId="229"/>
    <cellStyle name="Millares 4" xfId="116"/>
    <cellStyle name="Millares 40" xfId="230"/>
    <cellStyle name="Millares 41" xfId="231"/>
    <cellStyle name="Millares 42" xfId="232"/>
    <cellStyle name="Millares 43" xfId="233"/>
    <cellStyle name="Millares 44" xfId="234"/>
    <cellStyle name="Millares 45" xfId="235"/>
    <cellStyle name="Millares 46" xfId="236"/>
    <cellStyle name="Millares 47" xfId="237"/>
    <cellStyle name="Millares 48" xfId="238"/>
    <cellStyle name="Millares 49" xfId="239"/>
    <cellStyle name="Millares 5" xfId="117"/>
    <cellStyle name="Millares 5 2" xfId="118"/>
    <cellStyle name="Millares 50" xfId="240"/>
    <cellStyle name="Millares 51" xfId="241"/>
    <cellStyle name="Millares 52" xfId="242"/>
    <cellStyle name="Millares 53" xfId="243"/>
    <cellStyle name="Millares 54" xfId="244"/>
    <cellStyle name="Millares 55" xfId="245"/>
    <cellStyle name="Millares 56" xfId="246"/>
    <cellStyle name="Millares 57" xfId="247"/>
    <cellStyle name="Millares 58" xfId="248"/>
    <cellStyle name="Millares 59" xfId="249"/>
    <cellStyle name="Millares 6" xfId="119"/>
    <cellStyle name="Millares 6 2" xfId="250"/>
    <cellStyle name="Millares 60" xfId="251"/>
    <cellStyle name="Millares 61" xfId="252"/>
    <cellStyle name="Millares 62" xfId="253"/>
    <cellStyle name="Millares 63" xfId="254"/>
    <cellStyle name="Millares 64" xfId="255"/>
    <cellStyle name="Millares 65" xfId="256"/>
    <cellStyle name="Millares 66" xfId="257"/>
    <cellStyle name="Millares 67" xfId="258"/>
    <cellStyle name="Millares 68" xfId="259"/>
    <cellStyle name="Millares 69" xfId="260"/>
    <cellStyle name="Millares 7" xfId="120"/>
    <cellStyle name="Millares 70" xfId="261"/>
    <cellStyle name="Millares 71" xfId="262"/>
    <cellStyle name="Millares 72" xfId="263"/>
    <cellStyle name="Millares 73" xfId="264"/>
    <cellStyle name="Millares 74" xfId="265"/>
    <cellStyle name="Millares 75" xfId="266"/>
    <cellStyle name="Millares 76" xfId="267"/>
    <cellStyle name="Millares 77" xfId="268"/>
    <cellStyle name="Millares 78" xfId="269"/>
    <cellStyle name="Millares 79" xfId="270"/>
    <cellStyle name="Millares 8" xfId="121"/>
    <cellStyle name="Millares 80" xfId="271"/>
    <cellStyle name="Millares 81" xfId="272"/>
    <cellStyle name="Millares 82" xfId="273"/>
    <cellStyle name="Millares 83" xfId="274"/>
    <cellStyle name="Millares 84" xfId="122"/>
    <cellStyle name="Millares 84 2" xfId="123"/>
    <cellStyle name="Millares 85" xfId="275"/>
    <cellStyle name="Millares 86" xfId="276"/>
    <cellStyle name="Millares 87" xfId="277"/>
    <cellStyle name="Millares 88" xfId="278"/>
    <cellStyle name="Millares 89" xfId="279"/>
    <cellStyle name="Millares 9" xfId="124"/>
    <cellStyle name="Millares 9 2" xfId="183"/>
    <cellStyle name="Millares 9 2 2" xfId="547"/>
    <cellStyle name="Millares 90" xfId="280"/>
    <cellStyle name="Millares 91" xfId="281"/>
    <cellStyle name="Millares 92" xfId="282"/>
    <cellStyle name="Millares 93" xfId="283"/>
    <cellStyle name="Millares 94" xfId="284"/>
    <cellStyle name="Millares 95" xfId="285"/>
    <cellStyle name="Millares 96" xfId="286"/>
    <cellStyle name="Millares 97" xfId="287"/>
    <cellStyle name="Millares 98" xfId="288"/>
    <cellStyle name="Millares 99" xfId="289"/>
    <cellStyle name="Moneda 10" xfId="290"/>
    <cellStyle name="Moneda 11" xfId="291"/>
    <cellStyle name="Moneda 12" xfId="292"/>
    <cellStyle name="Moneda 13" xfId="293"/>
    <cellStyle name="Moneda 14" xfId="294"/>
    <cellStyle name="Moneda 15" xfId="295"/>
    <cellStyle name="Moneda 16" xfId="296"/>
    <cellStyle name="Moneda 17" xfId="297"/>
    <cellStyle name="Moneda 18" xfId="298"/>
    <cellStyle name="Moneda 19" xfId="299"/>
    <cellStyle name="Moneda 2" xfId="126"/>
    <cellStyle name="Moneda 2 2" xfId="127"/>
    <cellStyle name="Moneda 2 3" xfId="300"/>
    <cellStyle name="Moneda 20" xfId="301"/>
    <cellStyle name="Moneda 21" xfId="302"/>
    <cellStyle name="Moneda 22" xfId="303"/>
    <cellStyle name="Moneda 23" xfId="304"/>
    <cellStyle name="Moneda 24" xfId="305"/>
    <cellStyle name="Moneda 25" xfId="306"/>
    <cellStyle name="Moneda 26" xfId="307"/>
    <cellStyle name="Moneda 27" xfId="308"/>
    <cellStyle name="Moneda 28" xfId="309"/>
    <cellStyle name="Moneda 29" xfId="310"/>
    <cellStyle name="Moneda 3" xfId="128"/>
    <cellStyle name="Moneda 3 2" xfId="129"/>
    <cellStyle name="Moneda 30" xfId="311"/>
    <cellStyle name="Moneda 31" xfId="312"/>
    <cellStyle name="Moneda 32" xfId="313"/>
    <cellStyle name="Moneda 33" xfId="314"/>
    <cellStyle name="Moneda 34" xfId="315"/>
    <cellStyle name="Moneda 35" xfId="316"/>
    <cellStyle name="Moneda 36" xfId="317"/>
    <cellStyle name="Moneda 37" xfId="318"/>
    <cellStyle name="Moneda 38" xfId="125"/>
    <cellStyle name="Moneda 4" xfId="130"/>
    <cellStyle name="Moneda 5" xfId="131"/>
    <cellStyle name="Moneda 5 2" xfId="132"/>
    <cellStyle name="Moneda 6" xfId="133"/>
    <cellStyle name="Moneda 6 2" xfId="319"/>
    <cellStyle name="Moneda 7" xfId="320"/>
    <cellStyle name="Moneda 8" xfId="321"/>
    <cellStyle name="Moneda 9" xfId="322"/>
    <cellStyle name="Neutral" xfId="37" builtinId="28" customBuiltin="1"/>
    <cellStyle name="Neutral 2" xfId="134"/>
    <cellStyle name="Normal" xfId="0" builtinId="0"/>
    <cellStyle name="Normal 10" xfId="135"/>
    <cellStyle name="Normal 10 2" xfId="323"/>
    <cellStyle name="Normal 100" xfId="324"/>
    <cellStyle name="Normal 101" xfId="325"/>
    <cellStyle name="Normal 102" xfId="326"/>
    <cellStyle name="Normal 103" xfId="327"/>
    <cellStyle name="Normal 104" xfId="328"/>
    <cellStyle name="Normal 105" xfId="329"/>
    <cellStyle name="Normal 106" xfId="330"/>
    <cellStyle name="Normal 107" xfId="331"/>
    <cellStyle name="Normal 108" xfId="332"/>
    <cellStyle name="Normal 109" xfId="333"/>
    <cellStyle name="Normal 11" xfId="136"/>
    <cellStyle name="Normal 110" xfId="334"/>
    <cellStyle name="Normal 111" xfId="335"/>
    <cellStyle name="Normal 112" xfId="336"/>
    <cellStyle name="Normal 113" xfId="337"/>
    <cellStyle name="Normal 114" xfId="338"/>
    <cellStyle name="Normal 115" xfId="339"/>
    <cellStyle name="Normal 116" xfId="340"/>
    <cellStyle name="Normal 117" xfId="341"/>
    <cellStyle name="Normal 118" xfId="342"/>
    <cellStyle name="Normal 119" xfId="343"/>
    <cellStyle name="Normal 12" xfId="137"/>
    <cellStyle name="Normal 120" xfId="344"/>
    <cellStyle name="Normal 121" xfId="345"/>
    <cellStyle name="Normal 122" xfId="346"/>
    <cellStyle name="Normal 123" xfId="347"/>
    <cellStyle name="Normal 124" xfId="348"/>
    <cellStyle name="Normal 125" xfId="349"/>
    <cellStyle name="Normal 126" xfId="540"/>
    <cellStyle name="Normal 127" xfId="541"/>
    <cellStyle name="Normal 128" xfId="542"/>
    <cellStyle name="Normal 129" xfId="543"/>
    <cellStyle name="Normal 13" xfId="138"/>
    <cellStyle name="Normal 130" xfId="544"/>
    <cellStyle name="Normal 131" xfId="539"/>
    <cellStyle name="Normal 132" xfId="44"/>
    <cellStyle name="Normal 133" xfId="548"/>
    <cellStyle name="Normal 14" xfId="139"/>
    <cellStyle name="Normal 14 2" xfId="182"/>
    <cellStyle name="Normal 14 2 2" xfId="546"/>
    <cellStyle name="Normal 149" xfId="545"/>
    <cellStyle name="Normal 15" xfId="350"/>
    <cellStyle name="Normal 153" xfId="551"/>
    <cellStyle name="Normal 16" xfId="351"/>
    <cellStyle name="Normal 17" xfId="352"/>
    <cellStyle name="Normal 18" xfId="353"/>
    <cellStyle name="Normal 19" xfId="354"/>
    <cellStyle name="Normal 2" xfId="140"/>
    <cellStyle name="Normal 2 2" xfId="141"/>
    <cellStyle name="Normal 2_Bonos Coorporativos 4" xfId="142"/>
    <cellStyle name="Normal 20" xfId="355"/>
    <cellStyle name="Normal 21" xfId="356"/>
    <cellStyle name="Normal 22" xfId="357"/>
    <cellStyle name="Normal 23" xfId="358"/>
    <cellStyle name="Normal 24" xfId="359"/>
    <cellStyle name="Normal 25" xfId="360"/>
    <cellStyle name="Normal 26" xfId="361"/>
    <cellStyle name="Normal 27" xfId="362"/>
    <cellStyle name="Normal 28" xfId="363"/>
    <cellStyle name="Normal 29" xfId="364"/>
    <cellStyle name="Normal 3" xfId="143"/>
    <cellStyle name="Normal 3 2" xfId="144"/>
    <cellStyle name="Normal 3_Bonos Coorporativos 4" xfId="145"/>
    <cellStyle name="Normal 30" xfId="365"/>
    <cellStyle name="Normal 31" xfId="366"/>
    <cellStyle name="Normal 32" xfId="367"/>
    <cellStyle name="Normal 33" xfId="368"/>
    <cellStyle name="Normal 34" xfId="369"/>
    <cellStyle name="Normal 35" xfId="370"/>
    <cellStyle name="Normal 36" xfId="371"/>
    <cellStyle name="Normal 37" xfId="372"/>
    <cellStyle name="Normal 38" xfId="373"/>
    <cellStyle name="Normal 39" xfId="374"/>
    <cellStyle name="Normal 4" xfId="146"/>
    <cellStyle name="Normal 40" xfId="375"/>
    <cellStyle name="Normal 41" xfId="376"/>
    <cellStyle name="Normal 42" xfId="377"/>
    <cellStyle name="Normal 43" xfId="378"/>
    <cellStyle name="Normal 44" xfId="379"/>
    <cellStyle name="Normal 45" xfId="380"/>
    <cellStyle name="Normal 46" xfId="381"/>
    <cellStyle name="Normal 47" xfId="382"/>
    <cellStyle name="Normal 48" xfId="383"/>
    <cellStyle name="Normal 49" xfId="384"/>
    <cellStyle name="Normal 5" xfId="147"/>
    <cellStyle name="Normal 5 2" xfId="148"/>
    <cellStyle name="Normal 5 2 2" xfId="185"/>
    <cellStyle name="Normal 5 2 2 2" xfId="550"/>
    <cellStyle name="Normal 5_Bonos Coorporativos 4" xfId="149"/>
    <cellStyle name="Normal 50" xfId="385"/>
    <cellStyle name="Normal 51" xfId="386"/>
    <cellStyle name="Normal 52" xfId="387"/>
    <cellStyle name="Normal 53" xfId="388"/>
    <cellStyle name="Normal 54" xfId="389"/>
    <cellStyle name="Normal 55" xfId="390"/>
    <cellStyle name="Normal 56" xfId="391"/>
    <cellStyle name="Normal 57" xfId="392"/>
    <cellStyle name="Normal 58" xfId="393"/>
    <cellStyle name="Normal 59" xfId="394"/>
    <cellStyle name="Normal 6" xfId="150"/>
    <cellStyle name="Normal 60" xfId="395"/>
    <cellStyle name="Normal 61" xfId="396"/>
    <cellStyle name="Normal 62" xfId="397"/>
    <cellStyle name="Normal 63" xfId="398"/>
    <cellStyle name="Normal 64" xfId="399"/>
    <cellStyle name="Normal 65" xfId="400"/>
    <cellStyle name="Normal 66" xfId="401"/>
    <cellStyle name="Normal 67" xfId="402"/>
    <cellStyle name="Normal 68" xfId="403"/>
    <cellStyle name="Normal 69" xfId="404"/>
    <cellStyle name="Normal 7" xfId="151"/>
    <cellStyle name="Normal 70" xfId="405"/>
    <cellStyle name="Normal 71" xfId="406"/>
    <cellStyle name="Normal 72" xfId="407"/>
    <cellStyle name="Normal 73" xfId="408"/>
    <cellStyle name="Normal 74" xfId="409"/>
    <cellStyle name="Normal 75" xfId="410"/>
    <cellStyle name="Normal 76" xfId="411"/>
    <cellStyle name="Normal 77" xfId="412"/>
    <cellStyle name="Normal 78" xfId="413"/>
    <cellStyle name="Normal 79" xfId="414"/>
    <cellStyle name="Normal 8" xfId="152"/>
    <cellStyle name="Normal 80" xfId="415"/>
    <cellStyle name="Normal 81" xfId="416"/>
    <cellStyle name="Normal 82" xfId="417"/>
    <cellStyle name="Normal 83" xfId="418"/>
    <cellStyle name="Normal 84" xfId="419"/>
    <cellStyle name="Normal 85" xfId="420"/>
    <cellStyle name="Normal 86" xfId="421"/>
    <cellStyle name="Normal 87" xfId="422"/>
    <cellStyle name="Normal 88" xfId="423"/>
    <cellStyle name="Normal 89" xfId="424"/>
    <cellStyle name="Normal 9" xfId="153"/>
    <cellStyle name="Normal 9 2" xfId="425"/>
    <cellStyle name="Normal 90" xfId="426"/>
    <cellStyle name="Normal 91" xfId="427"/>
    <cellStyle name="Normal 92" xfId="428"/>
    <cellStyle name="Normal 93" xfId="429"/>
    <cellStyle name="Normal 94" xfId="430"/>
    <cellStyle name="Normal 95" xfId="431"/>
    <cellStyle name="Normal 96" xfId="432"/>
    <cellStyle name="Normal 97" xfId="433"/>
    <cellStyle name="Normal 98" xfId="434"/>
    <cellStyle name="Normal 99" xfId="435"/>
    <cellStyle name="Notas" xfId="38" builtinId="10" customBuiltin="1"/>
    <cellStyle name="Notas 2" xfId="154"/>
    <cellStyle name="Porcentaje" xfId="43" builtinId="5"/>
    <cellStyle name="Porcentaje 10" xfId="155"/>
    <cellStyle name="Porcentaje 10 2" xfId="156"/>
    <cellStyle name="Porcentaje 13" xfId="157"/>
    <cellStyle name="Porcentaje 13 2" xfId="158"/>
    <cellStyle name="Porcentaje 2" xfId="159"/>
    <cellStyle name="Porcentaje 2 2" xfId="160"/>
    <cellStyle name="Porcentaje 3" xfId="161"/>
    <cellStyle name="Porcentaje 3 2" xfId="162"/>
    <cellStyle name="Porcentaje 3 2 2" xfId="163"/>
    <cellStyle name="Porcentaje 3 2 2 2" xfId="164"/>
    <cellStyle name="Porcentaje 4" xfId="165"/>
    <cellStyle name="Porcentaje 5" xfId="166"/>
    <cellStyle name="Porcentaje 5 2" xfId="167"/>
    <cellStyle name="Porcentaje 6" xfId="168"/>
    <cellStyle name="Porcentaje 6 2" xfId="436"/>
    <cellStyle name="Porcentaje 7" xfId="437"/>
    <cellStyle name="Porcentaje 8" xfId="169"/>
    <cellStyle name="Porcentual 10" xfId="438"/>
    <cellStyle name="Porcentual 100" xfId="439"/>
    <cellStyle name="Porcentual 101" xfId="440"/>
    <cellStyle name="Porcentual 102" xfId="441"/>
    <cellStyle name="Porcentual 103" xfId="442"/>
    <cellStyle name="Porcentual 104" xfId="443"/>
    <cellStyle name="Porcentual 105" xfId="444"/>
    <cellStyle name="Porcentual 11" xfId="445"/>
    <cellStyle name="Porcentual 12" xfId="446"/>
    <cellStyle name="Porcentual 13" xfId="447"/>
    <cellStyle name="Porcentual 14" xfId="448"/>
    <cellStyle name="Porcentual 15" xfId="449"/>
    <cellStyle name="Porcentual 16" xfId="450"/>
    <cellStyle name="Porcentual 17" xfId="451"/>
    <cellStyle name="Porcentual 18" xfId="452"/>
    <cellStyle name="Porcentual 19" xfId="453"/>
    <cellStyle name="Porcentual 2" xfId="170"/>
    <cellStyle name="Porcentual 2 2" xfId="454"/>
    <cellStyle name="Porcentual 20" xfId="455"/>
    <cellStyle name="Porcentual 21" xfId="456"/>
    <cellStyle name="Porcentual 22" xfId="457"/>
    <cellStyle name="Porcentual 23" xfId="458"/>
    <cellStyle name="Porcentual 24" xfId="459"/>
    <cellStyle name="Porcentual 25" xfId="460"/>
    <cellStyle name="Porcentual 26" xfId="461"/>
    <cellStyle name="Porcentual 27" xfId="462"/>
    <cellStyle name="Porcentual 28" xfId="463"/>
    <cellStyle name="Porcentual 29" xfId="464"/>
    <cellStyle name="Porcentual 3" xfId="171"/>
    <cellStyle name="Porcentual 30" xfId="465"/>
    <cellStyle name="Porcentual 31" xfId="466"/>
    <cellStyle name="Porcentual 32" xfId="467"/>
    <cellStyle name="Porcentual 33" xfId="468"/>
    <cellStyle name="Porcentual 34" xfId="469"/>
    <cellStyle name="Porcentual 35" xfId="470"/>
    <cellStyle name="Porcentual 36" xfId="471"/>
    <cellStyle name="Porcentual 37" xfId="472"/>
    <cellStyle name="Porcentual 38" xfId="473"/>
    <cellStyle name="Porcentual 39" xfId="474"/>
    <cellStyle name="Porcentual 4" xfId="172"/>
    <cellStyle name="Porcentual 40" xfId="475"/>
    <cellStyle name="Porcentual 41" xfId="476"/>
    <cellStyle name="Porcentual 42" xfId="477"/>
    <cellStyle name="Porcentual 43" xfId="478"/>
    <cellStyle name="Porcentual 44" xfId="479"/>
    <cellStyle name="Porcentual 45" xfId="480"/>
    <cellStyle name="Porcentual 46" xfId="481"/>
    <cellStyle name="Porcentual 47" xfId="482"/>
    <cellStyle name="Porcentual 48" xfId="483"/>
    <cellStyle name="Porcentual 49" xfId="484"/>
    <cellStyle name="Porcentual 5" xfId="173"/>
    <cellStyle name="Porcentual 5 2" xfId="184"/>
    <cellStyle name="Porcentual 5 2 2" xfId="549"/>
    <cellStyle name="Porcentual 50" xfId="485"/>
    <cellStyle name="Porcentual 51" xfId="486"/>
    <cellStyle name="Porcentual 52" xfId="487"/>
    <cellStyle name="Porcentual 53" xfId="488"/>
    <cellStyle name="Porcentual 54" xfId="489"/>
    <cellStyle name="Porcentual 55" xfId="490"/>
    <cellStyle name="Porcentual 56" xfId="491"/>
    <cellStyle name="Porcentual 57" xfId="492"/>
    <cellStyle name="Porcentual 58" xfId="493"/>
    <cellStyle name="Porcentual 59" xfId="494"/>
    <cellStyle name="Porcentual 6" xfId="495"/>
    <cellStyle name="Porcentual 60" xfId="496"/>
    <cellStyle name="Porcentual 61" xfId="497"/>
    <cellStyle name="Porcentual 62" xfId="498"/>
    <cellStyle name="Porcentual 63" xfId="499"/>
    <cellStyle name="Porcentual 64" xfId="500"/>
    <cellStyle name="Porcentual 65" xfId="501"/>
    <cellStyle name="Porcentual 66" xfId="502"/>
    <cellStyle name="Porcentual 67" xfId="503"/>
    <cellStyle name="Porcentual 68" xfId="504"/>
    <cellStyle name="Porcentual 69" xfId="505"/>
    <cellStyle name="Porcentual 7" xfId="506"/>
    <cellStyle name="Porcentual 70" xfId="507"/>
    <cellStyle name="Porcentual 71" xfId="508"/>
    <cellStyle name="Porcentual 72" xfId="509"/>
    <cellStyle name="Porcentual 73" xfId="510"/>
    <cellStyle name="Porcentual 74" xfId="511"/>
    <cellStyle name="Porcentual 75" xfId="512"/>
    <cellStyle name="Porcentual 76" xfId="513"/>
    <cellStyle name="Porcentual 77" xfId="514"/>
    <cellStyle name="Porcentual 78" xfId="515"/>
    <cellStyle name="Porcentual 79" xfId="516"/>
    <cellStyle name="Porcentual 8" xfId="517"/>
    <cellStyle name="Porcentual 80" xfId="518"/>
    <cellStyle name="Porcentual 81" xfId="519"/>
    <cellStyle name="Porcentual 82" xfId="520"/>
    <cellStyle name="Porcentual 83" xfId="521"/>
    <cellStyle name="Porcentual 84" xfId="522"/>
    <cellStyle name="Porcentual 85" xfId="523"/>
    <cellStyle name="Porcentual 86" xfId="524"/>
    <cellStyle name="Porcentual 87" xfId="525"/>
    <cellStyle name="Porcentual 88" xfId="526"/>
    <cellStyle name="Porcentual 89" xfId="527"/>
    <cellStyle name="Porcentual 9" xfId="528"/>
    <cellStyle name="Porcentual 90" xfId="529"/>
    <cellStyle name="Porcentual 91" xfId="530"/>
    <cellStyle name="Porcentual 92" xfId="531"/>
    <cellStyle name="Porcentual 93" xfId="532"/>
    <cellStyle name="Porcentual 94" xfId="533"/>
    <cellStyle name="Porcentual 95" xfId="534"/>
    <cellStyle name="Porcentual 96" xfId="535"/>
    <cellStyle name="Porcentual 97" xfId="536"/>
    <cellStyle name="Porcentual 98" xfId="537"/>
    <cellStyle name="Porcentual 99" xfId="538"/>
    <cellStyle name="Salida" xfId="39" builtinId="21" customBuiltin="1"/>
    <cellStyle name="Salida 2" xfId="174"/>
    <cellStyle name="Texto de advertencia" xfId="42" builtinId="11" customBuiltin="1"/>
    <cellStyle name="Texto de advertencia 2" xfId="175"/>
    <cellStyle name="Texto explicativo" xfId="29" builtinId="53" customBuiltin="1"/>
    <cellStyle name="Texto explicativo 2" xfId="176"/>
    <cellStyle name="Título" xfId="40" builtinId="15" customBuiltin="1"/>
    <cellStyle name="Título 1 2" xfId="177"/>
    <cellStyle name="Título 2" xfId="32" builtinId="17" customBuiltin="1"/>
    <cellStyle name="Título 2 2" xfId="178"/>
    <cellStyle name="Título 3" xfId="33" builtinId="18" customBuiltin="1"/>
    <cellStyle name="Título 3 2" xfId="179"/>
    <cellStyle name="Título 4" xfId="180"/>
    <cellStyle name="Total" xfId="41" builtinId="25" customBuiltin="1"/>
    <cellStyle name="Total 2" xfId="181"/>
  </cellStyles>
  <dxfs count="0"/>
  <tableStyles count="0" defaultTableStyle="TableStyleMedium2" defaultPivotStyle="PivotStyleLight16"/>
  <colors>
    <mruColors>
      <color rgb="FF20456A"/>
      <color rgb="FF26527E"/>
      <color rgb="FF1731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loomberg\compartido\Users\AOFadm\Documents\AOF\Trabajo\Consultoria\Titulos%20Publicos\Administracion%20de%20Carteras\RIG%20Ahorr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asset\BST%20Asset\Micaela\Letras%20CAB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Gerencia_Corporativa\Financiera\Inf_privada\Funding\Copia%20de%20Calc%20Nobacs%20SIOPEL%20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Gerencia_Corporativa\Financiera\Inf_privada\BONOS\LEBACS-NOBACS\Calculadora\Otros\pas201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G Ahorro"/>
      <sheetName val="Op RIG Ahorro"/>
      <sheetName val="Hoja5"/>
      <sheetName val="Hoja6"/>
      <sheetName val="RESUMEN"/>
      <sheetName val="Precios"/>
      <sheetName val="HISTORICO"/>
      <sheetName val="Hoja7"/>
      <sheetName val="Hoja2"/>
      <sheetName val="Alquiler de titulos"/>
      <sheetName val="Lebac Fija"/>
      <sheetName val="Mercado"/>
      <sheetName val="Activos a CER"/>
      <sheetName val="TIR Cartera"/>
      <sheetName val="Hoja3"/>
      <sheetName val="Hoja4"/>
      <sheetName val="Hoja1"/>
      <sheetName val="Letra CABA Variable"/>
      <sheetName val="PF con BADLAR"/>
      <sheetName val="BADLAR"/>
      <sheetName val="CER"/>
      <sheetName val="Base PF Badlar"/>
    </sheetNames>
    <sheetDataSet>
      <sheetData sheetId="0">
        <row r="4">
          <cell r="E4">
            <v>40427</v>
          </cell>
        </row>
        <row r="5">
          <cell r="E5">
            <v>40428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B2" t="str">
            <v>Badlar Avg5</v>
          </cell>
          <cell r="F2">
            <v>0.104625</v>
          </cell>
          <cell r="U2" t="str">
            <v>a=</v>
          </cell>
          <cell r="V2">
            <v>0</v>
          </cell>
        </row>
        <row r="3">
          <cell r="B3" t="str">
            <v>Badlar Avg90</v>
          </cell>
          <cell r="F3">
            <v>0.10336693548387101</v>
          </cell>
          <cell r="P3">
            <v>0.104625</v>
          </cell>
          <cell r="S3" t="str">
            <v>y =</v>
          </cell>
          <cell r="T3">
            <v>1.1599999999999999E-2</v>
          </cell>
          <cell r="U3" t="str">
            <v>b =</v>
          </cell>
          <cell r="V3">
            <v>0</v>
          </cell>
        </row>
        <row r="4">
          <cell r="B4" t="str">
            <v>BADLARPP</v>
          </cell>
          <cell r="C4">
            <v>40424</v>
          </cell>
          <cell r="F4">
            <v>0.10375</v>
          </cell>
          <cell r="P4">
            <v>0.104625</v>
          </cell>
          <cell r="R4" t="e">
            <v>#DIV/0!</v>
          </cell>
          <cell r="S4" t="str">
            <v>x =</v>
          </cell>
          <cell r="T4">
            <v>1.89E-2</v>
          </cell>
          <cell r="U4" t="str">
            <v>c =</v>
          </cell>
          <cell r="V4">
            <v>0</v>
          </cell>
          <cell r="AF4" t="b">
            <v>1</v>
          </cell>
        </row>
        <row r="5">
          <cell r="B5" t="str">
            <v>RIG Ahorro</v>
          </cell>
          <cell r="E5" t="e">
            <v>#N/A</v>
          </cell>
          <cell r="F5">
            <v>-5.2622738773121479E-2</v>
          </cell>
          <cell r="R5" t="e">
            <v>#DIV/0!</v>
          </cell>
          <cell r="U5" t="str">
            <v>d =</v>
          </cell>
          <cell r="V5">
            <v>0</v>
          </cell>
          <cell r="Y5" t="str">
            <v>TNA mid price</v>
          </cell>
          <cell r="AF5" t="b">
            <v>1</v>
          </cell>
        </row>
        <row r="6">
          <cell r="B6" t="str">
            <v>Tasa Fija</v>
          </cell>
          <cell r="E6">
            <v>6.7277280092127648E-2</v>
          </cell>
          <cell r="F6">
            <v>0.10801124144672854</v>
          </cell>
          <cell r="U6" t="str">
            <v>e =</v>
          </cell>
          <cell r="V6">
            <v>-3.0985133059999999E-3</v>
          </cell>
          <cell r="AF6" t="b">
            <v>1</v>
          </cell>
        </row>
        <row r="7">
          <cell r="B7" t="str">
            <v>Cta Cte</v>
          </cell>
          <cell r="E7">
            <v>0</v>
          </cell>
          <cell r="F7">
            <v>5.002078728620965E-2</v>
          </cell>
          <cell r="Q7">
            <v>2.6880680000000012</v>
          </cell>
          <cell r="T7">
            <v>3.2599999999999997E-2</v>
          </cell>
          <cell r="U7" t="str">
            <v>f =</v>
          </cell>
          <cell r="V7">
            <v>1.9929441802899999E-2</v>
          </cell>
          <cell r="AF7" t="b">
            <v>1</v>
          </cell>
        </row>
        <row r="8">
          <cell r="Q8">
            <v>2.5827705593586785</v>
          </cell>
          <cell r="T8">
            <v>0.38890000000000002</v>
          </cell>
          <cell r="U8" t="str">
            <v>g =</v>
          </cell>
          <cell r="V8">
            <v>-5.4392193617000002E-3</v>
          </cell>
          <cell r="BC8" t="str">
            <v>INFORME DE MERCADO DE NOBAC+BADLAR Y LEBAC</v>
          </cell>
        </row>
        <row r="9">
          <cell r="C9" t="str">
            <v>Vto</v>
          </cell>
          <cell r="D9" t="str">
            <v>Cierre</v>
          </cell>
          <cell r="P9" t="str">
            <v>Fair Value</v>
          </cell>
          <cell r="R9" t="str">
            <v>Paridad</v>
          </cell>
          <cell r="S9" t="str">
            <v>BID</v>
          </cell>
          <cell r="U9" t="str">
            <v>OFFER</v>
          </cell>
          <cell r="AF9" t="b">
            <v>0</v>
          </cell>
          <cell r="CD9" t="e">
            <v>#N/A</v>
          </cell>
          <cell r="CE9" t="e">
            <v>#N/A</v>
          </cell>
          <cell r="CF9">
            <v>3</v>
          </cell>
        </row>
        <row r="10">
          <cell r="W10" t="e">
            <v>#N/A</v>
          </cell>
          <cell r="X10" t="e">
            <v>#N/A</v>
          </cell>
          <cell r="Y10" t="e">
            <v>#N/A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 t="e">
            <v>#N/A</v>
          </cell>
          <cell r="AE10" t="e">
            <v>#N/A</v>
          </cell>
          <cell r="AF10" t="b">
            <v>0</v>
          </cell>
          <cell r="BT10" t="str">
            <v>Fecha de Valuación</v>
          </cell>
          <cell r="CD10" t="e">
            <v>#N/A</v>
          </cell>
          <cell r="CE10" t="e">
            <v>#N/A</v>
          </cell>
          <cell r="CF10">
            <v>0</v>
          </cell>
        </row>
        <row r="11">
          <cell r="U11">
            <v>1</v>
          </cell>
          <cell r="W11" t="e">
            <v>#N/A</v>
          </cell>
          <cell r="X11" t="e">
            <v>#N/A</v>
          </cell>
          <cell r="Y11" t="e">
            <v>#DIV/0!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 t="e">
            <v>#N/A</v>
          </cell>
          <cell r="AE11" t="e">
            <v>#N/A</v>
          </cell>
          <cell r="AF11" t="b">
            <v>1</v>
          </cell>
          <cell r="BC11" t="str">
            <v>PRECIOS DE REFERENCIA</v>
          </cell>
          <cell r="BT11" t="str">
            <v>Septiembre, 7 2010</v>
          </cell>
        </row>
        <row r="12">
          <cell r="J12" t="e">
            <v>#NUM!</v>
          </cell>
          <cell r="K12" t="e">
            <v>#NUM!</v>
          </cell>
          <cell r="L12" t="e">
            <v>#NUM!</v>
          </cell>
          <cell r="W12" t="e">
            <v>#N/A</v>
          </cell>
          <cell r="X12" t="e">
            <v>#N/A</v>
          </cell>
          <cell r="Y12" t="e">
            <v>#N/A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 t="e">
            <v>#N/A</v>
          </cell>
          <cell r="AE12" t="e">
            <v>#N/A</v>
          </cell>
          <cell r="AF12" t="b">
            <v>0</v>
          </cell>
          <cell r="BT12" t="str">
            <v>Liquidación T+1</v>
          </cell>
          <cell r="BU12" t="str">
            <v>Septiembre, 8 2010</v>
          </cell>
        </row>
        <row r="13">
          <cell r="W13" t="e">
            <v>#N/A</v>
          </cell>
          <cell r="X13" t="e">
            <v>#N/A</v>
          </cell>
          <cell r="Y13" t="e">
            <v>#N/A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 t="e">
            <v>#N/A</v>
          </cell>
          <cell r="AE13" t="e">
            <v>#N/A</v>
          </cell>
          <cell r="AF13" t="b">
            <v>1</v>
          </cell>
          <cell r="AY13" t="str">
            <v>Nobac + Badlar</v>
          </cell>
          <cell r="AZ13" t="str">
            <v>Vto.</v>
          </cell>
          <cell r="BA13" t="str">
            <v>Dias al</v>
          </cell>
          <cell r="BB13" t="str">
            <v>en circ.</v>
          </cell>
          <cell r="BC13" t="str">
            <v>Precio</v>
          </cell>
          <cell r="BD13" t="str">
            <v>Dur.</v>
          </cell>
          <cell r="BE13" t="str">
            <v>Spread</v>
          </cell>
          <cell r="BF13" t="str">
            <v>TNA</v>
          </cell>
          <cell r="CD13" t="e">
            <v>#N/A</v>
          </cell>
          <cell r="CE13" t="e">
            <v>#N/A</v>
          </cell>
          <cell r="CF13">
            <v>1.5</v>
          </cell>
        </row>
        <row r="14">
          <cell r="W14" t="e">
            <v>#N/A</v>
          </cell>
          <cell r="X14" t="e">
            <v>#N/A</v>
          </cell>
          <cell r="Y14" t="e">
            <v>#N/A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 t="e">
            <v>#N/A</v>
          </cell>
          <cell r="AE14" t="e">
            <v>#N/A</v>
          </cell>
          <cell r="AF14" t="b">
            <v>0</v>
          </cell>
          <cell r="BA14" t="str">
            <v>Vto.</v>
          </cell>
          <cell r="BB14" t="str">
            <v>en miles</v>
          </cell>
          <cell r="CD14" t="e">
            <v>#N/A</v>
          </cell>
          <cell r="CE14" t="e">
            <v>#N/A</v>
          </cell>
          <cell r="CF14">
            <v>0</v>
          </cell>
        </row>
        <row r="15">
          <cell r="W15" t="e">
            <v>#N/A</v>
          </cell>
          <cell r="X15" t="e">
            <v>#N/A</v>
          </cell>
          <cell r="Y15" t="e">
            <v>#N/A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 t="e">
            <v>#N/A</v>
          </cell>
          <cell r="AE15" t="e">
            <v>#N/A</v>
          </cell>
          <cell r="AF15" t="b">
            <v>1</v>
          </cell>
        </row>
        <row r="16">
          <cell r="W16" t="e">
            <v>#N/A</v>
          </cell>
          <cell r="X16" t="e">
            <v>#N/A</v>
          </cell>
          <cell r="Y16" t="e">
            <v>#N/A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 t="e">
            <v>#N/A</v>
          </cell>
          <cell r="AE16" t="e">
            <v>#N/A</v>
          </cell>
          <cell r="AF16" t="b">
            <v>1</v>
          </cell>
        </row>
        <row r="17">
          <cell r="W17" t="e">
            <v>#N/A</v>
          </cell>
          <cell r="X17" t="e">
            <v>#N/A</v>
          </cell>
          <cell r="Y17" t="e">
            <v>#N/A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 t="e">
            <v>#N/A</v>
          </cell>
          <cell r="AE17" t="e">
            <v>#N/A</v>
          </cell>
          <cell r="AF17" t="b">
            <v>0</v>
          </cell>
          <cell r="AY17" t="str">
            <v>BE10N</v>
          </cell>
          <cell r="AZ17">
            <v>40184</v>
          </cell>
          <cell r="BA17">
            <v>-244</v>
          </cell>
          <cell r="BB17">
            <v>1308475</v>
          </cell>
          <cell r="BC17" t="e">
            <v>#N/A</v>
          </cell>
          <cell r="BD17" t="e">
            <v>#N/A</v>
          </cell>
          <cell r="BE17" t="e">
            <v>#N/A</v>
          </cell>
          <cell r="BF17" t="e">
            <v>#N/A</v>
          </cell>
        </row>
        <row r="18">
          <cell r="W18" t="e">
            <v>#N/A</v>
          </cell>
          <cell r="X18" t="e">
            <v>#N/A</v>
          </cell>
          <cell r="Y18" t="e">
            <v>#N/A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 t="e">
            <v>#N/A</v>
          </cell>
          <cell r="AE18" t="e">
            <v>#N/A</v>
          </cell>
          <cell r="AF18" t="b">
            <v>0</v>
          </cell>
          <cell r="AY18" t="str">
            <v>BR10N</v>
          </cell>
          <cell r="AZ18">
            <v>40198</v>
          </cell>
          <cell r="BA18">
            <v>-230</v>
          </cell>
          <cell r="BB18">
            <v>858311.05200000003</v>
          </cell>
          <cell r="BC18" t="e">
            <v>#N/A</v>
          </cell>
          <cell r="BD18" t="e">
            <v>#N/A</v>
          </cell>
          <cell r="BE18" t="e">
            <v>#N/A</v>
          </cell>
          <cell r="BF18" t="e">
            <v>#N/A</v>
          </cell>
        </row>
        <row r="19">
          <cell r="B19" t="str">
            <v>BD09L</v>
          </cell>
          <cell r="C19">
            <v>40156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Y19" t="str">
            <v>BF10N</v>
          </cell>
          <cell r="AZ19">
            <v>40219</v>
          </cell>
          <cell r="BA19">
            <v>-209</v>
          </cell>
          <cell r="BB19">
            <v>1106100.96</v>
          </cell>
          <cell r="BC19" t="e">
            <v>#N/A</v>
          </cell>
          <cell r="BD19" t="e">
            <v>#N/A</v>
          </cell>
          <cell r="BE19" t="e">
            <v>#N/A</v>
          </cell>
          <cell r="BF19" t="e">
            <v>#N/A</v>
          </cell>
        </row>
        <row r="20">
          <cell r="B20" t="str">
            <v>BJ09L</v>
          </cell>
          <cell r="C20">
            <v>39988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Y20" t="str">
            <v>BM10N</v>
          </cell>
          <cell r="AZ20">
            <v>40262</v>
          </cell>
          <cell r="BA20">
            <v>-166</v>
          </cell>
          <cell r="BB20">
            <v>1376729.6940000001</v>
          </cell>
          <cell r="BC20" t="e">
            <v>#N/A</v>
          </cell>
          <cell r="BD20" t="e">
            <v>#N/A</v>
          </cell>
          <cell r="BE20" t="e">
            <v>#N/A</v>
          </cell>
          <cell r="BF20" t="e">
            <v>#N/A</v>
          </cell>
        </row>
        <row r="21">
          <cell r="B21" t="str">
            <v>BI09L</v>
          </cell>
          <cell r="C21">
            <v>39995</v>
          </cell>
          <cell r="D21" t="e">
            <v>#N/A</v>
          </cell>
          <cell r="E21" t="e">
            <v>#N/A</v>
          </cell>
          <cell r="F21" t="e">
            <v>#N/A</v>
          </cell>
          <cell r="G21" t="e">
            <v>#N/A</v>
          </cell>
          <cell r="H21" t="e">
            <v>#N/A</v>
          </cell>
          <cell r="I21" t="e">
            <v>#N/A</v>
          </cell>
          <cell r="J21" t="e">
            <v>#N/A</v>
          </cell>
          <cell r="K21" t="e">
            <v>#N/A</v>
          </cell>
          <cell r="L21" t="e">
            <v>#N/A</v>
          </cell>
          <cell r="M21" t="e">
            <v>#N/A</v>
          </cell>
          <cell r="N21" t="e">
            <v>#N/A</v>
          </cell>
          <cell r="O21" t="e">
            <v>#N/A</v>
          </cell>
          <cell r="P21" t="e">
            <v>#N/A</v>
          </cell>
          <cell r="Q21" t="e">
            <v>#N/A</v>
          </cell>
          <cell r="R21" t="e">
            <v>#N/A</v>
          </cell>
          <cell r="S21" t="e">
            <v>#N/A</v>
          </cell>
          <cell r="T21" t="e">
            <v>#N/A</v>
          </cell>
          <cell r="U21" t="e">
            <v>#N/A</v>
          </cell>
          <cell r="V21" t="e">
            <v>#N/A</v>
          </cell>
          <cell r="W21" t="e">
            <v>#N/A</v>
          </cell>
          <cell r="X21" t="e">
            <v>#N/A</v>
          </cell>
          <cell r="Y21" t="e">
            <v>#N/A</v>
          </cell>
          <cell r="Z21" t="e">
            <v>#N/A</v>
          </cell>
          <cell r="AA21" t="e">
            <v>#N/A</v>
          </cell>
          <cell r="AB21" t="e">
            <v>#N/A</v>
          </cell>
          <cell r="AC21" t="e">
            <v>#N/A</v>
          </cell>
          <cell r="AD21" t="e">
            <v>#N/A</v>
          </cell>
          <cell r="AE21" t="e">
            <v>#N/A</v>
          </cell>
          <cell r="AY21" t="str">
            <v>BA10N</v>
          </cell>
          <cell r="AZ21">
            <v>40289</v>
          </cell>
          <cell r="BA21">
            <v>-139</v>
          </cell>
          <cell r="BB21">
            <v>536901.53300000005</v>
          </cell>
          <cell r="BC21" t="e">
            <v>#N/A</v>
          </cell>
          <cell r="BD21" t="e">
            <v>#N/A</v>
          </cell>
          <cell r="BE21" t="e">
            <v>#N/A</v>
          </cell>
          <cell r="BF21" t="e">
            <v>#N/A</v>
          </cell>
        </row>
        <row r="22">
          <cell r="B22" t="str">
            <v>BL09L</v>
          </cell>
          <cell r="C22">
            <v>40009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Y22" t="str">
            <v>BY11N</v>
          </cell>
          <cell r="AZ22">
            <v>40681</v>
          </cell>
          <cell r="BA22">
            <v>253</v>
          </cell>
          <cell r="BB22">
            <v>828601.45400000003</v>
          </cell>
          <cell r="BC22">
            <v>103.32972493700782</v>
          </cell>
          <cell r="BD22" t="e">
            <v>#N/A</v>
          </cell>
          <cell r="BE22" t="e">
            <v>#REF!</v>
          </cell>
          <cell r="BF22" t="e">
            <v>#REF!</v>
          </cell>
        </row>
        <row r="23">
          <cell r="B23" t="str">
            <v>BK09L</v>
          </cell>
          <cell r="C23">
            <v>40016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</row>
        <row r="24">
          <cell r="B24" t="str">
            <v>BU09L</v>
          </cell>
          <cell r="C24">
            <v>40023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</row>
        <row r="25">
          <cell r="B25" t="str">
            <v>BQ09L</v>
          </cell>
          <cell r="C25">
            <v>40030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</row>
        <row r="26">
          <cell r="B26" t="str">
            <v>BT09L</v>
          </cell>
          <cell r="C26">
            <v>40037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</row>
        <row r="27">
          <cell r="B27" t="str">
            <v>BG09L</v>
          </cell>
          <cell r="C27">
            <v>40044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Y27" t="str">
            <v>Nobac + Badlar Internas</v>
          </cell>
          <cell r="BH27" t="str">
            <v>Lebac Internas</v>
          </cell>
        </row>
        <row r="28">
          <cell r="B28" t="str">
            <v>BS09L</v>
          </cell>
          <cell r="C28">
            <v>40065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</row>
        <row r="29">
          <cell r="B29" t="str">
            <v>BP09L</v>
          </cell>
          <cell r="C29">
            <v>40079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</row>
        <row r="30">
          <cell r="B30" t="str">
            <v>B909L</v>
          </cell>
          <cell r="C30">
            <v>40086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</row>
        <row r="31">
          <cell r="B31" t="str">
            <v>BO09L</v>
          </cell>
          <cell r="C31">
            <v>40093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</row>
        <row r="32">
          <cell r="B32" t="str">
            <v>B009L</v>
          </cell>
          <cell r="C32">
            <v>40100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</row>
        <row r="33">
          <cell r="B33" t="str">
            <v>BN09L</v>
          </cell>
          <cell r="C33">
            <v>40128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BH33" t="str">
            <v>L09S9</v>
          </cell>
          <cell r="BI33" t="e">
            <v>#N/A</v>
          </cell>
          <cell r="BJ33" t="e">
            <v>#N/A</v>
          </cell>
          <cell r="BK33">
            <v>40065</v>
          </cell>
          <cell r="BL33">
            <v>-363</v>
          </cell>
          <cell r="BM33">
            <v>540743</v>
          </cell>
          <cell r="BN33" t="e">
            <v>#N/A</v>
          </cell>
          <cell r="BO33" t="e">
            <v>#N/A</v>
          </cell>
          <cell r="BP33" t="e">
            <v>#N/A</v>
          </cell>
        </row>
        <row r="34">
          <cell r="B34" t="str">
            <v>BC09L</v>
          </cell>
          <cell r="C34">
            <v>40135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BH34" t="str">
            <v>L23S9</v>
          </cell>
          <cell r="BI34" t="e">
            <v>#N/A</v>
          </cell>
          <cell r="BJ34" t="e">
            <v>#N/A</v>
          </cell>
          <cell r="BK34">
            <v>40079</v>
          </cell>
          <cell r="BL34">
            <v>-349</v>
          </cell>
          <cell r="BM34">
            <v>238009</v>
          </cell>
          <cell r="BN34" t="e">
            <v>#N/A</v>
          </cell>
          <cell r="BO34" t="e">
            <v>#N/A</v>
          </cell>
          <cell r="BP34" t="e">
            <v>#N/A</v>
          </cell>
        </row>
        <row r="35">
          <cell r="B35" t="str">
            <v>B110L</v>
          </cell>
          <cell r="C35">
            <v>40191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Y35" t="str">
            <v>BQ09L</v>
          </cell>
          <cell r="AZ35">
            <v>40030</v>
          </cell>
          <cell r="BA35">
            <v>-398</v>
          </cell>
          <cell r="BB35">
            <v>712506</v>
          </cell>
          <cell r="BC35" t="e">
            <v>#N/A</v>
          </cell>
          <cell r="BD35" t="e">
            <v>#N/A</v>
          </cell>
          <cell r="BE35" t="e">
            <v>#N/A</v>
          </cell>
          <cell r="BF35" t="e">
            <v>#N/A</v>
          </cell>
          <cell r="BH35" t="str">
            <v>L05G9</v>
          </cell>
          <cell r="BI35" t="e">
            <v>#N/A</v>
          </cell>
          <cell r="BJ35" t="e">
            <v>#N/A</v>
          </cell>
          <cell r="BK35">
            <v>40030</v>
          </cell>
          <cell r="BL35">
            <v>-398</v>
          </cell>
          <cell r="BM35">
            <v>622605</v>
          </cell>
          <cell r="BN35" t="e">
            <v>#N/A</v>
          </cell>
          <cell r="BO35" t="e">
            <v>#N/A</v>
          </cell>
          <cell r="BP35" t="e">
            <v>#N/A</v>
          </cell>
        </row>
        <row r="36">
          <cell r="B36" t="str">
            <v>BE10L</v>
          </cell>
          <cell r="C36">
            <v>40198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Y36" t="str">
            <v>BT09L</v>
          </cell>
          <cell r="AZ36">
            <v>40037</v>
          </cell>
          <cell r="BA36">
            <v>-391</v>
          </cell>
          <cell r="BB36">
            <v>65000</v>
          </cell>
          <cell r="BC36" t="e">
            <v>#N/A</v>
          </cell>
          <cell r="BD36" t="e">
            <v>#N/A</v>
          </cell>
          <cell r="BE36" t="e">
            <v>#N/A</v>
          </cell>
          <cell r="BF36" t="e">
            <v>#N/A</v>
          </cell>
          <cell r="BH36" t="str">
            <v>L12G9</v>
          </cell>
          <cell r="BI36" t="e">
            <v>#N/A</v>
          </cell>
          <cell r="BJ36" t="e">
            <v>#N/A</v>
          </cell>
          <cell r="BK36">
            <v>40037</v>
          </cell>
          <cell r="BL36">
            <v>-391</v>
          </cell>
          <cell r="BM36">
            <v>960536</v>
          </cell>
          <cell r="BN36" t="e">
            <v>#N/A</v>
          </cell>
          <cell r="BO36" t="e">
            <v>#N/A</v>
          </cell>
          <cell r="BP36" t="e">
            <v>#N/A</v>
          </cell>
        </row>
        <row r="37">
          <cell r="B37" t="str">
            <v>BF10L</v>
          </cell>
          <cell r="C37">
            <v>40226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Y37" t="str">
            <v>BG09L</v>
          </cell>
          <cell r="AZ37">
            <v>40044</v>
          </cell>
          <cell r="BA37">
            <v>-384</v>
          </cell>
          <cell r="BB37">
            <v>620521.23</v>
          </cell>
          <cell r="BC37" t="e">
            <v>#N/A</v>
          </cell>
          <cell r="BD37" t="e">
            <v>#N/A</v>
          </cell>
          <cell r="BE37" t="e">
            <v>#N/A</v>
          </cell>
          <cell r="BF37" t="e">
            <v>#N/A</v>
          </cell>
          <cell r="BH37" t="str">
            <v>L21A0</v>
          </cell>
          <cell r="BI37" t="e">
            <v>#N/A</v>
          </cell>
          <cell r="BJ37" t="e">
            <v>#N/A</v>
          </cell>
          <cell r="BK37">
            <v>40289</v>
          </cell>
          <cell r="BL37">
            <v>-139</v>
          </cell>
          <cell r="BM37">
            <v>224180</v>
          </cell>
          <cell r="BN37" t="e">
            <v>#N/A</v>
          </cell>
          <cell r="BO37" t="e">
            <v>#N/A</v>
          </cell>
          <cell r="BP37" t="e">
            <v>#N/A</v>
          </cell>
        </row>
        <row r="38">
          <cell r="B38" t="str">
            <v>BA10L</v>
          </cell>
          <cell r="C38">
            <v>40289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Y38" t="str">
            <v>BS09L</v>
          </cell>
          <cell r="AZ38">
            <v>40065</v>
          </cell>
          <cell r="BA38">
            <v>-363</v>
          </cell>
          <cell r="BB38">
            <v>628000</v>
          </cell>
          <cell r="BC38" t="e">
            <v>#N/A</v>
          </cell>
          <cell r="BD38" t="e">
            <v>#N/A</v>
          </cell>
          <cell r="BE38" t="e">
            <v>#N/A</v>
          </cell>
          <cell r="BF38" t="e">
            <v>#N/A</v>
          </cell>
          <cell r="BH38" t="str">
            <v>L26G9</v>
          </cell>
          <cell r="BK38">
            <v>40051</v>
          </cell>
          <cell r="BL38">
            <v>-377</v>
          </cell>
          <cell r="BM38">
            <v>1523334</v>
          </cell>
          <cell r="BN38">
            <v>100</v>
          </cell>
          <cell r="BO38" t="e">
            <v>#N/A</v>
          </cell>
          <cell r="BP38" t="e">
            <v>#N/A</v>
          </cell>
        </row>
        <row r="39">
          <cell r="B39" t="str">
            <v>BS10L</v>
          </cell>
          <cell r="C39">
            <v>40450</v>
          </cell>
          <cell r="D39">
            <v>0.20930000000000001</v>
          </cell>
          <cell r="E39">
            <v>18.405270945430704</v>
          </cell>
          <cell r="F39" t="e">
            <v>#REF!</v>
          </cell>
          <cell r="G39">
            <v>-0.6882662152325939</v>
          </cell>
          <cell r="H39" t="e">
            <v>#REF!</v>
          </cell>
          <cell r="I39" t="e">
            <v>#REF!</v>
          </cell>
          <cell r="J39">
            <v>5.2686590221002097E-2</v>
          </cell>
          <cell r="K39" t="e">
            <v>#REF!</v>
          </cell>
          <cell r="L39" t="e">
            <v>#REF!</v>
          </cell>
          <cell r="M39">
            <v>0.10119373541289284</v>
          </cell>
          <cell r="N39" t="e">
            <v>#REF!</v>
          </cell>
          <cell r="O39" t="e">
            <v>#REF!</v>
          </cell>
          <cell r="P39" t="e">
            <v>#REF!</v>
          </cell>
          <cell r="Q39" t="e">
            <v>#REF!</v>
          </cell>
          <cell r="R39" t="e">
            <v>#REF!</v>
          </cell>
          <cell r="S39">
            <v>101.84045381825389</v>
          </cell>
          <cell r="T39" t="e">
            <v>#REF!</v>
          </cell>
          <cell r="U39">
            <v>101.84045381825389</v>
          </cell>
          <cell r="V39" t="e">
            <v>#REF!</v>
          </cell>
          <cell r="W39">
            <v>66</v>
          </cell>
          <cell r="X39" t="e">
            <v>#N/A</v>
          </cell>
          <cell r="Y39" t="e">
            <v>#REF!</v>
          </cell>
          <cell r="Z39">
            <v>18.405270945430704</v>
          </cell>
          <cell r="AA39" t="e">
            <v>#REF!</v>
          </cell>
          <cell r="AB39" t="e">
            <v>#REF!</v>
          </cell>
          <cell r="AC39" t="e">
            <v>#REF!</v>
          </cell>
          <cell r="AD39" t="e">
            <v>#REF!</v>
          </cell>
          <cell r="AE39" t="e">
            <v>#N/A</v>
          </cell>
          <cell r="AY39" t="str">
            <v>BP09L</v>
          </cell>
          <cell r="AZ39">
            <v>40079</v>
          </cell>
          <cell r="BA39">
            <v>-349</v>
          </cell>
          <cell r="BB39">
            <v>1222600</v>
          </cell>
          <cell r="BC39" t="e">
            <v>#N/A</v>
          </cell>
          <cell r="BD39" t="e">
            <v>#N/A</v>
          </cell>
          <cell r="BE39" t="e">
            <v>#N/A</v>
          </cell>
          <cell r="BF39" t="e">
            <v>#N/A</v>
          </cell>
          <cell r="BH39" t="str">
            <v>L02S9</v>
          </cell>
          <cell r="BI39" t="e">
            <v>#N/A</v>
          </cell>
          <cell r="BJ39" t="e">
            <v>#N/A</v>
          </cell>
          <cell r="BK39">
            <v>40058</v>
          </cell>
          <cell r="BL39">
            <v>-370</v>
          </cell>
          <cell r="BM39">
            <v>1474331</v>
          </cell>
          <cell r="BN39" t="e">
            <v>#N/A</v>
          </cell>
          <cell r="BO39" t="e">
            <v>#N/A</v>
          </cell>
          <cell r="BP39" t="e">
            <v>#N/A</v>
          </cell>
        </row>
        <row r="40">
          <cell r="B40" t="str">
            <v>BS11L</v>
          </cell>
          <cell r="C40">
            <v>40814</v>
          </cell>
          <cell r="D40">
            <v>0.20930000000000001</v>
          </cell>
          <cell r="E40">
            <v>2.1723603442768495</v>
          </cell>
          <cell r="F40" t="e">
            <v>#REF!</v>
          </cell>
          <cell r="G40">
            <v>2.3232362282990013E-2</v>
          </cell>
          <cell r="H40" t="e">
            <v>#REF!</v>
          </cell>
          <cell r="I40" t="e">
            <v>#REF!</v>
          </cell>
          <cell r="J40">
            <v>2.7899445795021561E-2</v>
          </cell>
          <cell r="K40" t="e">
            <v>#REF!</v>
          </cell>
          <cell r="L40" t="e">
            <v>#REF!</v>
          </cell>
          <cell r="M40">
            <v>4.4080894918997401E-2</v>
          </cell>
          <cell r="N40" t="e">
            <v>#REF!</v>
          </cell>
          <cell r="O40" t="e">
            <v>#REF!</v>
          </cell>
          <cell r="P40" t="e">
            <v>#REF!</v>
          </cell>
          <cell r="Q40" t="e">
            <v>#REF!</v>
          </cell>
          <cell r="R40" t="e">
            <v>#REF!</v>
          </cell>
          <cell r="S40">
            <v>101.55921883846574</v>
          </cell>
          <cell r="T40" t="e">
            <v>#REF!</v>
          </cell>
          <cell r="U40">
            <v>101.55921883846574</v>
          </cell>
          <cell r="V40" t="e">
            <v>#REF!</v>
          </cell>
          <cell r="W40">
            <v>71</v>
          </cell>
          <cell r="X40" t="e">
            <v>#N/A</v>
          </cell>
          <cell r="Y40" t="e">
            <v>#REF!</v>
          </cell>
          <cell r="Z40">
            <v>2.1723603442768495</v>
          </cell>
          <cell r="AA40" t="e">
            <v>#REF!</v>
          </cell>
          <cell r="AB40" t="e">
            <v>#REF!</v>
          </cell>
          <cell r="AC40" t="e">
            <v>#REF!</v>
          </cell>
          <cell r="AD40" t="e">
            <v>#REF!</v>
          </cell>
          <cell r="AE40" t="e">
            <v>#N/A</v>
          </cell>
          <cell r="AY40" t="str">
            <v>B909L</v>
          </cell>
          <cell r="AZ40">
            <v>40086</v>
          </cell>
          <cell r="BA40">
            <v>-342</v>
          </cell>
          <cell r="BB40">
            <v>837500</v>
          </cell>
          <cell r="BC40" t="e">
            <v>#N/A</v>
          </cell>
          <cell r="BD40" t="e">
            <v>#N/A</v>
          </cell>
          <cell r="BE40" t="e">
            <v>#N/A</v>
          </cell>
          <cell r="BF40" t="e">
            <v>#N/A</v>
          </cell>
          <cell r="BH40" t="str">
            <v>L16S9</v>
          </cell>
          <cell r="BI40" t="e">
            <v>#N/A</v>
          </cell>
          <cell r="BJ40" t="e">
            <v>#N/A</v>
          </cell>
          <cell r="BK40">
            <v>40072</v>
          </cell>
          <cell r="BL40">
            <v>-356</v>
          </cell>
          <cell r="BM40">
            <v>2280091</v>
          </cell>
          <cell r="BN40" t="e">
            <v>#N/A</v>
          </cell>
          <cell r="BO40" t="e">
            <v>#N/A</v>
          </cell>
          <cell r="BP40" t="e">
            <v>#N/A</v>
          </cell>
        </row>
        <row r="41">
          <cell r="W41" t="e">
            <v>#N/A</v>
          </cell>
          <cell r="X41" t="e">
            <v>#N/A</v>
          </cell>
          <cell r="Y41" t="e">
            <v>#N/A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 t="e">
            <v>#N/A</v>
          </cell>
          <cell r="AE41" t="e">
            <v>#N/A</v>
          </cell>
          <cell r="AY41" t="str">
            <v>BO09L</v>
          </cell>
          <cell r="AZ41">
            <v>40093</v>
          </cell>
          <cell r="BA41">
            <v>-335</v>
          </cell>
          <cell r="BB41">
            <v>1176450</v>
          </cell>
          <cell r="BC41" t="e">
            <v>#N/A</v>
          </cell>
          <cell r="BD41" t="e">
            <v>#N/A</v>
          </cell>
          <cell r="BE41" t="e">
            <v>#N/A</v>
          </cell>
          <cell r="BF41" t="e">
            <v>#N/A</v>
          </cell>
          <cell r="BH41" t="str">
            <v>L30S9</v>
          </cell>
          <cell r="BI41" t="e">
            <v>#N/A</v>
          </cell>
          <cell r="BJ41" t="e">
            <v>#N/A</v>
          </cell>
          <cell r="BK41">
            <v>40086</v>
          </cell>
          <cell r="BL41">
            <v>-342</v>
          </cell>
          <cell r="BM41">
            <v>1986167</v>
          </cell>
          <cell r="BN41" t="e">
            <v>#N/A</v>
          </cell>
          <cell r="BO41" t="e">
            <v>#N/A</v>
          </cell>
          <cell r="BP41" t="e">
            <v>#N/A</v>
          </cell>
        </row>
        <row r="42">
          <cell r="D42">
            <v>7</v>
          </cell>
          <cell r="W42" t="e">
            <v>#N/A</v>
          </cell>
          <cell r="X42" t="e">
            <v>#N/A</v>
          </cell>
          <cell r="Y42" t="e">
            <v>#N/A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 t="e">
            <v>#N/A</v>
          </cell>
          <cell r="AE42" t="e">
            <v>#N/A</v>
          </cell>
          <cell r="AY42" t="str">
            <v>B009L</v>
          </cell>
          <cell r="AZ42">
            <v>40100</v>
          </cell>
          <cell r="BA42">
            <v>-328</v>
          </cell>
          <cell r="BB42">
            <v>1369825</v>
          </cell>
          <cell r="BC42" t="e">
            <v>#N/A</v>
          </cell>
          <cell r="BD42" t="e">
            <v>#N/A</v>
          </cell>
          <cell r="BE42" t="e">
            <v>#N/A</v>
          </cell>
          <cell r="BF42" t="e">
            <v>#N/A</v>
          </cell>
          <cell r="BH42" t="str">
            <v>L11N9</v>
          </cell>
          <cell r="BI42" t="e">
            <v>#N/A</v>
          </cell>
          <cell r="BJ42" t="e">
            <v>#N/A</v>
          </cell>
          <cell r="BK42">
            <v>40128</v>
          </cell>
          <cell r="BL42">
            <v>-300</v>
          </cell>
          <cell r="BM42">
            <v>240015</v>
          </cell>
          <cell r="BN42" t="e">
            <v>#N/A</v>
          </cell>
          <cell r="BO42" t="e">
            <v>#N/A</v>
          </cell>
          <cell r="BP42" t="e">
            <v>#N/A</v>
          </cell>
        </row>
        <row r="43">
          <cell r="W43" t="e">
            <v>#N/A</v>
          </cell>
          <cell r="X43" t="e">
            <v>#N/A</v>
          </cell>
          <cell r="Y43" t="e">
            <v>#N/A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 t="e">
            <v>#N/A</v>
          </cell>
          <cell r="AE43" t="e">
            <v>#N/A</v>
          </cell>
          <cell r="AY43" t="str">
            <v>BN09L</v>
          </cell>
          <cell r="AZ43">
            <v>40128</v>
          </cell>
          <cell r="BA43">
            <v>-300</v>
          </cell>
          <cell r="BB43">
            <v>1481430</v>
          </cell>
          <cell r="BC43" t="e">
            <v>#N/A</v>
          </cell>
          <cell r="BD43" t="e">
            <v>#N/A</v>
          </cell>
          <cell r="BE43" t="e">
            <v>#N/A</v>
          </cell>
          <cell r="BF43" t="e">
            <v>#N/A</v>
          </cell>
          <cell r="BH43" t="str">
            <v>L19G9</v>
          </cell>
          <cell r="BI43" t="e">
            <v>#N/A</v>
          </cell>
          <cell r="BJ43" t="e">
            <v>#N/A</v>
          </cell>
          <cell r="BK43">
            <v>40044</v>
          </cell>
          <cell r="BL43">
            <v>-384</v>
          </cell>
          <cell r="BM43">
            <v>620300</v>
          </cell>
          <cell r="BN43" t="e">
            <v>#N/A</v>
          </cell>
          <cell r="BO43" t="e">
            <v>#N/A</v>
          </cell>
          <cell r="BP43" t="e">
            <v>#N/A</v>
          </cell>
        </row>
        <row r="44">
          <cell r="W44" t="e">
            <v>#N/A</v>
          </cell>
          <cell r="X44" t="e">
            <v>#N/A</v>
          </cell>
          <cell r="Y44" t="e">
            <v>#N/A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 t="e">
            <v>#N/A</v>
          </cell>
          <cell r="AE44" t="e">
            <v>#N/A</v>
          </cell>
          <cell r="AY44" t="str">
            <v>BC09L</v>
          </cell>
          <cell r="AZ44">
            <v>40135</v>
          </cell>
          <cell r="BA44">
            <v>-293</v>
          </cell>
          <cell r="BB44">
            <v>1294423</v>
          </cell>
          <cell r="BC44" t="e">
            <v>#N/A</v>
          </cell>
          <cell r="BD44" t="e">
            <v>#N/A</v>
          </cell>
          <cell r="BE44" t="e">
            <v>#N/A</v>
          </cell>
          <cell r="BF44" t="e">
            <v>#N/A</v>
          </cell>
        </row>
        <row r="45">
          <cell r="W45" t="e">
            <v>#N/A</v>
          </cell>
          <cell r="X45" t="e">
            <v>#N/A</v>
          </cell>
          <cell r="Y45" t="e">
            <v>#N/A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 t="e">
            <v>#N/A</v>
          </cell>
          <cell r="AE45" t="e">
            <v>#N/A</v>
          </cell>
          <cell r="AY45" t="str">
            <v>BD09L</v>
          </cell>
          <cell r="AZ45">
            <v>40156</v>
          </cell>
          <cell r="BA45">
            <v>-272</v>
          </cell>
          <cell r="BB45">
            <v>1685280</v>
          </cell>
          <cell r="BC45" t="e">
            <v>#N/A</v>
          </cell>
          <cell r="BD45" t="e">
            <v>#N/A</v>
          </cell>
          <cell r="BE45" t="e">
            <v>#N/A</v>
          </cell>
          <cell r="BF45" t="e">
            <v>#N/A</v>
          </cell>
        </row>
        <row r="46">
          <cell r="W46" t="e">
            <v>#N/A</v>
          </cell>
          <cell r="X46" t="e">
            <v>#N/A</v>
          </cell>
          <cell r="Y46" t="e">
            <v>#N/A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 t="e">
            <v>#N/A</v>
          </cell>
          <cell r="AE46" t="e">
            <v>#N/A</v>
          </cell>
          <cell r="AY46" t="str">
            <v>B110L</v>
          </cell>
          <cell r="AZ46">
            <v>40191</v>
          </cell>
          <cell r="BA46">
            <v>-237</v>
          </cell>
          <cell r="BB46">
            <v>388000</v>
          </cell>
          <cell r="BC46" t="e">
            <v>#N/A</v>
          </cell>
          <cell r="BD46" t="e">
            <v>#N/A</v>
          </cell>
          <cell r="BE46" t="e">
            <v>#N/A</v>
          </cell>
          <cell r="BF46" t="e">
            <v>#N/A</v>
          </cell>
        </row>
        <row r="47">
          <cell r="W47" t="e">
            <v>#N/A</v>
          </cell>
          <cell r="X47" t="e">
            <v>#N/A</v>
          </cell>
          <cell r="Y47" t="e">
            <v>#N/A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 t="e">
            <v>#N/A</v>
          </cell>
          <cell r="AE47" t="e">
            <v>#N/A</v>
          </cell>
          <cell r="AY47" t="str">
            <v>BE10L</v>
          </cell>
          <cell r="AZ47">
            <v>40198</v>
          </cell>
          <cell r="BA47">
            <v>-230</v>
          </cell>
          <cell r="BB47">
            <v>345200.54200000002</v>
          </cell>
          <cell r="BC47" t="e">
            <v>#N/A</v>
          </cell>
          <cell r="BD47" t="e">
            <v>#N/A</v>
          </cell>
          <cell r="BE47" t="e">
            <v>#N/A</v>
          </cell>
          <cell r="BF47" t="e">
            <v>#N/A</v>
          </cell>
        </row>
        <row r="48">
          <cell r="W48" t="e">
            <v>#N/A</v>
          </cell>
          <cell r="X48" t="e">
            <v>#N/A</v>
          </cell>
          <cell r="Y48" t="e">
            <v>#N/A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 t="e">
            <v>#N/A</v>
          </cell>
          <cell r="AE48" t="e">
            <v>#N/A</v>
          </cell>
          <cell r="AY48" t="str">
            <v>BF10L</v>
          </cell>
          <cell r="AZ48">
            <v>40226</v>
          </cell>
          <cell r="BA48">
            <v>-202</v>
          </cell>
          <cell r="BB48">
            <v>144000</v>
          </cell>
          <cell r="BC48" t="e">
            <v>#N/A</v>
          </cell>
          <cell r="BD48" t="e">
            <v>#N/A</v>
          </cell>
          <cell r="BE48" t="e">
            <v>#N/A</v>
          </cell>
          <cell r="BF48" t="e">
            <v>#N/A</v>
          </cell>
        </row>
        <row r="49">
          <cell r="B49" t="str">
            <v>BY09N</v>
          </cell>
          <cell r="C49">
            <v>39960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Y49" t="str">
            <v>BA10L</v>
          </cell>
          <cell r="AZ49">
            <v>40289</v>
          </cell>
          <cell r="BA49">
            <v>-139</v>
          </cell>
          <cell r="BB49">
            <v>353221.46899999998</v>
          </cell>
          <cell r="BC49" t="e">
            <v>#N/A</v>
          </cell>
          <cell r="BD49" t="e">
            <v>#N/A</v>
          </cell>
          <cell r="BE49" t="e">
            <v>#N/A</v>
          </cell>
          <cell r="BF49" t="e">
            <v>#N/A</v>
          </cell>
        </row>
        <row r="50">
          <cell r="B50" t="str">
            <v>BE10N</v>
          </cell>
          <cell r="C50">
            <v>40184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Y50" t="str">
            <v>BS10L</v>
          </cell>
          <cell r="AZ50">
            <v>40450</v>
          </cell>
          <cell r="BA50">
            <v>22</v>
          </cell>
          <cell r="BB50">
            <v>178107.27600000001</v>
          </cell>
          <cell r="BC50">
            <v>101.84045381825389</v>
          </cell>
          <cell r="BD50">
            <v>18.405270945430704</v>
          </cell>
          <cell r="BE50" t="e">
            <v>#REF!</v>
          </cell>
          <cell r="BF50" t="e">
            <v>#REF!</v>
          </cell>
        </row>
        <row r="51">
          <cell r="B51" t="str">
            <v>BR10N</v>
          </cell>
          <cell r="C51">
            <v>40198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Y51" t="str">
            <v>BS11L</v>
          </cell>
          <cell r="AZ51">
            <v>40814</v>
          </cell>
          <cell r="BA51">
            <v>386</v>
          </cell>
          <cell r="BB51">
            <v>244043.658</v>
          </cell>
          <cell r="BC51">
            <v>101.55921883846574</v>
          </cell>
          <cell r="BD51">
            <v>2.1723603442768495</v>
          </cell>
          <cell r="BE51" t="e">
            <v>#REF!</v>
          </cell>
          <cell r="BF51" t="e">
            <v>#REF!</v>
          </cell>
        </row>
        <row r="52">
          <cell r="B52" t="str">
            <v>BF10N</v>
          </cell>
          <cell r="C52">
            <v>40219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</row>
        <row r="53">
          <cell r="B53" t="str">
            <v>BM10N</v>
          </cell>
          <cell r="C53">
            <v>40262</v>
          </cell>
          <cell r="D53" t="e">
            <v>#N/A</v>
          </cell>
          <cell r="E53" t="e">
            <v>#N/A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 t="e">
            <v>#N/A</v>
          </cell>
          <cell r="K53" t="e">
            <v>#N/A</v>
          </cell>
          <cell r="L53" t="e">
            <v>#N/A</v>
          </cell>
          <cell r="M53" t="e">
            <v>#N/A</v>
          </cell>
          <cell r="N53" t="e">
            <v>#N/A</v>
          </cell>
          <cell r="O53" t="e">
            <v>#N/A</v>
          </cell>
          <cell r="P53" t="e">
            <v>#N/A</v>
          </cell>
          <cell r="Q53" t="e">
            <v>#N/A</v>
          </cell>
          <cell r="R53" t="e">
            <v>#N/A</v>
          </cell>
          <cell r="S53" t="e">
            <v>#N/A</v>
          </cell>
          <cell r="T53" t="e">
            <v>#N/A</v>
          </cell>
          <cell r="U53" t="e">
            <v>#N/A</v>
          </cell>
          <cell r="V53" t="e">
            <v>#N/A</v>
          </cell>
          <cell r="W53" t="e">
            <v>#N/A</v>
          </cell>
          <cell r="X53" t="e">
            <v>#N/A</v>
          </cell>
          <cell r="Y53" t="e">
            <v>#N/A</v>
          </cell>
          <cell r="Z53" t="e">
            <v>#N/A</v>
          </cell>
          <cell r="AA53" t="e">
            <v>#N/A</v>
          </cell>
          <cell r="AB53" t="e">
            <v>#N/A</v>
          </cell>
          <cell r="AC53" t="e">
            <v>#N/A</v>
          </cell>
          <cell r="AD53" t="e">
            <v>#N/A</v>
          </cell>
          <cell r="AE53" t="e">
            <v>#N/A</v>
          </cell>
        </row>
        <row r="54">
          <cell r="B54" t="str">
            <v>BA10N</v>
          </cell>
          <cell r="C54">
            <v>40289</v>
          </cell>
          <cell r="D54" t="e">
            <v>#N/A</v>
          </cell>
          <cell r="E54" t="e">
            <v>#N/A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 t="e">
            <v>#N/A</v>
          </cell>
          <cell r="K54" t="e">
            <v>#N/A</v>
          </cell>
          <cell r="L54" t="e">
            <v>#N/A</v>
          </cell>
          <cell r="M54" t="e">
            <v>#N/A</v>
          </cell>
          <cell r="N54" t="e">
            <v>#N/A</v>
          </cell>
          <cell r="O54" t="e">
            <v>#N/A</v>
          </cell>
          <cell r="P54" t="e">
            <v>#N/A</v>
          </cell>
          <cell r="Q54" t="e">
            <v>#N/A</v>
          </cell>
          <cell r="R54" t="e">
            <v>#N/A</v>
          </cell>
          <cell r="S54" t="e">
            <v>#N/A</v>
          </cell>
          <cell r="T54" t="e">
            <v>#N/A</v>
          </cell>
          <cell r="U54" t="e">
            <v>#N/A</v>
          </cell>
          <cell r="V54" t="e">
            <v>#N/A</v>
          </cell>
          <cell r="W54" t="e">
            <v>#N/A</v>
          </cell>
          <cell r="X54" t="e">
            <v>#N/A</v>
          </cell>
          <cell r="Y54" t="e">
            <v>#N/A</v>
          </cell>
          <cell r="Z54" t="e">
            <v>#N/A</v>
          </cell>
          <cell r="AA54" t="e">
            <v>#N/A</v>
          </cell>
          <cell r="AB54" t="e">
            <v>#N/A</v>
          </cell>
          <cell r="AC54" t="e">
            <v>#N/A</v>
          </cell>
          <cell r="AD54" t="e">
            <v>#N/A</v>
          </cell>
          <cell r="AE54" t="e">
            <v>#N/A</v>
          </cell>
          <cell r="AZ54" t="str">
            <v>Badlar Privada al</v>
          </cell>
          <cell r="BB54">
            <v>40424</v>
          </cell>
          <cell r="BE54">
            <v>0.10375</v>
          </cell>
          <cell r="BH54" t="str">
            <v>Nobac en $</v>
          </cell>
          <cell r="BM54">
            <v>0</v>
          </cell>
          <cell r="BN54">
            <v>0</v>
          </cell>
        </row>
        <row r="55">
          <cell r="B55" t="str">
            <v>BY11N</v>
          </cell>
          <cell r="C55">
            <v>40681</v>
          </cell>
          <cell r="D55" t="e">
            <v>#N/A</v>
          </cell>
          <cell r="E55" t="e">
            <v>#N/A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J55" t="e">
            <v>#N/A</v>
          </cell>
          <cell r="K55" t="e">
            <v>#N/A</v>
          </cell>
          <cell r="L55" t="e">
            <v>#N/A</v>
          </cell>
          <cell r="M55" t="e">
            <v>#N/A</v>
          </cell>
          <cell r="N55" t="e">
            <v>#N/A</v>
          </cell>
          <cell r="O55" t="e">
            <v>#N/A</v>
          </cell>
          <cell r="P55" t="e">
            <v>#N/A</v>
          </cell>
          <cell r="Q55" t="e">
            <v>#N/A</v>
          </cell>
          <cell r="R55" t="e">
            <v>#N/A</v>
          </cell>
          <cell r="S55">
            <v>103.32972493700782</v>
          </cell>
          <cell r="T55" t="e">
            <v>#REF!</v>
          </cell>
          <cell r="U55">
            <v>103.32972493700782</v>
          </cell>
          <cell r="V55" t="e">
            <v>#REF!</v>
          </cell>
          <cell r="W55">
            <v>15</v>
          </cell>
          <cell r="X55" t="e">
            <v>#N/A</v>
          </cell>
          <cell r="Y55" t="e">
            <v>#REF!</v>
          </cell>
          <cell r="Z55" t="e">
            <v>#N/A</v>
          </cell>
          <cell r="AA55" t="e">
            <v>#N/A</v>
          </cell>
          <cell r="AB55" t="e">
            <v>#REF!</v>
          </cell>
          <cell r="AC55" t="e">
            <v>#REF!</v>
          </cell>
          <cell r="AD55" t="e">
            <v>#N/A</v>
          </cell>
          <cell r="AE55" t="e">
            <v>#N/A</v>
          </cell>
          <cell r="BH55" t="str">
            <v>Nobac c/ Badlar (internas)</v>
          </cell>
          <cell r="BM55">
            <v>0.33751759185128177</v>
          </cell>
          <cell r="BN55">
            <v>422150.93400000001</v>
          </cell>
        </row>
        <row r="56">
          <cell r="S56">
            <v>0</v>
          </cell>
          <cell r="U56">
            <v>0</v>
          </cell>
          <cell r="Z56" t="e">
            <v>#N/A</v>
          </cell>
          <cell r="AA56" t="e">
            <v>#N/A</v>
          </cell>
          <cell r="AZ56">
            <v>0.104625</v>
          </cell>
          <cell r="BH56" t="str">
            <v>Nobac c/ Badlar</v>
          </cell>
          <cell r="BM56">
            <v>0.66248240814871828</v>
          </cell>
          <cell r="BN56">
            <v>828601.45400000003</v>
          </cell>
        </row>
        <row r="57">
          <cell r="Z57" t="e">
            <v>#N/A</v>
          </cell>
          <cell r="AA57" t="e">
            <v>#N/A</v>
          </cell>
          <cell r="BH57" t="str">
            <v>Nobac c/ CER</v>
          </cell>
          <cell r="BM57">
            <v>0</v>
          </cell>
          <cell r="BN57">
            <v>0</v>
          </cell>
        </row>
        <row r="58">
          <cell r="Z58" t="e">
            <v>#N/A</v>
          </cell>
          <cell r="AA58" t="e">
            <v>#N/A</v>
          </cell>
          <cell r="AZ58" t="str">
            <v>Monto en circulación</v>
          </cell>
          <cell r="BC58">
            <v>1250752.388</v>
          </cell>
          <cell r="BH58" t="str">
            <v>Lebac</v>
          </cell>
          <cell r="BM58">
            <v>0</v>
          </cell>
          <cell r="BN58">
            <v>0</v>
          </cell>
        </row>
        <row r="59">
          <cell r="Z59" t="e">
            <v>#N/A</v>
          </cell>
          <cell r="AA59" t="e">
            <v>#N/A</v>
          </cell>
          <cell r="AZ59" t="str">
            <v xml:space="preserve">datos al </v>
          </cell>
          <cell r="BA59">
            <v>40427</v>
          </cell>
          <cell r="BH59" t="str">
            <v>Lebac (internas)</v>
          </cell>
          <cell r="BM59">
            <v>0</v>
          </cell>
          <cell r="BN59">
            <v>0</v>
          </cell>
        </row>
        <row r="60">
          <cell r="Z60" t="e">
            <v>#N/A</v>
          </cell>
          <cell r="AA60" t="e">
            <v>#N/A</v>
          </cell>
        </row>
        <row r="61">
          <cell r="Z61" t="e">
            <v>#N/A</v>
          </cell>
          <cell r="AA61" t="e">
            <v>#N/A</v>
          </cell>
        </row>
        <row r="62">
          <cell r="Z62" t="e">
            <v>#N/A</v>
          </cell>
          <cell r="AA62" t="e">
            <v>#N/A</v>
          </cell>
        </row>
        <row r="82">
          <cell r="U82">
            <v>39840</v>
          </cell>
          <cell r="AA82" t="str">
            <v>CURVA LEBAC</v>
          </cell>
        </row>
        <row r="83">
          <cell r="C83" t="str">
            <v>Curva de cierres</v>
          </cell>
          <cell r="D83" t="str">
            <v>Log</v>
          </cell>
          <cell r="P83" t="str">
            <v>Polinominal</v>
          </cell>
          <cell r="S83" t="str">
            <v>Potencial</v>
          </cell>
          <cell r="W83">
            <v>-110.75890410958904</v>
          </cell>
          <cell r="X83">
            <v>-0.104625</v>
          </cell>
        </row>
        <row r="84">
          <cell r="D84" t="str">
            <v>Mercado</v>
          </cell>
          <cell r="E84" t="str">
            <v>Licitacion</v>
          </cell>
          <cell r="P84" t="str">
            <v>Mercado</v>
          </cell>
          <cell r="Q84" t="str">
            <v>Licitacion</v>
          </cell>
          <cell r="S84">
            <v>3.2599999999999997E-2</v>
          </cell>
          <cell r="W84">
            <v>-110.75890410958904</v>
          </cell>
          <cell r="X84">
            <v>-0.104625</v>
          </cell>
        </row>
        <row r="85">
          <cell r="B85">
            <v>9.2472429664850267E-3</v>
          </cell>
          <cell r="C85" t="e">
            <v>#VALUE!</v>
          </cell>
          <cell r="D85">
            <v>1.1599999999999999E-2</v>
          </cell>
          <cell r="E85">
            <v>8.4467018043312605E-3</v>
          </cell>
          <cell r="S85">
            <v>0.38890000000000002</v>
          </cell>
          <cell r="W85">
            <v>-110.75890410958904</v>
          </cell>
          <cell r="X85">
            <v>-0.104625</v>
          </cell>
        </row>
        <row r="86">
          <cell r="B86">
            <v>1.6644115006627616E-2</v>
          </cell>
          <cell r="C86" t="e">
            <v>#VALUE!</v>
          </cell>
          <cell r="D86">
            <v>1.89E-2</v>
          </cell>
          <cell r="E86">
            <v>1.6574361349426969E-2</v>
          </cell>
          <cell r="W86">
            <v>-110.75890410958904</v>
          </cell>
          <cell r="X86">
            <v>-0.104625</v>
          </cell>
        </row>
        <row r="87">
          <cell r="AA87">
            <v>0</v>
          </cell>
          <cell r="AB87">
            <v>0</v>
          </cell>
          <cell r="AC87">
            <v>0</v>
          </cell>
          <cell r="AD87">
            <v>-0.104625</v>
          </cell>
        </row>
        <row r="88">
          <cell r="Q88">
            <v>-1.78E-2</v>
          </cell>
          <cell r="AA88" t="e">
            <v>#REF!</v>
          </cell>
          <cell r="AB88" t="e">
            <v>#REF!</v>
          </cell>
          <cell r="AC88" t="e">
            <v>#REF!</v>
          </cell>
          <cell r="AD88" t="e">
            <v>#REF!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K2">
            <v>39734</v>
          </cell>
        </row>
        <row r="3">
          <cell r="K3">
            <v>39758</v>
          </cell>
        </row>
        <row r="4">
          <cell r="K4">
            <v>39790</v>
          </cell>
        </row>
        <row r="5">
          <cell r="K5">
            <v>39807</v>
          </cell>
        </row>
        <row r="6">
          <cell r="K6">
            <v>39814</v>
          </cell>
        </row>
        <row r="7">
          <cell r="K7">
            <v>39934</v>
          </cell>
        </row>
        <row r="8">
          <cell r="K8">
            <v>39958</v>
          </cell>
        </row>
        <row r="9">
          <cell r="K9">
            <v>39896</v>
          </cell>
        </row>
        <row r="10">
          <cell r="K10">
            <v>39905</v>
          </cell>
        </row>
        <row r="11">
          <cell r="K11">
            <v>39912</v>
          </cell>
        </row>
        <row r="12">
          <cell r="K12">
            <v>39913</v>
          </cell>
        </row>
        <row r="13">
          <cell r="K13">
            <v>40003</v>
          </cell>
        </row>
        <row r="14">
          <cell r="K14">
            <v>40004</v>
          </cell>
        </row>
        <row r="15">
          <cell r="K15">
            <v>40042</v>
          </cell>
        </row>
        <row r="16">
          <cell r="K16">
            <v>40098</v>
          </cell>
        </row>
        <row r="17">
          <cell r="K17">
            <v>40123</v>
          </cell>
        </row>
        <row r="18">
          <cell r="K18">
            <v>40155</v>
          </cell>
        </row>
        <row r="20">
          <cell r="K20">
            <v>40172</v>
          </cell>
        </row>
        <row r="21">
          <cell r="K21">
            <v>39979</v>
          </cell>
        </row>
        <row r="22">
          <cell r="K22">
            <v>40179</v>
          </cell>
        </row>
        <row r="23">
          <cell r="K23">
            <v>40261</v>
          </cell>
        </row>
        <row r="24">
          <cell r="K24">
            <v>40269</v>
          </cell>
        </row>
        <row r="25">
          <cell r="K25">
            <v>40270</v>
          </cell>
        </row>
        <row r="26">
          <cell r="K26">
            <v>40322</v>
          </cell>
        </row>
        <row r="27">
          <cell r="K27">
            <v>40323</v>
          </cell>
        </row>
        <row r="28">
          <cell r="K28">
            <v>40350</v>
          </cell>
        </row>
        <row r="29">
          <cell r="K29">
            <v>40368</v>
          </cell>
        </row>
        <row r="30">
          <cell r="K30">
            <v>40406</v>
          </cell>
        </row>
        <row r="1872">
          <cell r="D1872" t="str">
            <v>Proyeccion CER</v>
          </cell>
        </row>
      </sheetData>
      <sheetData sheetId="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 (2)"/>
      <sheetName val="Badlar"/>
      <sheetName val="Letras CABA Fija"/>
      <sheetName val="Letra CABA Variable"/>
    </sheetNames>
    <sheetDataSet>
      <sheetData sheetId="0" refreshError="1">
        <row r="6">
          <cell r="T6">
            <v>39734</v>
          </cell>
        </row>
        <row r="7">
          <cell r="T7">
            <v>39758</v>
          </cell>
        </row>
        <row r="8">
          <cell r="T8">
            <v>39790</v>
          </cell>
        </row>
        <row r="9">
          <cell r="T9">
            <v>39807</v>
          </cell>
        </row>
        <row r="10">
          <cell r="T10">
            <v>39814</v>
          </cell>
        </row>
        <row r="11">
          <cell r="T11">
            <v>39896</v>
          </cell>
        </row>
        <row r="12">
          <cell r="T12">
            <v>39905</v>
          </cell>
        </row>
        <row r="13">
          <cell r="T13">
            <v>39912</v>
          </cell>
        </row>
        <row r="14">
          <cell r="T14">
            <v>39913</v>
          </cell>
        </row>
        <row r="15">
          <cell r="T15">
            <v>39934</v>
          </cell>
        </row>
        <row r="16">
          <cell r="T16">
            <v>39958</v>
          </cell>
        </row>
        <row r="17">
          <cell r="T17">
            <v>39979</v>
          </cell>
        </row>
        <row r="18">
          <cell r="T18">
            <v>40003</v>
          </cell>
        </row>
        <row r="19">
          <cell r="T19">
            <v>40004</v>
          </cell>
        </row>
        <row r="20">
          <cell r="T20">
            <v>40042</v>
          </cell>
        </row>
        <row r="21">
          <cell r="T21">
            <v>40098</v>
          </cell>
        </row>
        <row r="22">
          <cell r="T22">
            <v>40123</v>
          </cell>
        </row>
        <row r="23">
          <cell r="T23">
            <v>40155</v>
          </cell>
        </row>
        <row r="25">
          <cell r="T25">
            <v>40172</v>
          </cell>
        </row>
        <row r="26">
          <cell r="T26">
            <v>40172</v>
          </cell>
        </row>
        <row r="28">
          <cell r="T28">
            <v>40179</v>
          </cell>
        </row>
        <row r="29">
          <cell r="T29">
            <v>40179</v>
          </cell>
        </row>
        <row r="30">
          <cell r="T30">
            <v>40261</v>
          </cell>
        </row>
        <row r="31">
          <cell r="T31">
            <v>40269</v>
          </cell>
        </row>
        <row r="32">
          <cell r="T32">
            <v>40270</v>
          </cell>
        </row>
        <row r="33">
          <cell r="T33">
            <v>40323</v>
          </cell>
        </row>
        <row r="34">
          <cell r="T34">
            <v>40350</v>
          </cell>
        </row>
        <row r="35">
          <cell r="T35">
            <v>40368</v>
          </cell>
        </row>
        <row r="36">
          <cell r="T36">
            <v>40406</v>
          </cell>
        </row>
        <row r="37">
          <cell r="T37">
            <v>40462</v>
          </cell>
        </row>
        <row r="38">
          <cell r="T38">
            <v>40520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e"/>
      <sheetName val="LEBACs"/>
      <sheetName val="NOBACs"/>
      <sheetName val="Cal"/>
      <sheetName val="SIOPEL"/>
      <sheetName val="Badlar"/>
      <sheetName val="Especies"/>
      <sheetName val="Feriados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>
            <v>37257</v>
          </cell>
        </row>
        <row r="2">
          <cell r="A2">
            <v>37343</v>
          </cell>
        </row>
        <row r="3">
          <cell r="A3">
            <v>37344</v>
          </cell>
        </row>
        <row r="4">
          <cell r="A4">
            <v>37347</v>
          </cell>
        </row>
        <row r="5">
          <cell r="A5">
            <v>37377</v>
          </cell>
        </row>
        <row r="6">
          <cell r="A6">
            <v>37424</v>
          </cell>
        </row>
        <row r="7">
          <cell r="A7">
            <v>37487</v>
          </cell>
        </row>
        <row r="8">
          <cell r="A8">
            <v>37508</v>
          </cell>
        </row>
        <row r="9">
          <cell r="A9">
            <v>37543</v>
          </cell>
        </row>
        <row r="10">
          <cell r="A10">
            <v>37615</v>
          </cell>
        </row>
        <row r="11">
          <cell r="A11">
            <v>37615</v>
          </cell>
        </row>
        <row r="12">
          <cell r="A12">
            <v>37622</v>
          </cell>
        </row>
        <row r="13">
          <cell r="A13">
            <v>37622</v>
          </cell>
        </row>
        <row r="14">
          <cell r="A14">
            <v>37711</v>
          </cell>
        </row>
        <row r="15">
          <cell r="A15">
            <v>37728</v>
          </cell>
        </row>
        <row r="16">
          <cell r="A16">
            <v>37729</v>
          </cell>
        </row>
        <row r="17">
          <cell r="A17">
            <v>37742</v>
          </cell>
        </row>
        <row r="18">
          <cell r="A18">
            <v>37788</v>
          </cell>
        </row>
        <row r="19">
          <cell r="A19">
            <v>37811</v>
          </cell>
        </row>
        <row r="20">
          <cell r="A20">
            <v>37851</v>
          </cell>
        </row>
        <row r="21">
          <cell r="A21">
            <v>37907</v>
          </cell>
        </row>
        <row r="22">
          <cell r="A22">
            <v>37963</v>
          </cell>
        </row>
        <row r="23">
          <cell r="A23">
            <v>37980</v>
          </cell>
        </row>
        <row r="24">
          <cell r="A24">
            <v>37987</v>
          </cell>
        </row>
        <row r="25">
          <cell r="A25">
            <v>38082</v>
          </cell>
        </row>
        <row r="26">
          <cell r="A26">
            <v>38085</v>
          </cell>
        </row>
        <row r="27">
          <cell r="A27">
            <v>38086</v>
          </cell>
        </row>
        <row r="28">
          <cell r="A28">
            <v>38108</v>
          </cell>
        </row>
        <row r="29">
          <cell r="A29">
            <v>38132</v>
          </cell>
        </row>
        <row r="30">
          <cell r="A30">
            <v>38159</v>
          </cell>
        </row>
        <row r="31">
          <cell r="A31">
            <v>38177</v>
          </cell>
        </row>
        <row r="32">
          <cell r="A32">
            <v>38215</v>
          </cell>
        </row>
        <row r="33">
          <cell r="A33">
            <v>38271</v>
          </cell>
        </row>
        <row r="34">
          <cell r="A34">
            <v>38329</v>
          </cell>
        </row>
        <row r="35">
          <cell r="A35">
            <v>38353</v>
          </cell>
        </row>
        <row r="36">
          <cell r="A36">
            <v>38435</v>
          </cell>
        </row>
        <row r="37">
          <cell r="A37">
            <v>38436</v>
          </cell>
        </row>
        <row r="38">
          <cell r="A38">
            <v>38444</v>
          </cell>
        </row>
        <row r="39">
          <cell r="A39">
            <v>38473</v>
          </cell>
        </row>
        <row r="40">
          <cell r="A40">
            <v>38497</v>
          </cell>
        </row>
        <row r="41">
          <cell r="A41">
            <v>38523</v>
          </cell>
        </row>
        <row r="42">
          <cell r="A42">
            <v>38579</v>
          </cell>
        </row>
        <row r="43">
          <cell r="A43">
            <v>38635</v>
          </cell>
        </row>
        <row r="44">
          <cell r="A44">
            <v>38636</v>
          </cell>
        </row>
        <row r="45">
          <cell r="A45">
            <v>38694</v>
          </cell>
        </row>
        <row r="46">
          <cell r="A46">
            <v>38711</v>
          </cell>
        </row>
        <row r="47">
          <cell r="A47">
            <v>38800</v>
          </cell>
        </row>
        <row r="48">
          <cell r="A48">
            <v>38820</v>
          </cell>
        </row>
        <row r="49">
          <cell r="A49">
            <v>38821</v>
          </cell>
        </row>
        <row r="50">
          <cell r="A50">
            <v>38838</v>
          </cell>
        </row>
        <row r="51">
          <cell r="A51">
            <v>38862</v>
          </cell>
        </row>
        <row r="52">
          <cell r="A52">
            <v>38887</v>
          </cell>
        </row>
        <row r="53">
          <cell r="A53">
            <v>38950</v>
          </cell>
        </row>
        <row r="54">
          <cell r="A54">
            <v>39006</v>
          </cell>
        </row>
        <row r="55">
          <cell r="A55">
            <v>39027</v>
          </cell>
        </row>
        <row r="56">
          <cell r="A56">
            <v>39059</v>
          </cell>
        </row>
        <row r="57">
          <cell r="A57">
            <v>39076</v>
          </cell>
        </row>
        <row r="58">
          <cell r="A58">
            <v>39083</v>
          </cell>
        </row>
        <row r="59">
          <cell r="A59">
            <v>39177</v>
          </cell>
        </row>
        <row r="60">
          <cell r="A60">
            <v>39178</v>
          </cell>
        </row>
        <row r="61">
          <cell r="A61">
            <v>39203</v>
          </cell>
        </row>
        <row r="62">
          <cell r="A62">
            <v>39227</v>
          </cell>
        </row>
        <row r="63">
          <cell r="A63">
            <v>39251</v>
          </cell>
        </row>
        <row r="64">
          <cell r="A64">
            <v>39272</v>
          </cell>
        </row>
        <row r="65">
          <cell r="A65">
            <v>39314</v>
          </cell>
        </row>
        <row r="66">
          <cell r="A66">
            <v>39370</v>
          </cell>
        </row>
        <row r="67">
          <cell r="A67">
            <v>39392</v>
          </cell>
        </row>
        <row r="68">
          <cell r="A68">
            <v>39440</v>
          </cell>
        </row>
        <row r="69">
          <cell r="A69">
            <v>39441</v>
          </cell>
        </row>
        <row r="70">
          <cell r="A70">
            <v>39447</v>
          </cell>
        </row>
        <row r="71">
          <cell r="A71">
            <v>39448</v>
          </cell>
        </row>
        <row r="72">
          <cell r="A72">
            <v>39527</v>
          </cell>
        </row>
        <row r="73">
          <cell r="A73">
            <v>39528</v>
          </cell>
        </row>
        <row r="74">
          <cell r="A74">
            <v>39531</v>
          </cell>
        </row>
        <row r="75">
          <cell r="A75">
            <v>39540</v>
          </cell>
        </row>
        <row r="76">
          <cell r="A76">
            <v>39569</v>
          </cell>
        </row>
        <row r="77">
          <cell r="A77">
            <v>39615</v>
          </cell>
        </row>
        <row r="78">
          <cell r="A78">
            <v>39638</v>
          </cell>
        </row>
        <row r="79">
          <cell r="A79">
            <v>39678</v>
          </cell>
        </row>
        <row r="80">
          <cell r="A80">
            <v>39734</v>
          </cell>
        </row>
        <row r="81">
          <cell r="A81">
            <v>39790</v>
          </cell>
        </row>
        <row r="82">
          <cell r="A82">
            <v>39807</v>
          </cell>
        </row>
        <row r="83">
          <cell r="A83">
            <v>39758</v>
          </cell>
        </row>
        <row r="84">
          <cell r="A84">
            <v>39814</v>
          </cell>
        </row>
        <row r="85">
          <cell r="A85">
            <v>39896</v>
          </cell>
        </row>
        <row r="86">
          <cell r="A86">
            <v>39905</v>
          </cell>
        </row>
        <row r="87">
          <cell r="A87">
            <v>39912</v>
          </cell>
        </row>
        <row r="88">
          <cell r="A88">
            <v>39913</v>
          </cell>
        </row>
        <row r="89">
          <cell r="A89">
            <v>40269</v>
          </cell>
        </row>
        <row r="90">
          <cell r="A90">
            <v>40270</v>
          </cell>
        </row>
        <row r="91">
          <cell r="A91">
            <v>40520</v>
          </cell>
        </row>
        <row r="92">
          <cell r="A92">
            <v>40654</v>
          </cell>
        </row>
        <row r="93">
          <cell r="A93">
            <v>40655</v>
          </cell>
        </row>
        <row r="94">
          <cell r="A94">
            <v>40688</v>
          </cell>
        </row>
        <row r="95">
          <cell r="A95">
            <v>40714</v>
          </cell>
        </row>
        <row r="96">
          <cell r="A96">
            <v>40777</v>
          </cell>
        </row>
        <row r="97">
          <cell r="A97">
            <v>40826</v>
          </cell>
        </row>
        <row r="98">
          <cell r="A98">
            <v>40875</v>
          </cell>
        </row>
        <row r="99">
          <cell r="A99">
            <v>40885</v>
          </cell>
        </row>
        <row r="100">
          <cell r="A100">
            <v>40886</v>
          </cell>
        </row>
        <row r="101">
          <cell r="A101">
            <v>40903</v>
          </cell>
        </row>
        <row r="102">
          <cell r="A102">
            <v>40910</v>
          </cell>
        </row>
        <row r="103">
          <cell r="A103">
            <v>40959</v>
          </cell>
        </row>
        <row r="104">
          <cell r="A104">
            <v>40960</v>
          </cell>
        </row>
        <row r="105">
          <cell r="A105">
            <v>40966</v>
          </cell>
        </row>
        <row r="106">
          <cell r="A106">
            <v>41029</v>
          </cell>
        </row>
        <row r="107">
          <cell r="A107">
            <v>41030</v>
          </cell>
        </row>
        <row r="108">
          <cell r="A108">
            <v>41054</v>
          </cell>
        </row>
        <row r="109">
          <cell r="A109">
            <v>41001</v>
          </cell>
        </row>
        <row r="110">
          <cell r="A110">
            <v>41080</v>
          </cell>
        </row>
        <row r="111">
          <cell r="A111">
            <v>41099</v>
          </cell>
        </row>
        <row r="112">
          <cell r="A112">
            <v>41141</v>
          </cell>
        </row>
        <row r="113">
          <cell r="A113">
            <v>41176</v>
          </cell>
        </row>
        <row r="114">
          <cell r="A114">
            <v>41190</v>
          </cell>
        </row>
        <row r="115">
          <cell r="A115">
            <v>41219</v>
          </cell>
        </row>
        <row r="116">
          <cell r="A116">
            <v>41239</v>
          </cell>
        </row>
        <row r="117">
          <cell r="A117">
            <v>41267</v>
          </cell>
        </row>
        <row r="118">
          <cell r="A118">
            <v>41268</v>
          </cell>
        </row>
        <row r="119">
          <cell r="A119">
            <v>41275</v>
          </cell>
        </row>
        <row r="120">
          <cell r="A120">
            <v>41305</v>
          </cell>
        </row>
        <row r="121">
          <cell r="A121">
            <v>41316</v>
          </cell>
        </row>
        <row r="122">
          <cell r="A122">
            <v>41317</v>
          </cell>
        </row>
        <row r="123">
          <cell r="A123">
            <v>41325</v>
          </cell>
        </row>
        <row r="124">
          <cell r="A124">
            <v>41361</v>
          </cell>
        </row>
        <row r="125">
          <cell r="A125">
            <v>41362</v>
          </cell>
        </row>
        <row r="126">
          <cell r="A126">
            <v>41365</v>
          </cell>
        </row>
        <row r="127">
          <cell r="A127">
            <v>41366</v>
          </cell>
        </row>
        <row r="128">
          <cell r="A128">
            <v>41395</v>
          </cell>
        </row>
        <row r="129">
          <cell r="A129">
            <v>41445</v>
          </cell>
        </row>
        <row r="130">
          <cell r="A130">
            <v>41446</v>
          </cell>
        </row>
        <row r="131">
          <cell r="A131">
            <v>41464</v>
          </cell>
        </row>
        <row r="132">
          <cell r="A132">
            <v>41505</v>
          </cell>
        </row>
        <row r="133">
          <cell r="A133">
            <v>41561</v>
          </cell>
        </row>
        <row r="134">
          <cell r="A134">
            <v>41584</v>
          </cell>
        </row>
        <row r="135">
          <cell r="A135">
            <v>41603</v>
          </cell>
        </row>
        <row r="136">
          <cell r="A136">
            <v>41632</v>
          </cell>
        </row>
        <row r="137">
          <cell r="A137">
            <v>41633</v>
          </cell>
        </row>
        <row r="138">
          <cell r="A138">
            <v>41639</v>
          </cell>
        </row>
        <row r="139">
          <cell r="A139">
            <v>41640</v>
          </cell>
        </row>
        <row r="140">
          <cell r="A140">
            <v>41701</v>
          </cell>
        </row>
        <row r="141">
          <cell r="A141">
            <v>41702</v>
          </cell>
        </row>
        <row r="142">
          <cell r="A142">
            <v>41722</v>
          </cell>
        </row>
        <row r="143">
          <cell r="A143">
            <v>41731</v>
          </cell>
        </row>
        <row r="144">
          <cell r="A144">
            <v>41746</v>
          </cell>
        </row>
        <row r="145">
          <cell r="A145">
            <v>41747</v>
          </cell>
        </row>
        <row r="146">
          <cell r="A146">
            <v>41760</v>
          </cell>
        </row>
        <row r="147">
          <cell r="A147">
            <v>41761</v>
          </cell>
        </row>
        <row r="148">
          <cell r="A148">
            <v>41810</v>
          </cell>
        </row>
        <row r="149">
          <cell r="A149">
            <v>41829</v>
          </cell>
        </row>
        <row r="150">
          <cell r="A150">
            <v>41869</v>
          </cell>
        </row>
        <row r="151">
          <cell r="A151">
            <v>41925</v>
          </cell>
        </row>
      </sheetData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es_diarios"/>
      <sheetName val="Series_diarias_Bancos"/>
      <sheetName val="Series_diarias_bcos.privados"/>
      <sheetName val="Series_diarias_bcos.publicos"/>
      <sheetName val="Series_diarias_no_bancarias"/>
      <sheetName val="Estra_dia"/>
      <sheetName val="Estra_dia_bancos"/>
      <sheetName val="Estra_dia_bcos.pub"/>
      <sheetName val="Estra_dia_bcos.priv"/>
      <sheetName val="Estra_dia_no_banc."/>
      <sheetName val="Estra_dia_pub"/>
      <sheetName val="Estra_dia_pri"/>
      <sheetName val="Estra_dia_ext"/>
      <sheetName val="Tasa_ajust_CER"/>
      <sheetName val="Observaciones"/>
      <sheetName val="Total diarios"/>
      <sheetName val="Total_diaria"/>
      <sheetName val="Indices"/>
      <sheetName val="Cartera detalle"/>
    </sheetNames>
    <sheetDataSet>
      <sheetData sheetId="0">
        <row r="18">
          <cell r="A18" t="str">
            <v>Fecha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7"/>
  <sheetViews>
    <sheetView tabSelected="1" view="pageBreakPreview" topLeftCell="E11" zoomScale="70" zoomScaleNormal="25" zoomScaleSheetLayoutView="70" workbookViewId="0">
      <selection activeCell="L37" sqref="L37"/>
    </sheetView>
  </sheetViews>
  <sheetFormatPr baseColWidth="10" defaultRowHeight="15"/>
  <cols>
    <col min="1" max="1" width="42.42578125" customWidth="1"/>
    <col min="5" max="6" width="13.42578125" style="13" bestFit="1" customWidth="1"/>
    <col min="7" max="8" width="11.42578125" style="13"/>
    <col min="9" max="9" width="18.28515625" customWidth="1"/>
    <col min="10" max="10" width="19.42578125" bestFit="1" customWidth="1"/>
    <col min="11" max="11" width="16.28515625" style="13" bestFit="1" customWidth="1"/>
    <col min="12" max="12" width="14.5703125" style="13" customWidth="1"/>
    <col min="13" max="13" width="20.28515625" style="2" customWidth="1"/>
    <col min="14" max="14" width="12.85546875" bestFit="1" customWidth="1"/>
    <col min="15" max="15" width="14" style="2" customWidth="1"/>
    <col min="16" max="16" width="21.42578125" bestFit="1" customWidth="1"/>
    <col min="17" max="18" width="21.42578125" style="1" bestFit="1" customWidth="1"/>
  </cols>
  <sheetData>
    <row r="1" spans="1:18" s="1" customFormat="1" ht="15.75">
      <c r="A1" s="3" t="s">
        <v>78</v>
      </c>
      <c r="B1" s="4" t="s">
        <v>79</v>
      </c>
      <c r="C1" s="4" t="s">
        <v>80</v>
      </c>
      <c r="D1" s="4" t="s">
        <v>81</v>
      </c>
      <c r="E1" s="4" t="s">
        <v>82</v>
      </c>
      <c r="F1" s="29" t="s">
        <v>83</v>
      </c>
      <c r="G1" s="29" t="s">
        <v>84</v>
      </c>
      <c r="H1" s="30" t="s">
        <v>85</v>
      </c>
      <c r="I1" s="4" t="s">
        <v>86</v>
      </c>
      <c r="J1" s="5" t="s">
        <v>87</v>
      </c>
      <c r="K1" s="10" t="s">
        <v>88</v>
      </c>
      <c r="L1" s="10" t="s">
        <v>89</v>
      </c>
      <c r="M1" s="4" t="s">
        <v>90</v>
      </c>
      <c r="N1" s="4" t="s">
        <v>92</v>
      </c>
      <c r="O1" s="4" t="s">
        <v>191</v>
      </c>
      <c r="P1" s="4" t="s">
        <v>91</v>
      </c>
      <c r="Q1" s="20" t="s">
        <v>93</v>
      </c>
      <c r="R1" s="20" t="s">
        <v>94</v>
      </c>
    </row>
    <row r="2" spans="1:18" s="1" customFormat="1" ht="15.75">
      <c r="A2" s="8" t="s">
        <v>0</v>
      </c>
      <c r="B2" s="9" t="s">
        <v>1</v>
      </c>
      <c r="C2" s="28">
        <v>90.111000000000004</v>
      </c>
      <c r="D2" s="28">
        <v>6.2928678720957781E-2</v>
      </c>
      <c r="E2" s="15">
        <v>0.10220064653017556</v>
      </c>
      <c r="F2" s="15">
        <v>35.731200000000001</v>
      </c>
      <c r="G2" s="15">
        <v>0.35634215731430319</v>
      </c>
      <c r="H2" s="19">
        <v>8.25</v>
      </c>
      <c r="I2" s="17" t="s">
        <v>95</v>
      </c>
      <c r="J2" s="17" t="s">
        <v>96</v>
      </c>
      <c r="K2" s="12">
        <v>0.75624999999999998</v>
      </c>
      <c r="L2" s="12">
        <v>965.70999551864418</v>
      </c>
      <c r="M2" s="22">
        <v>250000000</v>
      </c>
      <c r="N2" s="9" t="s">
        <v>97</v>
      </c>
      <c r="O2" s="24">
        <v>200000</v>
      </c>
      <c r="P2" s="26" t="s">
        <v>98</v>
      </c>
      <c r="Q2" s="26" t="s">
        <v>66</v>
      </c>
      <c r="R2" s="26" t="s">
        <v>76</v>
      </c>
    </row>
    <row r="3" spans="1:18" s="1" customFormat="1" ht="15.75">
      <c r="A3" s="6" t="s">
        <v>2</v>
      </c>
      <c r="B3" s="7" t="s">
        <v>3</v>
      </c>
      <c r="C3" s="27">
        <v>82.558999999999997</v>
      </c>
      <c r="D3" s="27">
        <v>-4.1311026993101442E-2</v>
      </c>
      <c r="E3" s="14">
        <v>0.53283394180339394</v>
      </c>
      <c r="F3" s="14">
        <v>37.193804</v>
      </c>
      <c r="G3" s="14">
        <v>0.57451908276240859</v>
      </c>
      <c r="H3" s="18">
        <v>6.75</v>
      </c>
      <c r="I3" s="16" t="s">
        <v>99</v>
      </c>
      <c r="J3" s="16" t="s">
        <v>100</v>
      </c>
      <c r="K3" s="11">
        <v>2.0249999999999999</v>
      </c>
      <c r="L3" s="11">
        <v>983.19031528912149</v>
      </c>
      <c r="M3" s="21">
        <v>400000000</v>
      </c>
      <c r="N3" s="7" t="s">
        <v>97</v>
      </c>
      <c r="O3" s="23">
        <v>150000</v>
      </c>
      <c r="P3" s="25" t="s">
        <v>101</v>
      </c>
      <c r="Q3" s="25" t="s">
        <v>66</v>
      </c>
      <c r="R3" s="25" t="s">
        <v>76</v>
      </c>
    </row>
    <row r="4" spans="1:18" s="1" customFormat="1" ht="15.75">
      <c r="A4" s="8" t="s">
        <v>77</v>
      </c>
      <c r="B4" s="9" t="s">
        <v>75</v>
      </c>
      <c r="C4" s="28">
        <v>96.671999999999997</v>
      </c>
      <c r="D4" s="28">
        <v>0.51489751853936772</v>
      </c>
      <c r="E4" s="15">
        <v>1.6919907047071896</v>
      </c>
      <c r="F4" s="15">
        <v>11.283403</v>
      </c>
      <c r="G4" s="15">
        <v>2.0954012343768857</v>
      </c>
      <c r="H4" s="19">
        <v>9.75</v>
      </c>
      <c r="I4" s="17" t="s">
        <v>102</v>
      </c>
      <c r="J4" s="17" t="s">
        <v>103</v>
      </c>
      <c r="K4" s="12">
        <v>3.4666666666666668</v>
      </c>
      <c r="L4" s="12">
        <v>0</v>
      </c>
      <c r="M4" s="22">
        <v>78336000</v>
      </c>
      <c r="N4" s="9" t="s">
        <v>97</v>
      </c>
      <c r="O4" s="24">
        <v>15000</v>
      </c>
      <c r="P4" s="26" t="s">
        <v>104</v>
      </c>
      <c r="Q4" s="26" t="s">
        <v>66</v>
      </c>
      <c r="R4" s="26" t="s">
        <v>76</v>
      </c>
    </row>
    <row r="5" spans="1:18" s="1" customFormat="1" ht="15.75">
      <c r="A5" s="6" t="s">
        <v>18</v>
      </c>
      <c r="B5" s="7" t="s">
        <v>19</v>
      </c>
      <c r="C5" s="27">
        <v>99.555000000000007</v>
      </c>
      <c r="D5" s="27">
        <v>-5.5174945033360595E-2</v>
      </c>
      <c r="E5" s="14">
        <v>0.22977583994078199</v>
      </c>
      <c r="F5" s="14">
        <v>13.260247</v>
      </c>
      <c r="G5" s="14">
        <v>8.5138948106430967E-2</v>
      </c>
      <c r="H5" s="18">
        <v>8.5</v>
      </c>
      <c r="I5" s="16" t="s">
        <v>105</v>
      </c>
      <c r="J5" s="16" t="s">
        <v>105</v>
      </c>
      <c r="K5" s="11">
        <v>3.5180555555555557</v>
      </c>
      <c r="L5" s="11">
        <v>1345.9703091084732</v>
      </c>
      <c r="M5" s="21">
        <v>165917000</v>
      </c>
      <c r="N5" s="7" t="s">
        <v>106</v>
      </c>
      <c r="O5" s="23">
        <v>1000</v>
      </c>
      <c r="P5" s="25" t="s">
        <v>107</v>
      </c>
      <c r="Q5" s="25" t="s">
        <v>67</v>
      </c>
      <c r="R5" s="25"/>
    </row>
    <row r="6" spans="1:18" s="1" customFormat="1" ht="15.75">
      <c r="A6" s="8" t="s">
        <v>10</v>
      </c>
      <c r="B6" s="9" t="s">
        <v>11</v>
      </c>
      <c r="C6" s="28">
        <v>98.710999999999999</v>
      </c>
      <c r="D6" s="28">
        <v>3.829524172509844E-3</v>
      </c>
      <c r="E6" s="15">
        <v>1.6596723332620082E-2</v>
      </c>
      <c r="F6" s="15">
        <v>13.91944</v>
      </c>
      <c r="G6" s="15">
        <v>0.20246216684963453</v>
      </c>
      <c r="H6" s="19">
        <v>7.875</v>
      </c>
      <c r="I6" s="17" t="s">
        <v>108</v>
      </c>
      <c r="J6" s="17" t="s">
        <v>108</v>
      </c>
      <c r="K6" s="12">
        <v>2.296875</v>
      </c>
      <c r="L6" s="12">
        <v>1402.4072584691717</v>
      </c>
      <c r="M6" s="22">
        <v>166666660</v>
      </c>
      <c r="N6" s="9" t="s">
        <v>106</v>
      </c>
      <c r="O6" s="24">
        <v>2000</v>
      </c>
      <c r="P6" s="26" t="s">
        <v>109</v>
      </c>
      <c r="Q6" s="26" t="s">
        <v>67</v>
      </c>
      <c r="R6" s="26"/>
    </row>
    <row r="7" spans="1:18" s="1" customFormat="1" ht="15.75">
      <c r="A7" s="6" t="s">
        <v>16</v>
      </c>
      <c r="B7" s="7" t="s">
        <v>17</v>
      </c>
      <c r="C7" s="27">
        <v>83.995999999999995</v>
      </c>
      <c r="D7" s="27">
        <v>1.9326034609685898E-2</v>
      </c>
      <c r="E7" s="14">
        <v>0.13314733159349312</v>
      </c>
      <c r="F7" s="14">
        <v>37.023918999999999</v>
      </c>
      <c r="G7" s="14">
        <v>0.57617261573532419</v>
      </c>
      <c r="H7" s="18">
        <v>9.5</v>
      </c>
      <c r="I7" s="16" t="s">
        <v>110</v>
      </c>
      <c r="J7" s="16" t="s">
        <v>108</v>
      </c>
      <c r="K7" s="11">
        <v>2.7708333333333335</v>
      </c>
      <c r="L7" s="11">
        <v>3223.3674336801714</v>
      </c>
      <c r="M7" s="21">
        <v>93382999.999999955</v>
      </c>
      <c r="N7" s="7" t="s">
        <v>97</v>
      </c>
      <c r="O7" s="23">
        <v>1000</v>
      </c>
      <c r="P7" s="25" t="s">
        <v>111</v>
      </c>
      <c r="Q7" s="25" t="s">
        <v>67</v>
      </c>
      <c r="R7" s="25"/>
    </row>
    <row r="8" spans="1:18" s="1" customFormat="1" ht="15.75">
      <c r="A8" s="8" t="s">
        <v>72</v>
      </c>
      <c r="B8" s="9" t="s">
        <v>35</v>
      </c>
      <c r="C8" s="28">
        <v>89.629000000000005</v>
      </c>
      <c r="D8" s="28">
        <v>0.62289359653344756</v>
      </c>
      <c r="E8" s="15">
        <v>1.1769816928259436</v>
      </c>
      <c r="F8" s="15">
        <v>21.896236999999999</v>
      </c>
      <c r="G8" s="15">
        <v>0.80117791929689397</v>
      </c>
      <c r="H8" s="19">
        <v>8.75</v>
      </c>
      <c r="I8" s="17" t="s">
        <v>112</v>
      </c>
      <c r="J8" s="17" t="s">
        <v>113</v>
      </c>
      <c r="K8" s="12">
        <v>0.77777777777777779</v>
      </c>
      <c r="L8" s="12">
        <v>2173.4021878561384</v>
      </c>
      <c r="M8" s="22">
        <v>500000000</v>
      </c>
      <c r="N8" s="9" t="s">
        <v>97</v>
      </c>
      <c r="O8" s="24">
        <v>1000</v>
      </c>
      <c r="P8" s="26" t="s">
        <v>114</v>
      </c>
      <c r="Q8" s="26" t="s">
        <v>67</v>
      </c>
      <c r="R8" s="26" t="s">
        <v>71</v>
      </c>
    </row>
    <row r="9" spans="1:18" s="1" customFormat="1" ht="15.75">
      <c r="A9" s="6" t="s">
        <v>14</v>
      </c>
      <c r="B9" s="7" t="s">
        <v>15</v>
      </c>
      <c r="C9" s="27">
        <v>98.66</v>
      </c>
      <c r="D9" s="27">
        <v>0.44701048376316099</v>
      </c>
      <c r="E9" s="14">
        <v>0.7829488239372453</v>
      </c>
      <c r="F9" s="14">
        <v>5.6617069999999998</v>
      </c>
      <c r="G9" s="14">
        <v>1.6869446281300926</v>
      </c>
      <c r="H9" s="18">
        <v>4.875</v>
      </c>
      <c r="I9" s="16" t="s">
        <v>115</v>
      </c>
      <c r="J9" s="16" t="s">
        <v>116</v>
      </c>
      <c r="K9" s="11">
        <v>0.94791666666666674</v>
      </c>
      <c r="L9" s="11">
        <v>-14.901559257654144</v>
      </c>
      <c r="M9" s="21">
        <v>500000000</v>
      </c>
      <c r="N9" s="7" t="s">
        <v>97</v>
      </c>
      <c r="O9" s="23">
        <v>1000</v>
      </c>
      <c r="P9" s="25" t="s">
        <v>117</v>
      </c>
      <c r="Q9" s="25" t="s">
        <v>67</v>
      </c>
      <c r="R9" s="25"/>
    </row>
    <row r="10" spans="1:18" s="1" customFormat="1" ht="15.75">
      <c r="A10" s="8" t="s">
        <v>20</v>
      </c>
      <c r="B10" s="9" t="s">
        <v>21</v>
      </c>
      <c r="C10" s="28">
        <v>86.641999999999996</v>
      </c>
      <c r="D10" s="28">
        <v>0.2769019023073867</v>
      </c>
      <c r="E10" s="15">
        <v>-0.87985715263037989</v>
      </c>
      <c r="F10" s="15">
        <v>16.309342999999998</v>
      </c>
      <c r="G10" s="15">
        <v>1.7523230108302992</v>
      </c>
      <c r="H10" s="19">
        <v>8.75</v>
      </c>
      <c r="I10" s="17" t="s">
        <v>118</v>
      </c>
      <c r="J10" s="17" t="s">
        <v>119</v>
      </c>
      <c r="K10" s="12">
        <v>3.3541666666666661</v>
      </c>
      <c r="L10" s="12">
        <v>1748.8847181777314</v>
      </c>
      <c r="M10" s="22">
        <v>865782617.99999988</v>
      </c>
      <c r="N10" s="9" t="s">
        <v>106</v>
      </c>
      <c r="O10" s="24">
        <v>1000</v>
      </c>
      <c r="P10" s="26" t="s">
        <v>120</v>
      </c>
      <c r="Q10" s="26" t="s">
        <v>67</v>
      </c>
      <c r="R10" s="26"/>
    </row>
    <row r="11" spans="1:18" s="1" customFormat="1" ht="15.75">
      <c r="A11" s="6" t="s">
        <v>4</v>
      </c>
      <c r="B11" s="7" t="s">
        <v>5</v>
      </c>
      <c r="C11" s="27">
        <v>94.498999999999995</v>
      </c>
      <c r="D11" s="27">
        <v>5.5100759001313768E-2</v>
      </c>
      <c r="E11" s="14">
        <v>0.6729627663065233</v>
      </c>
      <c r="F11" s="14">
        <v>9.9905519999999992</v>
      </c>
      <c r="G11" s="14">
        <v>2.1299932737044207</v>
      </c>
      <c r="H11" s="18">
        <v>7.375</v>
      </c>
      <c r="I11" s="16" t="s">
        <v>121</v>
      </c>
      <c r="J11" s="16" t="s">
        <v>122</v>
      </c>
      <c r="K11" s="11">
        <v>0.63506944444444446</v>
      </c>
      <c r="L11" s="11">
        <v>488.54779199701761</v>
      </c>
      <c r="M11" s="21">
        <v>389620000</v>
      </c>
      <c r="N11" s="7" t="s">
        <v>97</v>
      </c>
      <c r="O11" s="23">
        <v>1000</v>
      </c>
      <c r="P11" s="25" t="s">
        <v>123</v>
      </c>
      <c r="Q11" s="25" t="s">
        <v>67</v>
      </c>
      <c r="R11" s="25"/>
    </row>
    <row r="12" spans="1:18" s="1" customFormat="1" ht="15.75">
      <c r="A12" s="8" t="s">
        <v>12</v>
      </c>
      <c r="B12" s="9" t="s">
        <v>13</v>
      </c>
      <c r="C12" s="28">
        <v>98.662000000000006</v>
      </c>
      <c r="D12" s="28">
        <v>-8.7262210476352735E-3</v>
      </c>
      <c r="E12" s="15">
        <v>-6.141958913934281E-3</v>
      </c>
      <c r="F12" s="15">
        <v>5.460045</v>
      </c>
      <c r="G12" s="15">
        <v>2.450463979805221</v>
      </c>
      <c r="H12" s="19">
        <v>5</v>
      </c>
      <c r="I12" s="17" t="s">
        <v>124</v>
      </c>
      <c r="J12" s="17" t="s">
        <v>125</v>
      </c>
      <c r="K12" s="12">
        <v>1.3611111111111109</v>
      </c>
      <c r="L12" s="12">
        <v>0</v>
      </c>
      <c r="M12" s="22">
        <v>120000000</v>
      </c>
      <c r="N12" s="9" t="s">
        <v>97</v>
      </c>
      <c r="O12" s="24">
        <v>150000</v>
      </c>
      <c r="P12" s="26" t="s">
        <v>126</v>
      </c>
      <c r="Q12" s="26" t="s">
        <v>67</v>
      </c>
      <c r="R12" s="26"/>
    </row>
    <row r="13" spans="1:18" s="1" customFormat="1" ht="15.75">
      <c r="A13" s="6" t="s">
        <v>24</v>
      </c>
      <c r="B13" s="7" t="s">
        <v>25</v>
      </c>
      <c r="C13" s="27">
        <v>75.984999999999999</v>
      </c>
      <c r="D13" s="27">
        <v>0.31309337868760712</v>
      </c>
      <c r="E13" s="14">
        <v>-1.8528655756338761</v>
      </c>
      <c r="F13" s="14">
        <v>16.312619000000002</v>
      </c>
      <c r="G13" s="14">
        <v>3.3716938128197365</v>
      </c>
      <c r="H13" s="18">
        <v>8.5</v>
      </c>
      <c r="I13" s="16" t="s">
        <v>127</v>
      </c>
      <c r="J13" s="16" t="s">
        <v>128</v>
      </c>
      <c r="K13" s="11">
        <v>0.56666666666666665</v>
      </c>
      <c r="L13" s="11">
        <v>1579.6451403915416</v>
      </c>
      <c r="M13" s="21">
        <v>1131771002</v>
      </c>
      <c r="N13" s="7" t="s">
        <v>106</v>
      </c>
      <c r="O13" s="23">
        <v>1000</v>
      </c>
      <c r="P13" s="25" t="s">
        <v>129</v>
      </c>
      <c r="Q13" s="25" t="s">
        <v>67</v>
      </c>
      <c r="R13" s="25"/>
    </row>
    <row r="14" spans="1:18" s="1" customFormat="1" ht="15.75">
      <c r="A14" s="8" t="s">
        <v>6</v>
      </c>
      <c r="B14" s="9" t="s">
        <v>7</v>
      </c>
      <c r="C14" s="28">
        <v>85.159000000000006</v>
      </c>
      <c r="D14" s="28">
        <v>0.61281718803997698</v>
      </c>
      <c r="E14" s="15">
        <v>1.738245120063622</v>
      </c>
      <c r="F14" s="15">
        <v>10.970345</v>
      </c>
      <c r="G14" s="15">
        <v>4.5086251949451279</v>
      </c>
      <c r="H14" s="19">
        <v>7.5</v>
      </c>
      <c r="I14" s="17" t="s">
        <v>130</v>
      </c>
      <c r="J14" s="17" t="s">
        <v>131</v>
      </c>
      <c r="K14" s="12">
        <v>0.58333333333333337</v>
      </c>
      <c r="L14" s="12">
        <v>598.28653261428371</v>
      </c>
      <c r="M14" s="22">
        <v>635990000</v>
      </c>
      <c r="N14" s="9" t="s">
        <v>97</v>
      </c>
      <c r="O14" s="24">
        <v>150000</v>
      </c>
      <c r="P14" s="26" t="s">
        <v>132</v>
      </c>
      <c r="Q14" s="26" t="s">
        <v>67</v>
      </c>
      <c r="R14" s="26"/>
    </row>
    <row r="15" spans="1:18" s="1" customFormat="1" ht="15.75">
      <c r="A15" s="6" t="s">
        <v>22</v>
      </c>
      <c r="B15" s="7" t="s">
        <v>23</v>
      </c>
      <c r="C15" s="27">
        <v>67.269000000000005</v>
      </c>
      <c r="D15" s="27">
        <v>0.1101865566745634</v>
      </c>
      <c r="E15" s="14">
        <v>-1.9802649610896061</v>
      </c>
      <c r="F15" s="14">
        <v>15.085843000000001</v>
      </c>
      <c r="G15" s="14">
        <v>4.5955579991811941</v>
      </c>
      <c r="H15" s="18">
        <v>6.95</v>
      </c>
      <c r="I15" s="16" t="s">
        <v>133</v>
      </c>
      <c r="J15" s="16" t="s">
        <v>122</v>
      </c>
      <c r="K15" s="11">
        <v>0.59847222222222229</v>
      </c>
      <c r="L15" s="11">
        <v>1426.3399916587623</v>
      </c>
      <c r="M15" s="21">
        <v>809303000</v>
      </c>
      <c r="N15" s="7" t="s">
        <v>106</v>
      </c>
      <c r="O15" s="23">
        <v>10000</v>
      </c>
      <c r="P15" s="25" t="s">
        <v>134</v>
      </c>
      <c r="Q15" s="25" t="s">
        <v>67</v>
      </c>
      <c r="R15" s="25"/>
    </row>
    <row r="16" spans="1:18" s="1" customFormat="1" ht="15.75">
      <c r="A16" s="8" t="s">
        <v>8</v>
      </c>
      <c r="B16" s="9" t="s">
        <v>9</v>
      </c>
      <c r="C16" s="28">
        <v>86.649000000000001</v>
      </c>
      <c r="D16" s="28">
        <v>0.48498687250090688</v>
      </c>
      <c r="E16" s="15">
        <v>2.9515269068885353</v>
      </c>
      <c r="F16" s="15">
        <v>11.706365999999999</v>
      </c>
      <c r="G16" s="15">
        <v>5.2267912091152482</v>
      </c>
      <c r="H16" s="19">
        <v>9.125</v>
      </c>
      <c r="I16" s="17" t="s">
        <v>135</v>
      </c>
      <c r="J16" s="17" t="s">
        <v>136</v>
      </c>
      <c r="K16" s="12">
        <v>3.2190972222222225</v>
      </c>
      <c r="L16" s="12">
        <v>670.53816490875829</v>
      </c>
      <c r="M16" s="22">
        <v>292525000</v>
      </c>
      <c r="N16" s="9" t="s">
        <v>97</v>
      </c>
      <c r="O16" s="24">
        <v>150000</v>
      </c>
      <c r="P16" s="26" t="s">
        <v>137</v>
      </c>
      <c r="Q16" s="26" t="s">
        <v>67</v>
      </c>
      <c r="R16" s="26"/>
    </row>
    <row r="17" spans="1:18" s="1" customFormat="1" ht="15.75">
      <c r="A17" s="6" t="s">
        <v>40</v>
      </c>
      <c r="B17" s="7" t="s">
        <v>41</v>
      </c>
      <c r="C17" s="27">
        <v>100.889</v>
      </c>
      <c r="D17" s="27">
        <v>2.3401304766510582E-2</v>
      </c>
      <c r="E17" s="14">
        <v>8.600898569541382E-2</v>
      </c>
      <c r="F17" s="14">
        <v>7.3634649999999997</v>
      </c>
      <c r="G17" s="14">
        <v>0.22133300030331807</v>
      </c>
      <c r="H17" s="18">
        <v>10.24</v>
      </c>
      <c r="I17" s="16" t="s">
        <v>138</v>
      </c>
      <c r="J17" s="16" t="s">
        <v>138</v>
      </c>
      <c r="K17" s="11">
        <v>0.25600000000000001</v>
      </c>
      <c r="L17" s="11">
        <v>719.10617294647943</v>
      </c>
      <c r="M17" s="21">
        <v>100000000</v>
      </c>
      <c r="N17" s="7" t="s">
        <v>106</v>
      </c>
      <c r="O17" s="23">
        <v>300</v>
      </c>
      <c r="P17" s="25" t="s">
        <v>139</v>
      </c>
      <c r="Q17" s="25" t="s">
        <v>70</v>
      </c>
      <c r="R17" s="25"/>
    </row>
    <row r="18" spans="1:18" s="1" customFormat="1" ht="15.75">
      <c r="A18" s="8" t="s">
        <v>28</v>
      </c>
      <c r="B18" s="9" t="s">
        <v>29</v>
      </c>
      <c r="C18" s="28">
        <v>94.159000000000006</v>
      </c>
      <c r="D18" s="28">
        <v>-0.68952897058459606</v>
      </c>
      <c r="E18" s="15">
        <v>2.311124565394882</v>
      </c>
      <c r="F18" s="15">
        <v>23.216757999999999</v>
      </c>
      <c r="G18" s="15">
        <v>0.43232167784839087</v>
      </c>
      <c r="H18" s="19">
        <v>9.75</v>
      </c>
      <c r="I18" s="17" t="s">
        <v>140</v>
      </c>
      <c r="J18" s="17" t="s">
        <v>140</v>
      </c>
      <c r="K18" s="12">
        <v>0.18958333333333333</v>
      </c>
      <c r="L18" s="12">
        <v>1856.4544705951248</v>
      </c>
      <c r="M18" s="22">
        <v>100535000</v>
      </c>
      <c r="N18" s="9" t="s">
        <v>97</v>
      </c>
      <c r="O18" s="24">
        <v>2000</v>
      </c>
      <c r="P18" s="26" t="s">
        <v>141</v>
      </c>
      <c r="Q18" s="26" t="s">
        <v>70</v>
      </c>
      <c r="R18" s="26"/>
    </row>
    <row r="19" spans="1:18" s="1" customFormat="1" ht="15.75">
      <c r="A19" s="6" t="s">
        <v>34</v>
      </c>
      <c r="B19" s="7" t="s">
        <v>35</v>
      </c>
      <c r="C19" s="27">
        <v>89.629000000000005</v>
      </c>
      <c r="D19" s="27">
        <v>0.62289359653344756</v>
      </c>
      <c r="E19" s="14">
        <v>1.1769816928259436</v>
      </c>
      <c r="F19" s="14">
        <v>21.059727955950507</v>
      </c>
      <c r="G19" s="14">
        <v>0.80117791929689397</v>
      </c>
      <c r="H19" s="18">
        <v>8.75</v>
      </c>
      <c r="I19" s="16" t="s">
        <v>112</v>
      </c>
      <c r="J19" s="16" t="s">
        <v>113</v>
      </c>
      <c r="K19" s="11">
        <v>0.77777777777777779</v>
      </c>
      <c r="L19" s="11">
        <v>1703.8328003660813</v>
      </c>
      <c r="M19" s="21">
        <v>500000000</v>
      </c>
      <c r="N19" s="7" t="s">
        <v>97</v>
      </c>
      <c r="O19" s="23">
        <v>1000</v>
      </c>
      <c r="P19" s="25" t="s">
        <v>114</v>
      </c>
      <c r="Q19" s="25" t="s">
        <v>70</v>
      </c>
      <c r="R19" s="25"/>
    </row>
    <row r="20" spans="1:18" s="1" customFormat="1" ht="15.75">
      <c r="A20" s="8" t="s">
        <v>26</v>
      </c>
      <c r="B20" s="9" t="s">
        <v>27</v>
      </c>
      <c r="C20" s="28">
        <v>83.286000000000001</v>
      </c>
      <c r="D20" s="28">
        <v>0</v>
      </c>
      <c r="E20" s="15">
        <v>-0.37955239801472418</v>
      </c>
      <c r="F20" s="15">
        <v>22.191483999999999</v>
      </c>
      <c r="G20" s="15">
        <v>1.3704747134891719</v>
      </c>
      <c r="H20" s="19">
        <v>9.75</v>
      </c>
      <c r="I20" s="17" t="s">
        <v>142</v>
      </c>
      <c r="J20" s="17" t="s">
        <v>143</v>
      </c>
      <c r="K20" s="12">
        <v>3.1687500000000002</v>
      </c>
      <c r="L20" s="12">
        <v>1734.9402933115041</v>
      </c>
      <c r="M20" s="22">
        <v>98281000</v>
      </c>
      <c r="N20" s="9" t="s">
        <v>97</v>
      </c>
      <c r="O20" s="24">
        <v>2000</v>
      </c>
      <c r="P20" s="26" t="s">
        <v>144</v>
      </c>
      <c r="Q20" s="26" t="s">
        <v>70</v>
      </c>
      <c r="R20" s="26"/>
    </row>
    <row r="21" spans="1:18" s="1" customFormat="1" ht="15.75">
      <c r="A21" s="6" t="s">
        <v>36</v>
      </c>
      <c r="B21" s="7" t="s">
        <v>37</v>
      </c>
      <c r="C21" s="27">
        <v>74.986999999999995</v>
      </c>
      <c r="D21" s="27">
        <v>1.3946124902724101E-2</v>
      </c>
      <c r="E21" s="14">
        <v>0.81539751724079623</v>
      </c>
      <c r="F21" s="14">
        <v>19.370183000000001</v>
      </c>
      <c r="G21" s="14">
        <v>2.3957824624516597</v>
      </c>
      <c r="H21" s="18">
        <v>7.75</v>
      </c>
      <c r="I21" s="16" t="s">
        <v>145</v>
      </c>
      <c r="J21" s="16" t="s">
        <v>146</v>
      </c>
      <c r="K21" s="11">
        <v>0.43055555555555558</v>
      </c>
      <c r="L21" s="11">
        <v>1446.3019203846063</v>
      </c>
      <c r="M21" s="21">
        <v>300000000</v>
      </c>
      <c r="N21" s="7" t="s">
        <v>97</v>
      </c>
      <c r="O21" s="23">
        <v>150000</v>
      </c>
      <c r="P21" s="25" t="s">
        <v>147</v>
      </c>
      <c r="Q21" s="25" t="s">
        <v>70</v>
      </c>
      <c r="R21" s="25"/>
    </row>
    <row r="22" spans="1:18" s="1" customFormat="1" ht="15.75">
      <c r="A22" s="8" t="s">
        <v>32</v>
      </c>
      <c r="B22" s="9" t="s">
        <v>33</v>
      </c>
      <c r="C22" s="28">
        <v>87.823999999999998</v>
      </c>
      <c r="D22" s="28">
        <v>8.1787468135993038E-2</v>
      </c>
      <c r="E22" s="15">
        <v>0.5562886609742056</v>
      </c>
      <c r="F22" s="15">
        <v>11.480524000000001</v>
      </c>
      <c r="G22" s="15">
        <v>2.7160377793035675</v>
      </c>
      <c r="H22" s="19">
        <v>6.875</v>
      </c>
      <c r="I22" s="17" t="s">
        <v>148</v>
      </c>
      <c r="J22" s="17" t="s">
        <v>149</v>
      </c>
      <c r="K22" s="12">
        <v>1.8524305555555558</v>
      </c>
      <c r="L22" s="12">
        <v>657.59001647270497</v>
      </c>
      <c r="M22" s="22">
        <v>300000000</v>
      </c>
      <c r="N22" s="9" t="s">
        <v>97</v>
      </c>
      <c r="O22" s="24">
        <v>1000</v>
      </c>
      <c r="P22" s="26" t="s">
        <v>150</v>
      </c>
      <c r="Q22" s="26" t="s">
        <v>70</v>
      </c>
      <c r="R22" s="26"/>
    </row>
    <row r="23" spans="1:18" s="1" customFormat="1" ht="15.75">
      <c r="A23" s="6" t="s">
        <v>38</v>
      </c>
      <c r="B23" s="7" t="s">
        <v>39</v>
      </c>
      <c r="C23" s="27">
        <v>40.210999999999999</v>
      </c>
      <c r="D23" s="27">
        <v>-2.4868198547815944E-3</v>
      </c>
      <c r="E23" s="14">
        <v>-2.4868198547815944E-3</v>
      </c>
      <c r="F23" s="14">
        <v>33.701438000000003</v>
      </c>
      <c r="G23" s="14">
        <v>3.2338330615749884</v>
      </c>
      <c r="H23" s="18">
        <v>10</v>
      </c>
      <c r="I23" s="16" t="s">
        <v>151</v>
      </c>
      <c r="J23" s="16" t="s">
        <v>152</v>
      </c>
      <c r="K23" s="11">
        <v>0</v>
      </c>
      <c r="L23" s="11">
        <v>3268.353569026578</v>
      </c>
      <c r="M23" s="21">
        <v>588912695.00000012</v>
      </c>
      <c r="N23" s="7" t="s">
        <v>97</v>
      </c>
      <c r="O23" s="23">
        <v>150000</v>
      </c>
      <c r="P23" s="25" t="s">
        <v>153</v>
      </c>
      <c r="Q23" s="25" t="s">
        <v>70</v>
      </c>
      <c r="R23" s="25"/>
    </row>
    <row r="24" spans="1:18" s="1" customFormat="1" ht="15.75">
      <c r="A24" s="8" t="s">
        <v>30</v>
      </c>
      <c r="B24" s="9" t="s">
        <v>31</v>
      </c>
      <c r="C24" s="28">
        <v>88.260999999999996</v>
      </c>
      <c r="D24" s="28">
        <v>-2.8736185506400492E-2</v>
      </c>
      <c r="E24" s="15">
        <v>8.8850150903504954E-2</v>
      </c>
      <c r="F24" s="15">
        <v>10.258417</v>
      </c>
      <c r="G24" s="15">
        <v>3.428796264531301</v>
      </c>
      <c r="H24" s="19">
        <v>6.75</v>
      </c>
      <c r="I24" s="17" t="s">
        <v>154</v>
      </c>
      <c r="J24" s="17" t="s">
        <v>155</v>
      </c>
      <c r="K24" s="12">
        <v>2.0625000000000004</v>
      </c>
      <c r="L24" s="12">
        <v>530.59516298956885</v>
      </c>
      <c r="M24" s="22">
        <v>500000000</v>
      </c>
      <c r="N24" s="9" t="s">
        <v>97</v>
      </c>
      <c r="O24" s="24">
        <v>150000</v>
      </c>
      <c r="P24" s="26" t="s">
        <v>156</v>
      </c>
      <c r="Q24" s="26" t="s">
        <v>70</v>
      </c>
      <c r="R24" s="26"/>
    </row>
    <row r="25" spans="1:18" s="1" customFormat="1" ht="15.75">
      <c r="A25" s="6" t="s">
        <v>42</v>
      </c>
      <c r="B25" s="7" t="s">
        <v>43</v>
      </c>
      <c r="C25" s="27">
        <v>82.34</v>
      </c>
      <c r="D25" s="27">
        <v>-0.48919097978144643</v>
      </c>
      <c r="E25" s="14">
        <v>0.53002299712793177</v>
      </c>
      <c r="F25" s="14">
        <v>14.847607</v>
      </c>
      <c r="G25" s="14">
        <v>3.8633249707413237</v>
      </c>
      <c r="H25" s="18">
        <v>10</v>
      </c>
      <c r="I25" s="16" t="s">
        <v>157</v>
      </c>
      <c r="J25" s="16" t="s">
        <v>158</v>
      </c>
      <c r="K25" s="11">
        <v>0.75</v>
      </c>
      <c r="L25" s="11">
        <v>994.98109378432343</v>
      </c>
      <c r="M25" s="21">
        <v>400000000</v>
      </c>
      <c r="N25" s="7" t="s">
        <v>97</v>
      </c>
      <c r="O25" s="23">
        <v>1000</v>
      </c>
      <c r="P25" s="25" t="s">
        <v>159</v>
      </c>
      <c r="Q25" s="25" t="s">
        <v>70</v>
      </c>
      <c r="R25" s="25"/>
    </row>
    <row r="26" spans="1:18" s="1" customFormat="1" ht="15.75">
      <c r="A26" s="6" t="s">
        <v>60</v>
      </c>
      <c r="B26" s="7" t="s">
        <v>61</v>
      </c>
      <c r="C26" s="27">
        <v>83.200999999999993</v>
      </c>
      <c r="D26" s="27">
        <v>0</v>
      </c>
      <c r="E26" s="14">
        <v>0</v>
      </c>
      <c r="F26" s="14">
        <v>69.230575000000002</v>
      </c>
      <c r="G26" s="14">
        <v>0.29066410015735566</v>
      </c>
      <c r="H26" s="18">
        <v>12.625</v>
      </c>
      <c r="I26" s="16" t="s">
        <v>160</v>
      </c>
      <c r="J26" s="16" t="s">
        <v>160</v>
      </c>
      <c r="K26" s="11">
        <v>1.7184027777777777</v>
      </c>
      <c r="L26" s="11">
        <v>6864.7340924620721</v>
      </c>
      <c r="M26" s="21">
        <v>199693422</v>
      </c>
      <c r="N26" s="7" t="s">
        <v>97</v>
      </c>
      <c r="O26" s="23">
        <v>1</v>
      </c>
      <c r="P26" s="25" t="s">
        <v>161</v>
      </c>
      <c r="Q26" s="25" t="s">
        <v>68</v>
      </c>
      <c r="R26" s="25"/>
    </row>
    <row r="27" spans="1:18" s="1" customFormat="1" ht="15.75">
      <c r="A27" s="8" t="s">
        <v>56</v>
      </c>
      <c r="B27" s="9" t="s">
        <v>57</v>
      </c>
      <c r="C27" s="28">
        <v>95.231999999999999</v>
      </c>
      <c r="D27" s="28">
        <v>0.12077784803059925</v>
      </c>
      <c r="E27" s="15">
        <v>1.0723158062650608</v>
      </c>
      <c r="F27" s="15">
        <v>22.481517</v>
      </c>
      <c r="G27" s="15">
        <v>0.29319873878156261</v>
      </c>
      <c r="H27" s="19">
        <v>6.5</v>
      </c>
      <c r="I27" s="17" t="s">
        <v>162</v>
      </c>
      <c r="J27" s="17" t="s">
        <v>162</v>
      </c>
      <c r="K27" s="12">
        <v>1.2097222222222224</v>
      </c>
      <c r="L27" s="12">
        <v>1838.2875979561893</v>
      </c>
      <c r="M27" s="22">
        <v>103689999.9999999</v>
      </c>
      <c r="N27" s="9" t="s">
        <v>97</v>
      </c>
      <c r="O27" s="24">
        <v>1000</v>
      </c>
      <c r="P27" s="26" t="s">
        <v>163</v>
      </c>
      <c r="Q27" s="26" t="s">
        <v>68</v>
      </c>
      <c r="R27" s="26"/>
    </row>
    <row r="28" spans="1:18" s="1" customFormat="1" ht="15.75">
      <c r="A28" s="6" t="s">
        <v>64</v>
      </c>
      <c r="B28" s="7" t="s">
        <v>65</v>
      </c>
      <c r="C28" s="27">
        <v>98.91</v>
      </c>
      <c r="D28" s="27">
        <v>8.162562369250248E-2</v>
      </c>
      <c r="E28" s="14">
        <v>0.10279189805234097</v>
      </c>
      <c r="F28" s="14">
        <v>7.9638229999999997</v>
      </c>
      <c r="G28" s="14">
        <v>1.5922809557270516</v>
      </c>
      <c r="H28" s="18">
        <v>6.7</v>
      </c>
      <c r="I28" s="16" t="s">
        <v>164</v>
      </c>
      <c r="J28" s="16" t="s">
        <v>165</v>
      </c>
      <c r="K28" s="11">
        <v>0.80767123287671239</v>
      </c>
      <c r="L28" s="11">
        <v>801.7251320598059</v>
      </c>
      <c r="M28" s="21">
        <v>150000000</v>
      </c>
      <c r="N28" s="7" t="s">
        <v>106</v>
      </c>
      <c r="O28" s="23">
        <v>500</v>
      </c>
      <c r="P28" s="25" t="s">
        <v>166</v>
      </c>
      <c r="Q28" s="25" t="s">
        <v>68</v>
      </c>
      <c r="R28" s="25"/>
    </row>
    <row r="29" spans="1:18" s="1" customFormat="1" ht="15.75">
      <c r="A29" s="8" t="s">
        <v>46</v>
      </c>
      <c r="B29" s="9" t="s">
        <v>47</v>
      </c>
      <c r="C29" s="28">
        <v>38.591999999999999</v>
      </c>
      <c r="D29" s="28">
        <v>-1.2322852573220915</v>
      </c>
      <c r="E29" s="15">
        <v>-1.0277172531292786</v>
      </c>
      <c r="F29" s="15">
        <v>61.454900000000002</v>
      </c>
      <c r="G29" s="15">
        <v>1.55192912638514</v>
      </c>
      <c r="H29" s="19">
        <v>9.5</v>
      </c>
      <c r="I29" s="17" t="s">
        <v>167</v>
      </c>
      <c r="J29" s="17" t="s">
        <v>113</v>
      </c>
      <c r="K29" s="12">
        <v>0.84444444444444455</v>
      </c>
      <c r="L29" s="12">
        <v>5676.1308416871107</v>
      </c>
      <c r="M29" s="22">
        <v>29960000</v>
      </c>
      <c r="N29" s="9" t="s">
        <v>97</v>
      </c>
      <c r="O29" s="24">
        <v>1000</v>
      </c>
      <c r="P29" s="26" t="s">
        <v>168</v>
      </c>
      <c r="Q29" s="26" t="s">
        <v>68</v>
      </c>
      <c r="R29" s="26"/>
    </row>
    <row r="30" spans="1:18" s="1" customFormat="1" ht="15.75">
      <c r="A30" s="6" t="s">
        <v>44</v>
      </c>
      <c r="B30" s="7" t="s">
        <v>45</v>
      </c>
      <c r="C30" s="27">
        <v>84.668999999999997</v>
      </c>
      <c r="D30" s="27">
        <v>9.328514802558853E-2</v>
      </c>
      <c r="E30" s="14">
        <v>-0.42441546143361419</v>
      </c>
      <c r="F30" s="14">
        <v>17.855813000000001</v>
      </c>
      <c r="G30" s="14">
        <v>1.7086326827685885</v>
      </c>
      <c r="H30" s="18">
        <v>8.75</v>
      </c>
      <c r="I30" s="16" t="s">
        <v>169</v>
      </c>
      <c r="J30" s="16" t="s">
        <v>105</v>
      </c>
      <c r="K30" s="11">
        <v>3.6215277777777768</v>
      </c>
      <c r="L30" s="11">
        <v>1301.3810872870351</v>
      </c>
      <c r="M30" s="21">
        <v>360000000</v>
      </c>
      <c r="N30" s="7" t="s">
        <v>97</v>
      </c>
      <c r="O30" s="23">
        <v>500</v>
      </c>
      <c r="P30" s="25" t="s">
        <v>170</v>
      </c>
      <c r="Q30" s="25" t="s">
        <v>68</v>
      </c>
      <c r="R30" s="25"/>
    </row>
    <row r="31" spans="1:18" s="1" customFormat="1" ht="15.75">
      <c r="A31" s="8" t="s">
        <v>50</v>
      </c>
      <c r="B31" s="9" t="s">
        <v>51</v>
      </c>
      <c r="C31" s="28">
        <v>76.099999999999994</v>
      </c>
      <c r="D31" s="28">
        <v>-9.1571785387242435E-2</v>
      </c>
      <c r="E31" s="15">
        <v>-0.15219901333053384</v>
      </c>
      <c r="F31" s="15">
        <v>18.279368999999999</v>
      </c>
      <c r="G31" s="15">
        <v>2.2951134333257945</v>
      </c>
      <c r="H31" s="19">
        <v>6.875</v>
      </c>
      <c r="I31" s="17" t="s">
        <v>171</v>
      </c>
      <c r="J31" s="17" t="s">
        <v>172</v>
      </c>
      <c r="K31" s="12">
        <v>0.40104166666641305</v>
      </c>
      <c r="L31" s="12">
        <v>1338.3178384331227</v>
      </c>
      <c r="M31" s="22">
        <v>39799500</v>
      </c>
      <c r="N31" s="9" t="s">
        <v>97</v>
      </c>
      <c r="O31" s="24">
        <v>150000</v>
      </c>
      <c r="P31" s="26" t="s">
        <v>173</v>
      </c>
      <c r="Q31" s="26" t="s">
        <v>68</v>
      </c>
      <c r="R31" s="26"/>
    </row>
    <row r="32" spans="1:18" s="1" customFormat="1" ht="15.75">
      <c r="A32" s="6" t="s">
        <v>52</v>
      </c>
      <c r="B32" s="7" t="s">
        <v>53</v>
      </c>
      <c r="C32" s="27">
        <v>95.468999999999994</v>
      </c>
      <c r="D32" s="27">
        <v>0.11873486646941667</v>
      </c>
      <c r="E32" s="14">
        <v>-5.8037788839810964E-2</v>
      </c>
      <c r="F32" s="14">
        <v>8.1250610000000005</v>
      </c>
      <c r="G32" s="14">
        <v>2.1397964052592808</v>
      </c>
      <c r="H32" s="18">
        <v>6</v>
      </c>
      <c r="I32" s="16" t="s">
        <v>174</v>
      </c>
      <c r="J32" s="16" t="s">
        <v>175</v>
      </c>
      <c r="K32" s="11">
        <v>0.7666666666666665</v>
      </c>
      <c r="L32" s="11">
        <v>289.63960774555829</v>
      </c>
      <c r="M32" s="21">
        <v>500000000</v>
      </c>
      <c r="N32" s="7" t="s">
        <v>97</v>
      </c>
      <c r="O32" s="23">
        <v>1000</v>
      </c>
      <c r="P32" s="25" t="s">
        <v>176</v>
      </c>
      <c r="Q32" s="25" t="s">
        <v>68</v>
      </c>
      <c r="R32" s="25"/>
    </row>
    <row r="33" spans="1:18" s="1" customFormat="1" ht="15.75">
      <c r="A33" s="8" t="s">
        <v>62</v>
      </c>
      <c r="B33" s="9" t="s">
        <v>63</v>
      </c>
      <c r="C33" s="28">
        <v>105.747</v>
      </c>
      <c r="D33" s="28">
        <v>-9.2669817440445244E-3</v>
      </c>
      <c r="E33" s="15">
        <v>-7.0593772060547053E-2</v>
      </c>
      <c r="F33" s="15">
        <v>4.0762989999999997</v>
      </c>
      <c r="G33" s="15">
        <v>1.4688402152723719</v>
      </c>
      <c r="H33" s="19">
        <v>6</v>
      </c>
      <c r="I33" s="17" t="s">
        <v>177</v>
      </c>
      <c r="J33" s="17" t="s">
        <v>178</v>
      </c>
      <c r="K33" s="12">
        <v>2.5166666666666666</v>
      </c>
      <c r="L33" s="12">
        <v>-284.60861341403375</v>
      </c>
      <c r="M33" s="22">
        <v>500000000</v>
      </c>
      <c r="N33" s="9" t="s">
        <v>97</v>
      </c>
      <c r="O33" s="24">
        <v>150000</v>
      </c>
      <c r="P33" s="26" t="s">
        <v>179</v>
      </c>
      <c r="Q33" s="26" t="s">
        <v>68</v>
      </c>
      <c r="R33" s="26"/>
    </row>
    <row r="34" spans="1:18" s="1" customFormat="1" ht="15.75">
      <c r="A34" s="6" t="s">
        <v>54</v>
      </c>
      <c r="B34" s="7" t="s">
        <v>55</v>
      </c>
      <c r="C34" s="27">
        <v>109.652</v>
      </c>
      <c r="D34" s="27">
        <v>-1.2218997258024458E-2</v>
      </c>
      <c r="E34" s="14">
        <v>-9.119685845105555E-4</v>
      </c>
      <c r="F34" s="14">
        <v>2.747471</v>
      </c>
      <c r="G34" s="14">
        <v>2.348308836381046</v>
      </c>
      <c r="H34" s="18">
        <v>6.625</v>
      </c>
      <c r="I34" s="16" t="s">
        <v>180</v>
      </c>
      <c r="J34" s="16" t="s">
        <v>181</v>
      </c>
      <c r="K34" s="11">
        <v>2.6684027777777777</v>
      </c>
      <c r="L34" s="11">
        <v>249.050256451716</v>
      </c>
      <c r="M34" s="21">
        <v>216593000</v>
      </c>
      <c r="N34" s="7" t="s">
        <v>106</v>
      </c>
      <c r="O34" s="23">
        <v>100000</v>
      </c>
      <c r="P34" s="25" t="s">
        <v>182</v>
      </c>
      <c r="Q34" s="25" t="s">
        <v>68</v>
      </c>
      <c r="R34" s="25"/>
    </row>
    <row r="35" spans="1:18" s="1" customFormat="1" ht="15.75">
      <c r="A35" s="8" t="s">
        <v>48</v>
      </c>
      <c r="B35" s="9" t="s">
        <v>49</v>
      </c>
      <c r="C35" s="28">
        <v>87.561999999999998</v>
      </c>
      <c r="D35" s="28">
        <v>0</v>
      </c>
      <c r="E35" s="15">
        <v>0</v>
      </c>
      <c r="F35" s="15">
        <v>12.209156999999999</v>
      </c>
      <c r="G35" s="15">
        <v>2.5466645294460606</v>
      </c>
      <c r="H35" s="19">
        <v>7.25</v>
      </c>
      <c r="I35" s="17" t="s">
        <v>183</v>
      </c>
      <c r="J35" s="17" t="s">
        <v>178</v>
      </c>
      <c r="K35" s="12">
        <v>3.040972222222222</v>
      </c>
      <c r="L35" s="12">
        <v>731.71876807086358</v>
      </c>
      <c r="M35" s="22">
        <v>91891840</v>
      </c>
      <c r="N35" s="9" t="s">
        <v>97</v>
      </c>
      <c r="O35" s="24">
        <v>1000</v>
      </c>
      <c r="P35" s="26" t="s">
        <v>184</v>
      </c>
      <c r="Q35" s="26" t="s">
        <v>68</v>
      </c>
      <c r="R35" s="26"/>
    </row>
    <row r="36" spans="1:18" s="1" customFormat="1" ht="15.75">
      <c r="A36" s="6" t="s">
        <v>73</v>
      </c>
      <c r="B36" s="7" t="s">
        <v>74</v>
      </c>
      <c r="C36" s="27">
        <v>90.132000000000005</v>
      </c>
      <c r="D36" s="27">
        <v>0.94834614270206241</v>
      </c>
      <c r="E36" s="14">
        <v>1.1556199212677241</v>
      </c>
      <c r="F36" s="14">
        <v>11.382007</v>
      </c>
      <c r="G36" s="14">
        <v>3.5434884379655012</v>
      </c>
      <c r="H36" s="18">
        <v>8.5</v>
      </c>
      <c r="I36" s="16" t="s">
        <v>185</v>
      </c>
      <c r="J36" s="16" t="s">
        <v>186</v>
      </c>
      <c r="K36" s="11">
        <v>0.37777777777777777</v>
      </c>
      <c r="L36" s="11">
        <v>0</v>
      </c>
      <c r="M36" s="21">
        <v>388871000</v>
      </c>
      <c r="N36" s="7" t="s">
        <v>106</v>
      </c>
      <c r="O36" s="23">
        <v>1000</v>
      </c>
      <c r="P36" s="25" t="s">
        <v>187</v>
      </c>
      <c r="Q36" s="25" t="s">
        <v>68</v>
      </c>
      <c r="R36" s="25"/>
    </row>
    <row r="37" spans="1:18" ht="15.75">
      <c r="A37" s="8" t="s">
        <v>58</v>
      </c>
      <c r="B37" s="9" t="s">
        <v>59</v>
      </c>
      <c r="C37" s="28">
        <v>88.152000000000001</v>
      </c>
      <c r="D37" s="28">
        <v>0.17769185833748533</v>
      </c>
      <c r="E37" s="15">
        <v>0.80937303610956846</v>
      </c>
      <c r="F37" s="15">
        <v>10.959317</v>
      </c>
      <c r="G37" s="15">
        <v>4.159544783659749</v>
      </c>
      <c r="H37" s="19">
        <v>8</v>
      </c>
      <c r="I37" s="17" t="s">
        <v>188</v>
      </c>
      <c r="J37" s="17" t="s">
        <v>189</v>
      </c>
      <c r="K37" s="12">
        <v>0.75555555555555554</v>
      </c>
      <c r="L37" s="12">
        <v>599.8622489319298</v>
      </c>
      <c r="M37" s="22">
        <v>400000000</v>
      </c>
      <c r="N37" s="9" t="s">
        <v>97</v>
      </c>
      <c r="O37" s="24">
        <v>1000</v>
      </c>
      <c r="P37" s="26" t="s">
        <v>190</v>
      </c>
      <c r="Q37" s="26" t="s">
        <v>68</v>
      </c>
      <c r="R37" s="26"/>
    </row>
  </sheetData>
  <sortState ref="A38:P50">
    <sortCondition ref="G38:G50"/>
  </sortState>
  <pageMargins left="0.7" right="0.7" top="0.75" bottom="0.75" header="0.3" footer="0.3"/>
  <pageSetup paperSize="8" scale="63" fitToHeight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workbookViewId="0">
      <selection sqref="A1:XFD1048576"/>
    </sheetView>
  </sheetViews>
  <sheetFormatPr baseColWidth="10" defaultRowHeight="15"/>
  <cols>
    <col min="1" max="1" width="42.42578125" style="1" customWidth="1"/>
    <col min="2" max="4" width="11.42578125" style="1"/>
    <col min="5" max="6" width="13.42578125" style="13" bestFit="1" customWidth="1"/>
    <col min="7" max="8" width="11.42578125" style="13"/>
    <col min="9" max="9" width="18.28515625" style="1" customWidth="1"/>
    <col min="10" max="10" width="19.42578125" style="1" bestFit="1" customWidth="1"/>
    <col min="11" max="11" width="16.28515625" style="13" bestFit="1" customWidth="1"/>
    <col min="12" max="12" width="14.5703125" style="13" customWidth="1"/>
    <col min="13" max="13" width="20.28515625" style="2" customWidth="1"/>
    <col min="14" max="14" width="12.85546875" style="1" bestFit="1" customWidth="1"/>
    <col min="15" max="15" width="14" style="2" customWidth="1"/>
    <col min="16" max="18" width="21.42578125" style="1" bestFit="1" customWidth="1"/>
    <col min="19" max="16384" width="11.42578125" style="1"/>
  </cols>
  <sheetData>
    <row r="1" spans="1:18" ht="15.75">
      <c r="A1" s="3" t="s">
        <v>78</v>
      </c>
      <c r="B1" s="4" t="s">
        <v>79</v>
      </c>
      <c r="C1" s="4" t="s">
        <v>80</v>
      </c>
      <c r="D1" s="4" t="s">
        <v>81</v>
      </c>
      <c r="E1" s="4" t="s">
        <v>82</v>
      </c>
      <c r="F1" s="29" t="s">
        <v>83</v>
      </c>
      <c r="G1" s="29" t="s">
        <v>84</v>
      </c>
      <c r="H1" s="30" t="s">
        <v>85</v>
      </c>
      <c r="I1" s="4" t="s">
        <v>86</v>
      </c>
      <c r="J1" s="5" t="s">
        <v>87</v>
      </c>
      <c r="K1" s="10" t="s">
        <v>88</v>
      </c>
      <c r="L1" s="10" t="s">
        <v>89</v>
      </c>
      <c r="M1" s="4" t="s">
        <v>90</v>
      </c>
      <c r="N1" s="4" t="s">
        <v>92</v>
      </c>
      <c r="O1" s="4" t="s">
        <v>91</v>
      </c>
      <c r="P1" s="4" t="s">
        <v>91</v>
      </c>
      <c r="Q1" s="20" t="s">
        <v>93</v>
      </c>
      <c r="R1" s="20" t="s">
        <v>94</v>
      </c>
    </row>
    <row r="2" spans="1:18" ht="15.75">
      <c r="A2" s="8" t="s">
        <v>0</v>
      </c>
      <c r="B2" s="9" t="s">
        <v>1</v>
      </c>
      <c r="C2" s="28" t="e">
        <f ca="1">_xll.BDP("LW906340 Corp","LAST_PRICE")</f>
        <v>#NAME?</v>
      </c>
      <c r="D2" s="28" t="e">
        <f ca="1">_xll.BDP("LW906340 Corp","CHG_PCT_1D")</f>
        <v>#NAME?</v>
      </c>
      <c r="E2" s="15" t="e">
        <f ca="1">_xll.BDP("LW906340 Corp","CHG_PCT_WTD")</f>
        <v>#NAME?</v>
      </c>
      <c r="F2" s="15" t="e">
        <f ca="1">_xll.BDP("LW906340 Corp","YAS_BOND_YLD")</f>
        <v>#NAME?</v>
      </c>
      <c r="G2" s="15" t="e">
        <f ca="1">_xll.BDP("LW906340 Corp","DUR_ADJ_MID")</f>
        <v>#NAME?</v>
      </c>
      <c r="H2" s="19" t="e">
        <f ca="1">_xll.BDP("LW906340 Corp","CPN")</f>
        <v>#NAME?</v>
      </c>
      <c r="I2" s="17" t="e">
        <f ca="1">_xll.BDP("LW906340 Corp","MATURITY")</f>
        <v>#NAME?</v>
      </c>
      <c r="J2" s="17" t="e">
        <f ca="1">_xll.BDP("LW906340 Corp","NXT_CPN_DT")</f>
        <v>#NAME?</v>
      </c>
      <c r="K2" s="12" t="e">
        <f ca="1">_xll.BDP("LW906340 Corp","INT_ACC")</f>
        <v>#NAME?</v>
      </c>
      <c r="L2" s="12" t="e">
        <f ca="1">_xll.BDP("LW906340 Corp","OAS_SPREAD_MID")</f>
        <v>#NAME?</v>
      </c>
      <c r="M2" s="22" t="e">
        <f ca="1">_xll.BDP("LW906340 Corp","AMT_OUTSTANDING")</f>
        <v>#NAME?</v>
      </c>
      <c r="N2" s="9" t="e">
        <f ca="1">_xll.BDP("LW906340 Corp","CALLABLE")</f>
        <v>#NAME?</v>
      </c>
      <c r="O2" s="24" t="e">
        <f ca="1">_xll.BDP("LW906340 Corp","MIN_PIECE")</f>
        <v>#NAME?</v>
      </c>
      <c r="P2" s="26" t="e">
        <f ca="1">_xll.BDP("LW906340 Corp","ID_ISIN")</f>
        <v>#NAME?</v>
      </c>
      <c r="Q2" s="26" t="s">
        <v>66</v>
      </c>
      <c r="R2" s="26" t="s">
        <v>76</v>
      </c>
    </row>
    <row r="3" spans="1:18" ht="15.75">
      <c r="A3" s="6" t="s">
        <v>2</v>
      </c>
      <c r="B3" s="7" t="s">
        <v>3</v>
      </c>
      <c r="C3" s="27" t="e">
        <f ca="1">_xll.BDP("QZ980044 Corp","LAST_PRICE")</f>
        <v>#NAME?</v>
      </c>
      <c r="D3" s="27" t="e">
        <f ca="1">_xll.BDP("QZ980044 Corp","CHG_PCT_1D")</f>
        <v>#NAME?</v>
      </c>
      <c r="E3" s="14" t="e">
        <f ca="1">_xll.BDP("QZ980044 Corp","CHG_PCT_WTD")</f>
        <v>#NAME?</v>
      </c>
      <c r="F3" s="14" t="e">
        <f ca="1">_xll.BDP("QZ980044 Corp","YAS_BOND_YLD")</f>
        <v>#NAME?</v>
      </c>
      <c r="G3" s="14" t="e">
        <f ca="1">_xll.BDP("QZ980044 Corp","DUR_ADJ_MID")</f>
        <v>#NAME?</v>
      </c>
      <c r="H3" s="18" t="e">
        <f ca="1">_xll.BDP("QZ980044 Corp","CPN")</f>
        <v>#NAME?</v>
      </c>
      <c r="I3" s="16" t="e">
        <f ca="1">_xll.BDP("QZ980044 Corp","MATURITY")</f>
        <v>#NAME?</v>
      </c>
      <c r="J3" s="16" t="e">
        <f ca="1">_xll.BDP("QZ980044 Corp","NXT_CPN_DT")</f>
        <v>#NAME?</v>
      </c>
      <c r="K3" s="11" t="e">
        <f ca="1">_xll.BDP("QZ980044 Corp","INT_ACC")</f>
        <v>#NAME?</v>
      </c>
      <c r="L3" s="11" t="e">
        <f ca="1">_xll.BDP("QZ980044 Corp","OAS_SPREAD_MID")</f>
        <v>#NAME?</v>
      </c>
      <c r="M3" s="21" t="e">
        <f ca="1">_xll.BDP("QZ980044 Corp","AMT_OUTSTANDING")</f>
        <v>#NAME?</v>
      </c>
      <c r="N3" s="7" t="e">
        <f ca="1">_xll.BDP("QZ980044 Corp","CALLABLE")</f>
        <v>#NAME?</v>
      </c>
      <c r="O3" s="23" t="e">
        <f ca="1">_xll.BDP("QZ980044 Corp","MIN_PIECE")</f>
        <v>#NAME?</v>
      </c>
      <c r="P3" s="25" t="e">
        <f ca="1">_xll.BDP("QZ980044 Corp","ID_ISIN")</f>
        <v>#NAME?</v>
      </c>
      <c r="Q3" s="25" t="s">
        <v>66</v>
      </c>
      <c r="R3" s="25" t="s">
        <v>76</v>
      </c>
    </row>
    <row r="4" spans="1:18" ht="15.75">
      <c r="A4" s="8" t="s">
        <v>77</v>
      </c>
      <c r="B4" s="9" t="s">
        <v>75</v>
      </c>
      <c r="C4" s="28" t="e">
        <f ca="1">_xll.BDP(R4,"LAST_PRICE")</f>
        <v>#NAME?</v>
      </c>
      <c r="D4" s="28" t="e">
        <f ca="1">_xll.BDP(R4,"CHG_PCT_1D")</f>
        <v>#NAME?</v>
      </c>
      <c r="E4" s="15" t="e">
        <f ca="1">_xll.BDP(R4,"CHG_PCT_WTD")</f>
        <v>#NAME?</v>
      </c>
      <c r="F4" s="15" t="e">
        <f ca="1">_xll.BDP(R4,"YAS_BOND_YLD")</f>
        <v>#NAME?</v>
      </c>
      <c r="G4" s="15" t="e">
        <f ca="1">_xll.BDP(R4,"DUR_ADJ_MID")</f>
        <v>#NAME?</v>
      </c>
      <c r="H4" s="19" t="e">
        <f ca="1">_xll.BDP(R4,"CPN")</f>
        <v>#NAME?</v>
      </c>
      <c r="I4" s="17" t="e">
        <f ca="1">_xll.BDP(R4,"MATURITY")</f>
        <v>#NAME?</v>
      </c>
      <c r="J4" s="17" t="e">
        <f ca="1">_xll.BDP(R4,"NXT_CPN_DT")</f>
        <v>#NAME?</v>
      </c>
      <c r="K4" s="12" t="e">
        <f ca="1">_xll.BDP(R4,"INT_ACC")</f>
        <v>#NAME?</v>
      </c>
      <c r="L4" s="12" t="s">
        <v>69</v>
      </c>
      <c r="M4" s="22" t="e">
        <f ca="1">_xll.BDP(R4,"AMT_OUTSTANDING")</f>
        <v>#NAME?</v>
      </c>
      <c r="N4" s="9" t="e">
        <f ca="1">_xll.BDP(R4,"CALLABLE")</f>
        <v>#NAME?</v>
      </c>
      <c r="O4" s="24" t="e">
        <f ca="1">_xll.BDP(R4,"MIN_PIECE")</f>
        <v>#NAME?</v>
      </c>
      <c r="P4" s="26" t="e">
        <f ca="1">_xll.BDP(R4,"ID_ISIN")</f>
        <v>#NAME?</v>
      </c>
      <c r="Q4" s="26" t="s">
        <v>66</v>
      </c>
      <c r="R4" s="26" t="s">
        <v>76</v>
      </c>
    </row>
    <row r="5" spans="1:18" ht="15.75">
      <c r="A5" s="6" t="s">
        <v>18</v>
      </c>
      <c r="B5" s="7" t="s">
        <v>19</v>
      </c>
      <c r="C5" s="27" t="e">
        <f ca="1">_xll.BDP("JK512842 Corp","LAST_PRICE")</f>
        <v>#NAME?</v>
      </c>
      <c r="D5" s="27" t="e">
        <f ca="1">_xll.BDP("JK512842 Corp","CHG_PCT_1D")</f>
        <v>#NAME?</v>
      </c>
      <c r="E5" s="14" t="e">
        <f ca="1">_xll.BDP("JK512842 Corp","CHG_PCT_WTD")</f>
        <v>#NAME?</v>
      </c>
      <c r="F5" s="14" t="e">
        <f ca="1">_xll.BDP("JK512842 Corp","YAS_BOND_YLD")</f>
        <v>#NAME?</v>
      </c>
      <c r="G5" s="14" t="e">
        <f ca="1">_xll.BDP("JK512842 Corp","DUR_ADJ_MID")</f>
        <v>#NAME?</v>
      </c>
      <c r="H5" s="18" t="e">
        <f ca="1">_xll.BDP("JK512842 Corp","CPN")</f>
        <v>#NAME?</v>
      </c>
      <c r="I5" s="16" t="e">
        <f ca="1">_xll.BDP("JK512842 Corp","MATURITY")</f>
        <v>#NAME?</v>
      </c>
      <c r="J5" s="16" t="e">
        <f ca="1">_xll.BDP("JK512842 Corp","NXT_CPN_DT")</f>
        <v>#NAME?</v>
      </c>
      <c r="K5" s="11" t="e">
        <f ca="1">_xll.BDP("JK512842 Corp","INT_ACC")</f>
        <v>#NAME?</v>
      </c>
      <c r="L5" s="11" t="e">
        <f ca="1">_xll.BDP("JK512842 Corp","Z_SPRD_MID")</f>
        <v>#NAME?</v>
      </c>
      <c r="M5" s="21" t="e">
        <f ca="1">_xll.BDP("JK512842 Corp","AMT_OUTSTANDING")</f>
        <v>#NAME?</v>
      </c>
      <c r="N5" s="7" t="e">
        <f ca="1">_xll.BDP("JK512842 Corp","CALLABLE")</f>
        <v>#NAME?</v>
      </c>
      <c r="O5" s="23" t="e">
        <f ca="1">_xll.BDP("JK512842 Corp","MIN_PIECE")</f>
        <v>#NAME?</v>
      </c>
      <c r="P5" s="25" t="e">
        <f ca="1">_xll.BDP("JK512842 Corp","ID_ISIN")</f>
        <v>#NAME?</v>
      </c>
      <c r="Q5" s="25" t="s">
        <v>67</v>
      </c>
      <c r="R5" s="25"/>
    </row>
    <row r="6" spans="1:18" ht="15.75">
      <c r="A6" s="8" t="s">
        <v>10</v>
      </c>
      <c r="B6" s="9" t="s">
        <v>11</v>
      </c>
      <c r="C6" s="28" t="e">
        <f ca="1">_xll.BDP("EI234792 Corp","LAST_PRICE")</f>
        <v>#NAME?</v>
      </c>
      <c r="D6" s="28" t="e">
        <f ca="1">_xll.BDP("EI234792 Corp","CHG_PCT_1D")</f>
        <v>#NAME?</v>
      </c>
      <c r="E6" s="15" t="e">
        <f ca="1">_xll.BDP("EI234792 Corp","CHG_PCT_WTD")</f>
        <v>#NAME?</v>
      </c>
      <c r="F6" s="15" t="e">
        <f ca="1">_xll.BDP("EI234792 Corp","YAS_BOND_YLD")</f>
        <v>#NAME?</v>
      </c>
      <c r="G6" s="15" t="e">
        <f ca="1">_xll.BDP("EI234792 Corp","DUR_ADJ_MID")</f>
        <v>#NAME?</v>
      </c>
      <c r="H6" s="19" t="e">
        <f ca="1">_xll.BDP("EI234792 Corp","CPN")</f>
        <v>#NAME?</v>
      </c>
      <c r="I6" s="17" t="e">
        <f ca="1">_xll.BDP("EI234792 Corp","MATURITY")</f>
        <v>#NAME?</v>
      </c>
      <c r="J6" s="17" t="e">
        <f ca="1">_xll.BDP("EI234792 Corp","NXT_CPN_DT")</f>
        <v>#NAME?</v>
      </c>
      <c r="K6" s="12" t="e">
        <f ca="1">_xll.BDP("EI234792 Corp","INT_ACC")</f>
        <v>#NAME?</v>
      </c>
      <c r="L6" s="12" t="e">
        <f ca="1">_xll.BDP("EI234792 Corp","Z_SPRD_MID")</f>
        <v>#NAME?</v>
      </c>
      <c r="M6" s="22" t="e">
        <f ca="1">_xll.BDP("EI234792 Corp","AMT_OUTSTANDING")</f>
        <v>#NAME?</v>
      </c>
      <c r="N6" s="9" t="e">
        <f ca="1">_xll.BDP("EI234792 Corp","CALLABLE")</f>
        <v>#NAME?</v>
      </c>
      <c r="O6" s="24" t="e">
        <f ca="1">_xll.BDP("EI234792 Corp","MIN_PIECE")</f>
        <v>#NAME?</v>
      </c>
      <c r="P6" s="26" t="e">
        <f ca="1">_xll.BDP("EI234792 Corp","ID_ISIN")</f>
        <v>#NAME?</v>
      </c>
      <c r="Q6" s="26" t="s">
        <v>67</v>
      </c>
      <c r="R6" s="26"/>
    </row>
    <row r="7" spans="1:18" ht="15.75">
      <c r="A7" s="6" t="s">
        <v>16</v>
      </c>
      <c r="B7" s="7" t="s">
        <v>17</v>
      </c>
      <c r="C7" s="27" t="e">
        <f ca="1">_xll.BDP("AL086233 Corp","LAST_PRICE")</f>
        <v>#NAME?</v>
      </c>
      <c r="D7" s="27" t="e">
        <f ca="1">_xll.BDP("AL086233 Corp","CHG_PCT_1D")</f>
        <v>#NAME?</v>
      </c>
      <c r="E7" s="14" t="e">
        <f ca="1">_xll.BDP("AL086233 Corp","CHG_PCT_WTD")</f>
        <v>#NAME?</v>
      </c>
      <c r="F7" s="14" t="e">
        <f ca="1">_xll.BDP("AL086233 Corp","YAS_BOND_YLD")</f>
        <v>#NAME?</v>
      </c>
      <c r="G7" s="14" t="e">
        <f ca="1">_xll.BDP("AL086233 Corp","DUR_ADJ_MID")</f>
        <v>#NAME?</v>
      </c>
      <c r="H7" s="18" t="e">
        <f ca="1">_xll.BDP("AL086233 Corp","CPN")</f>
        <v>#NAME?</v>
      </c>
      <c r="I7" s="16" t="e">
        <f ca="1">_xll.BDP("AL086233 Corp","MATURITY")</f>
        <v>#NAME?</v>
      </c>
      <c r="J7" s="16" t="e">
        <f ca="1">_xll.BDP("AL086233 Corp","NXT_CPN_DT")</f>
        <v>#NAME?</v>
      </c>
      <c r="K7" s="11" t="e">
        <f ca="1">_xll.BDP("AL086233 Corp","INT_ACC")</f>
        <v>#NAME?</v>
      </c>
      <c r="L7" s="11" t="e">
        <f ca="1">_xll.BDP("AL086233 Corp","OAS_SPREAD_MID")</f>
        <v>#NAME?</v>
      </c>
      <c r="M7" s="21" t="e">
        <f ca="1">_xll.BDP("AL086233 Corp","AMT_OUTSTANDING")</f>
        <v>#NAME?</v>
      </c>
      <c r="N7" s="7" t="e">
        <f ca="1">_xll.BDP("AL086233 Corp","CALLABLE")</f>
        <v>#NAME?</v>
      </c>
      <c r="O7" s="23" t="e">
        <f ca="1">_xll.BDP("AL086233 Corp","MIN_PIECE")</f>
        <v>#NAME?</v>
      </c>
      <c r="P7" s="25" t="e">
        <f ca="1">_xll.BDP("AL086233 Corp","ID_ISIN")</f>
        <v>#NAME?</v>
      </c>
      <c r="Q7" s="25" t="s">
        <v>67</v>
      </c>
      <c r="R7" s="25"/>
    </row>
    <row r="8" spans="1:18" ht="15.75">
      <c r="A8" s="8" t="s">
        <v>72</v>
      </c>
      <c r="B8" s="9" t="s">
        <v>35</v>
      </c>
      <c r="C8" s="28" t="e">
        <f ca="1">_xll.BDP(R8,"LAST_PRICE")</f>
        <v>#NAME?</v>
      </c>
      <c r="D8" s="28" t="e">
        <f ca="1">_xll.BDP(R8,"CHG_PCT_1D")</f>
        <v>#NAME?</v>
      </c>
      <c r="E8" s="15" t="e">
        <f ca="1">_xll.BDP(R8,"CHG_PCT_WTD")</f>
        <v>#NAME?</v>
      </c>
      <c r="F8" s="15" t="e">
        <f ca="1">_xll.BDP(R8,"YAS_BOND_YLD")</f>
        <v>#NAME?</v>
      </c>
      <c r="G8" s="15" t="e">
        <f ca="1">_xll.BDP(R8,"DUR_ADJ_MID")</f>
        <v>#NAME?</v>
      </c>
      <c r="H8" s="19" t="e">
        <f ca="1">_xll.BDP(R8,"CPN")</f>
        <v>#NAME?</v>
      </c>
      <c r="I8" s="17" t="e">
        <f ca="1">_xll.BDP(R8,"MATURITY")</f>
        <v>#NAME?</v>
      </c>
      <c r="J8" s="17" t="e">
        <f ca="1">_xll.BDP(R8,"NXT_CPN_DT")</f>
        <v>#NAME?</v>
      </c>
      <c r="K8" s="12" t="e">
        <f ca="1">_xll.BDP(R8,"INT_ACC")</f>
        <v>#NAME?</v>
      </c>
      <c r="L8" s="12" t="e">
        <f ca="1">_xll.BDP(R8,"Z_SPRD_MID")</f>
        <v>#NAME?</v>
      </c>
      <c r="M8" s="22" t="e">
        <f ca="1">_xll.BDP(R8,"AMT_OUTSTANDING")</f>
        <v>#NAME?</v>
      </c>
      <c r="N8" s="9" t="e">
        <f ca="1">_xll.BDP(R8,"CALLABLE")</f>
        <v>#NAME?</v>
      </c>
      <c r="O8" s="24" t="e">
        <f ca="1">_xll.BDP(R8,"MIN_PIECE")</f>
        <v>#NAME?</v>
      </c>
      <c r="P8" s="26" t="e">
        <f ca="1">_xll.BDP(R8,"ID_ISIN")</f>
        <v>#NAME?</v>
      </c>
      <c r="Q8" s="26" t="s">
        <v>67</v>
      </c>
      <c r="R8" s="26" t="s">
        <v>71</v>
      </c>
    </row>
    <row r="9" spans="1:18" ht="15.75">
      <c r="A9" s="6" t="s">
        <v>14</v>
      </c>
      <c r="B9" s="7" t="s">
        <v>15</v>
      </c>
      <c r="C9" s="27" t="e">
        <f ca="1">_xll.BDP("AQ316085 Corp","LAST_PRICE")</f>
        <v>#NAME?</v>
      </c>
      <c r="D9" s="27" t="e">
        <f ca="1">_xll.BDP("AQ316085 Corp","CHG_PCT_1D")</f>
        <v>#NAME?</v>
      </c>
      <c r="E9" s="14" t="e">
        <f ca="1">_xll.BDP("AQ316085 Corp","CHG_PCT_WTD")</f>
        <v>#NAME?</v>
      </c>
      <c r="F9" s="14" t="e">
        <f ca="1">_xll.BDP("AQ316085 Corp","YAS_BOND_YLD")</f>
        <v>#NAME?</v>
      </c>
      <c r="G9" s="14" t="e">
        <f ca="1">_xll.BDP("AQ316085 Corp","DUR_ADJ_MID")</f>
        <v>#NAME?</v>
      </c>
      <c r="H9" s="18" t="e">
        <f ca="1">_xll.BDP("AQ316085 Corp","CPN")</f>
        <v>#NAME?</v>
      </c>
      <c r="I9" s="16" t="e">
        <f ca="1">_xll.BDP("AQ316085 Corp","MATURITY")</f>
        <v>#NAME?</v>
      </c>
      <c r="J9" s="16" t="e">
        <f ca="1">_xll.BDP("AQ316085 Corp","NXT_CPN_DT")</f>
        <v>#NAME?</v>
      </c>
      <c r="K9" s="11" t="e">
        <f ca="1">_xll.BDP("AQ316085 Corp","INT_ACC")</f>
        <v>#NAME?</v>
      </c>
      <c r="L9" s="11" t="e">
        <f ca="1">_xll.BDP("AQ316085 Corp","OAS_SPREAD_MID")</f>
        <v>#NAME?</v>
      </c>
      <c r="M9" s="21" t="e">
        <f ca="1">_xll.BDP("AQ316085 Corp","AMT_OUTSTANDING")</f>
        <v>#NAME?</v>
      </c>
      <c r="N9" s="7" t="e">
        <f ca="1">_xll.BDP("AQ316085 Corp","CALLABLE")</f>
        <v>#NAME?</v>
      </c>
      <c r="O9" s="23" t="e">
        <f ca="1">_xll.BDP("AQ316085 Corp","MIN_PIECE")</f>
        <v>#NAME?</v>
      </c>
      <c r="P9" s="25" t="e">
        <f ca="1">_xll.BDP("AQ316085 Corp","ID_ISIN")</f>
        <v>#NAME?</v>
      </c>
      <c r="Q9" s="25" t="s">
        <v>67</v>
      </c>
      <c r="R9" s="25"/>
    </row>
    <row r="10" spans="1:18" ht="15.75">
      <c r="A10" s="8" t="s">
        <v>20</v>
      </c>
      <c r="B10" s="9" t="s">
        <v>21</v>
      </c>
      <c r="C10" s="28" t="e">
        <f ca="1">_xll.BDP("EK131528 Corp","LAST_PRICE")</f>
        <v>#NAME?</v>
      </c>
      <c r="D10" s="28" t="e">
        <f ca="1">_xll.BDP("EK131528 Corp","CHG_PCT_1D")</f>
        <v>#NAME?</v>
      </c>
      <c r="E10" s="15" t="e">
        <f ca="1">_xll.BDP("EK131528 Corp","CHG_PCT_WTD")</f>
        <v>#NAME?</v>
      </c>
      <c r="F10" s="15" t="e">
        <f ca="1">_xll.BDP("EK131528 Corp","YAS_BOND_YLD")</f>
        <v>#NAME?</v>
      </c>
      <c r="G10" s="15" t="e">
        <f ca="1">_xll.BDP("EK131528 Corp","DUR_ADJ_MID")</f>
        <v>#NAME?</v>
      </c>
      <c r="H10" s="19" t="e">
        <f ca="1">_xll.BDP("EK131528 Corp","CPN")</f>
        <v>#NAME?</v>
      </c>
      <c r="I10" s="17" t="e">
        <f ca="1">_xll.BDP("EK131528 Corp","MATURITY")</f>
        <v>#NAME?</v>
      </c>
      <c r="J10" s="17" t="e">
        <f ca="1">_xll.BDP("EK131528 Corp","NXT_CPN_DT")</f>
        <v>#NAME?</v>
      </c>
      <c r="K10" s="12" t="e">
        <f ca="1">_xll.BDP("EK131528 Corp","INT_ACC")</f>
        <v>#NAME?</v>
      </c>
      <c r="L10" s="12" t="e">
        <f ca="1">_xll.BDP("EK131528 Corp","Z_SPRD_MID")</f>
        <v>#NAME?</v>
      </c>
      <c r="M10" s="22" t="e">
        <f ca="1">_xll.BDP("EK131528 Corp","AMT_OUTSTANDING")</f>
        <v>#NAME?</v>
      </c>
      <c r="N10" s="9" t="e">
        <f ca="1">_xll.BDP("EK131528 Corp","CALLABLE")</f>
        <v>#NAME?</v>
      </c>
      <c r="O10" s="24" t="e">
        <f ca="1">_xll.BDP("EK131528 Corp","MIN_PIECE")</f>
        <v>#NAME?</v>
      </c>
      <c r="P10" s="26" t="e">
        <f ca="1">_xll.BDP("EK131528 Corp","ID_ISIN")</f>
        <v>#NAME?</v>
      </c>
      <c r="Q10" s="26" t="s">
        <v>67</v>
      </c>
      <c r="R10" s="26"/>
    </row>
    <row r="11" spans="1:18" ht="15.75">
      <c r="A11" s="6" t="s">
        <v>4</v>
      </c>
      <c r="B11" s="7" t="s">
        <v>5</v>
      </c>
      <c r="C11" s="27" t="e">
        <f ca="1">_xll.BDP("LW799494 Corp","LAST_PRICE")</f>
        <v>#NAME?</v>
      </c>
      <c r="D11" s="27" t="e">
        <f ca="1">_xll.BDP("LW799494 Corp","CHG_PCT_1D")</f>
        <v>#NAME?</v>
      </c>
      <c r="E11" s="14" t="e">
        <f ca="1">_xll.BDP("LW799494 Corp","CHG_PCT_WTD")</f>
        <v>#NAME?</v>
      </c>
      <c r="F11" s="14" t="e">
        <f ca="1">_xll.BDP("LW799494 Corp","YAS_BOND_YLD")</f>
        <v>#NAME?</v>
      </c>
      <c r="G11" s="14" t="e">
        <f ca="1">_xll.BDP("LW799494 Corp","DUR_ADJ_MID")</f>
        <v>#NAME?</v>
      </c>
      <c r="H11" s="18" t="e">
        <f ca="1">_xll.BDP("LW799494 Corp","CPN")</f>
        <v>#NAME?</v>
      </c>
      <c r="I11" s="16" t="e">
        <f ca="1">_xll.BDP("LW799494 Corp","MATURITY")</f>
        <v>#NAME?</v>
      </c>
      <c r="J11" s="16" t="e">
        <f ca="1">_xll.BDP("LW799494 Corp","NXT_CPN_DT")</f>
        <v>#NAME?</v>
      </c>
      <c r="K11" s="11" t="e">
        <f ca="1">_xll.BDP("LW799494 Corp","INT_ACC")</f>
        <v>#NAME?</v>
      </c>
      <c r="L11" s="11" t="e">
        <f ca="1">_xll.BDP("LW799494 Corp","OAS_SPREAD_MID")</f>
        <v>#NAME?</v>
      </c>
      <c r="M11" s="21" t="e">
        <f ca="1">_xll.BDP("LW799494 Corp","AMT_OUTSTANDING")</f>
        <v>#NAME?</v>
      </c>
      <c r="N11" s="7" t="e">
        <f ca="1">_xll.BDP("LW799494 Corp","CALLABLE")</f>
        <v>#NAME?</v>
      </c>
      <c r="O11" s="23" t="e">
        <f ca="1">_xll.BDP("LW799494 Corp","MIN_PIECE")</f>
        <v>#NAME?</v>
      </c>
      <c r="P11" s="25" t="e">
        <f ca="1">_xll.BDP("LW799494 Corp","ID_ISIN")</f>
        <v>#NAME?</v>
      </c>
      <c r="Q11" s="25" t="s">
        <v>67</v>
      </c>
      <c r="R11" s="25"/>
    </row>
    <row r="12" spans="1:18" ht="15.75">
      <c r="A12" s="8" t="s">
        <v>12</v>
      </c>
      <c r="B12" s="9" t="s">
        <v>13</v>
      </c>
      <c r="C12" s="28" t="e">
        <f ca="1">_xll.BDP("PANAME 5 11/15/2023 144A Corp","LAST_PRICE")</f>
        <v>#NAME?</v>
      </c>
      <c r="D12" s="28" t="e">
        <f ca="1">_xll.BDP("PANAME 5 11/15/2023 144A Corp","CHG_PCT_1D")</f>
        <v>#NAME?</v>
      </c>
      <c r="E12" s="15" t="e">
        <f ca="1">_xll.BDP("PANAME 5 11/15/2023 144A Corp","CHG_PCT_WTD")</f>
        <v>#NAME?</v>
      </c>
      <c r="F12" s="15" t="e">
        <f ca="1">_xll.BDP("PANAME 5 11/15/2023 144A Corp","YAS_BOND_YLD")</f>
        <v>#NAME?</v>
      </c>
      <c r="G12" s="15" t="e">
        <f ca="1">_xll.BDP("PANAME 5 11/15/2023 144A Corp","DUR_ADJ_MID")</f>
        <v>#NAME?</v>
      </c>
      <c r="H12" s="19" t="e">
        <f ca="1">_xll.BDP("PANAME 5 11/15/2023 144A Corp","CPN")</f>
        <v>#NAME?</v>
      </c>
      <c r="I12" s="17" t="e">
        <f ca="1">_xll.BDP("PANAME 5 11/15/2023 144A Corp","MATURITY")</f>
        <v>#NAME?</v>
      </c>
      <c r="J12" s="17" t="e">
        <f ca="1">_xll.BDP("PANAME 5 11/15/2023 144A Corp","NXT_CPN_DT")</f>
        <v>#NAME?</v>
      </c>
      <c r="K12" s="12" t="e">
        <f ca="1">_xll.BDP("PANAME 5 11/15/2023 144A Corp","INT_ACC")</f>
        <v>#NAME?</v>
      </c>
      <c r="L12" s="12" t="s">
        <v>69</v>
      </c>
      <c r="M12" s="22" t="e">
        <f ca="1">_xll.BDP("PANAME 5 11/15/2023 144A Corp","AMT_OUTSTANDING")</f>
        <v>#NAME?</v>
      </c>
      <c r="N12" s="9" t="e">
        <f ca="1">_xll.BDP("PANAME 5 11/15/2023 144A Corp","CALLABLE")</f>
        <v>#NAME?</v>
      </c>
      <c r="O12" s="24" t="e">
        <f ca="1">_xll.BDP("PANAME 5 11/15/2023 144A Corp","MIN_PIECE")</f>
        <v>#NAME?</v>
      </c>
      <c r="P12" s="26" t="e">
        <f ca="1">_xll.BDP("PANAME 5 11/15/2023 144A Corp","ID_ISIN")</f>
        <v>#NAME?</v>
      </c>
      <c r="Q12" s="26" t="s">
        <v>67</v>
      </c>
      <c r="R12" s="26"/>
    </row>
    <row r="13" spans="1:18" ht="15.75">
      <c r="A13" s="6" t="s">
        <v>24</v>
      </c>
      <c r="B13" s="7" t="s">
        <v>25</v>
      </c>
      <c r="C13" s="27" t="e">
        <f ca="1">_xll.BDP("EK877136 Corp","LAST_PRICE")</f>
        <v>#NAME?</v>
      </c>
      <c r="D13" s="27" t="e">
        <f ca="1">_xll.BDP("EK877136 Corp","CHG_PCT_1D")</f>
        <v>#NAME?</v>
      </c>
      <c r="E13" s="14" t="e">
        <f ca="1">_xll.BDP("EK877136 Corp","CHG_PCT_WTD")</f>
        <v>#NAME?</v>
      </c>
      <c r="F13" s="14" t="e">
        <f ca="1">_xll.BDP("EK877136 Corp","YAS_BOND_YLD")</f>
        <v>#NAME?</v>
      </c>
      <c r="G13" s="14" t="e">
        <f ca="1">_xll.BDP("EK877136 Corp","DUR_ADJ_MID")</f>
        <v>#NAME?</v>
      </c>
      <c r="H13" s="18" t="e">
        <f ca="1">_xll.BDP("EK877136 Corp","CPN")</f>
        <v>#NAME?</v>
      </c>
      <c r="I13" s="16" t="e">
        <f ca="1">_xll.BDP("EK877136 Corp","MATURITY")</f>
        <v>#NAME?</v>
      </c>
      <c r="J13" s="16" t="e">
        <f ca="1">_xll.BDP("EK877136 Corp","NXT_CPN_DT")</f>
        <v>#NAME?</v>
      </c>
      <c r="K13" s="11" t="e">
        <f ca="1">_xll.BDP("EK877136 Corp","INT_ACC")</f>
        <v>#NAME?</v>
      </c>
      <c r="L13" s="11" t="e">
        <f ca="1">_xll.BDP("EK877136 Corp","Z_SPRD_MID")</f>
        <v>#NAME?</v>
      </c>
      <c r="M13" s="21" t="e">
        <f ca="1">_xll.BDP("EK877136 Corp","AMT_OUTSTANDING")</f>
        <v>#NAME?</v>
      </c>
      <c r="N13" s="7" t="e">
        <f ca="1">_xll.BDP("EK877136 Corp","CALLABLE")</f>
        <v>#NAME?</v>
      </c>
      <c r="O13" s="23" t="e">
        <f ca="1">_xll.BDP("EK877136 Corp","MIN_PIECE")</f>
        <v>#NAME?</v>
      </c>
      <c r="P13" s="25" t="e">
        <f ca="1">_xll.BDP("EK877136 Corp","ID_ISIN")</f>
        <v>#NAME?</v>
      </c>
      <c r="Q13" s="25" t="s">
        <v>67</v>
      </c>
      <c r="R13" s="25"/>
    </row>
    <row r="14" spans="1:18" ht="15.75">
      <c r="A14" s="8" t="s">
        <v>6</v>
      </c>
      <c r="B14" s="9" t="s">
        <v>7</v>
      </c>
      <c r="C14" s="28" t="e">
        <f ca="1">_xll.BDP("AM072902 Corp","LAST_PRICE")</f>
        <v>#NAME?</v>
      </c>
      <c r="D14" s="28" t="e">
        <f ca="1">_xll.BDP("AM072902 Corp","CHG_PCT_1D")</f>
        <v>#NAME?</v>
      </c>
      <c r="E14" s="15" t="e">
        <f ca="1">_xll.BDP("AM072902 Corp","CHG_PCT_WTD")</f>
        <v>#NAME?</v>
      </c>
      <c r="F14" s="15" t="e">
        <f ca="1">_xll.BDP("AM072902 Corp","YAS_BOND_YLD")</f>
        <v>#NAME?</v>
      </c>
      <c r="G14" s="15" t="e">
        <f ca="1">_xll.BDP("AM072902 Corp","DUR_ADJ_MID")</f>
        <v>#NAME?</v>
      </c>
      <c r="H14" s="19" t="e">
        <f ca="1">_xll.BDP("AM072902 Corp","CPN")</f>
        <v>#NAME?</v>
      </c>
      <c r="I14" s="17" t="e">
        <f ca="1">_xll.BDP("AM072902 Corp","MATURITY")</f>
        <v>#NAME?</v>
      </c>
      <c r="J14" s="17" t="e">
        <f ca="1">_xll.BDP("AM072902 Corp","NXT_CPN_DT")</f>
        <v>#NAME?</v>
      </c>
      <c r="K14" s="12" t="e">
        <f ca="1">_xll.BDP("AM072902 Corp","INT_ACC")</f>
        <v>#NAME?</v>
      </c>
      <c r="L14" s="12" t="e">
        <f ca="1">_xll.BDP("AM072902 Corp","OAS_SPREAD_MID")</f>
        <v>#NAME?</v>
      </c>
      <c r="M14" s="22" t="e">
        <f ca="1">_xll.BDP("AM072902 Corp","AMT_OUTSTANDING")</f>
        <v>#NAME?</v>
      </c>
      <c r="N14" s="9" t="e">
        <f ca="1">_xll.BDP("AM072902 Corp","CALLABLE")</f>
        <v>#NAME?</v>
      </c>
      <c r="O14" s="24" t="e">
        <f ca="1">_xll.BDP("AM072902 Corp","MIN_PIECE")</f>
        <v>#NAME?</v>
      </c>
      <c r="P14" s="26" t="e">
        <f ca="1">_xll.BDP("AM072902 Corp","ID_ISIN")</f>
        <v>#NAME?</v>
      </c>
      <c r="Q14" s="26" t="s">
        <v>67</v>
      </c>
      <c r="R14" s="26"/>
    </row>
    <row r="15" spans="1:18" ht="15.75">
      <c r="A15" s="6" t="s">
        <v>22</v>
      </c>
      <c r="B15" s="7" t="s">
        <v>23</v>
      </c>
      <c r="C15" s="27" t="e">
        <f ca="1">_xll.BDP("AO405285 Corp","LAST_PRICE")</f>
        <v>#NAME?</v>
      </c>
      <c r="D15" s="27" t="e">
        <f ca="1">_xll.BDP("AO405285 Corp","CHG_PCT_1D")</f>
        <v>#NAME?</v>
      </c>
      <c r="E15" s="14" t="e">
        <f ca="1">_xll.BDP("AO405285 Corp","CHG_PCT_WTD")</f>
        <v>#NAME?</v>
      </c>
      <c r="F15" s="14" t="e">
        <f ca="1">_xll.BDP("AO405285 Corp","YAS_BOND_YLD")</f>
        <v>#NAME?</v>
      </c>
      <c r="G15" s="14" t="e">
        <f ca="1">_xll.BDP("AO405285 Corp","DUR_ADJ_MID")</f>
        <v>#NAME?</v>
      </c>
      <c r="H15" s="18" t="e">
        <f ca="1">_xll.BDP("AO405285 Corp","CPN")</f>
        <v>#NAME?</v>
      </c>
      <c r="I15" s="16" t="e">
        <f ca="1">_xll.BDP("AO405285 Corp","MATURITY")</f>
        <v>#NAME?</v>
      </c>
      <c r="J15" s="16" t="e">
        <f ca="1">_xll.BDP("AO405285 Corp","NXT_CPN_DT")</f>
        <v>#NAME?</v>
      </c>
      <c r="K15" s="11" t="e">
        <f ca="1">_xll.BDP("AO405285 Corp","INT_ACC")</f>
        <v>#NAME?</v>
      </c>
      <c r="L15" s="11" t="e">
        <f ca="1">_xll.BDP("AO405285 Corp","Z_SPRD_MID")</f>
        <v>#NAME?</v>
      </c>
      <c r="M15" s="21" t="e">
        <f ca="1">_xll.BDP("AO405285 Corp","AMT_OUTSTANDING")</f>
        <v>#NAME?</v>
      </c>
      <c r="N15" s="7" t="e">
        <f ca="1">_xll.BDP("AO405285 Corp","CALLABLE")</f>
        <v>#NAME?</v>
      </c>
      <c r="O15" s="23" t="e">
        <f ca="1">_xll.BDP("AO405285 Corp","MIN_PIECE")</f>
        <v>#NAME?</v>
      </c>
      <c r="P15" s="25" t="e">
        <f ca="1">_xll.BDP("AO405285 Corp","ID_ISIN")</f>
        <v>#NAME?</v>
      </c>
      <c r="Q15" s="25" t="s">
        <v>67</v>
      </c>
      <c r="R15" s="25"/>
    </row>
    <row r="16" spans="1:18" ht="15.75">
      <c r="A16" s="8" t="s">
        <v>8</v>
      </c>
      <c r="B16" s="9" t="s">
        <v>9</v>
      </c>
      <c r="C16" s="28" t="e">
        <f ca="1">_xll.BDP("AZ470481 Corp","LAST_PRICE")</f>
        <v>#NAME?</v>
      </c>
      <c r="D16" s="28" t="e">
        <f ca="1">_xll.BDP("AZ470481 Corp","CHG_PCT_1D")</f>
        <v>#NAME?</v>
      </c>
      <c r="E16" s="15" t="e">
        <f ca="1">_xll.BDP("AZ470481 Corp","CHG_PCT_WTD")</f>
        <v>#NAME?</v>
      </c>
      <c r="F16" s="15" t="e">
        <f ca="1">_xll.BDP("AZ470481 Corp","YAS_BOND_YLD")</f>
        <v>#NAME?</v>
      </c>
      <c r="G16" s="15" t="e">
        <f ca="1">_xll.BDP("AZ470481 Corp","DUR_ADJ_MID")</f>
        <v>#NAME?</v>
      </c>
      <c r="H16" s="19" t="e">
        <f ca="1">_xll.BDP("AZ470481 Corp","CPN")</f>
        <v>#NAME?</v>
      </c>
      <c r="I16" s="17" t="e">
        <f ca="1">_xll.BDP("AZ470481 Corp","MATURITY")</f>
        <v>#NAME?</v>
      </c>
      <c r="J16" s="17" t="e">
        <f ca="1">_xll.BDP("AZ470481 Corp","NXT_CPN_DT")</f>
        <v>#NAME?</v>
      </c>
      <c r="K16" s="12" t="e">
        <f ca="1">_xll.BDP("AZ470481 Corp","INT_ACC")</f>
        <v>#NAME?</v>
      </c>
      <c r="L16" s="12" t="e">
        <f ca="1">_xll.BDP("AZ470481 Corp","OAS_SPREAD_MID")</f>
        <v>#NAME?</v>
      </c>
      <c r="M16" s="22" t="e">
        <f ca="1">_xll.BDP("AZ470481 Corp","AMT_OUTSTANDING")</f>
        <v>#NAME?</v>
      </c>
      <c r="N16" s="9" t="e">
        <f ca="1">_xll.BDP("AZ470481 Corp","CALLABLE")</f>
        <v>#NAME?</v>
      </c>
      <c r="O16" s="24" t="e">
        <f ca="1">_xll.BDP("AZ470481 Corp","MIN_PIECE")</f>
        <v>#NAME?</v>
      </c>
      <c r="P16" s="26" t="e">
        <f ca="1">_xll.BDP("AZ470481 Corp","ID_ISIN")</f>
        <v>#NAME?</v>
      </c>
      <c r="Q16" s="26" t="s">
        <v>67</v>
      </c>
      <c r="R16" s="26"/>
    </row>
    <row r="17" spans="1:18" ht="15.75">
      <c r="A17" s="6" t="s">
        <v>40</v>
      </c>
      <c r="B17" s="7" t="s">
        <v>41</v>
      </c>
      <c r="C17" s="27" t="e">
        <f ca="1">_xll.BDP("ZS464610 Corp","LAST_PRICE")</f>
        <v>#NAME?</v>
      </c>
      <c r="D17" s="27" t="e">
        <f ca="1">_xll.BDP("ZS464610 Corp","CHG_PCT_1D")</f>
        <v>#NAME?</v>
      </c>
      <c r="E17" s="14" t="e">
        <f ca="1">_xll.BDP("ZS464610 Corp","CHG_PCT_WTD")</f>
        <v>#NAME?</v>
      </c>
      <c r="F17" s="14" t="e">
        <f ca="1">_xll.BDP("ZS464610 Corp","YAS_BOND_YLD")</f>
        <v>#NAME?</v>
      </c>
      <c r="G17" s="14" t="e">
        <f ca="1">_xll.BDP("ZS464610 Corp","DUR_ADJ_MID")</f>
        <v>#NAME?</v>
      </c>
      <c r="H17" s="18" t="e">
        <f ca="1">_xll.BDP("ZS464610 Corp","CPN")</f>
        <v>#NAME?</v>
      </c>
      <c r="I17" s="16" t="e">
        <f ca="1">_xll.BDP("ZS464610 Corp","MATURITY")</f>
        <v>#NAME?</v>
      </c>
      <c r="J17" s="16" t="e">
        <f ca="1">_xll.BDP("ZS464610 Corp","NXT_CPN_DT")</f>
        <v>#NAME?</v>
      </c>
      <c r="K17" s="11" t="e">
        <f ca="1">_xll.BDP("ZS464610 Corp","INT_ACC")</f>
        <v>#NAME?</v>
      </c>
      <c r="L17" s="11" t="e">
        <f ca="1">_xll.BDP("ZS464610 Corp","Z_SPRD_MID")</f>
        <v>#NAME?</v>
      </c>
      <c r="M17" s="21" t="e">
        <f ca="1">_xll.BDP("ZS464610 Corp","AMT_OUTSTANDING")</f>
        <v>#NAME?</v>
      </c>
      <c r="N17" s="7" t="e">
        <f ca="1">_xll.BDP("ZS464610 Corp","CALLABLE")</f>
        <v>#NAME?</v>
      </c>
      <c r="O17" s="23" t="e">
        <f ca="1">_xll.BDP("ZS464610 Corp","MIN_PIECE")</f>
        <v>#NAME?</v>
      </c>
      <c r="P17" s="25" t="e">
        <f ca="1">_xll.BDP("ZS464610 Corp","ID_ISIN")</f>
        <v>#NAME?</v>
      </c>
      <c r="Q17" s="25" t="s">
        <v>70</v>
      </c>
      <c r="R17" s="25"/>
    </row>
    <row r="18" spans="1:18" ht="15.75">
      <c r="A18" s="8" t="s">
        <v>28</v>
      </c>
      <c r="B18" s="9" t="s">
        <v>29</v>
      </c>
      <c r="C18" s="28" t="e">
        <f ca="1">_xll.BDP("EI765979 Corp","LAST_PRICE")</f>
        <v>#NAME?</v>
      </c>
      <c r="D18" s="28" t="e">
        <f ca="1">_xll.BDP("EI765979 Corp","CHG_PCT_1D")</f>
        <v>#NAME?</v>
      </c>
      <c r="E18" s="15" t="e">
        <f ca="1">_xll.BDP("EI765979 Corp","CHG_PCT_WTD")</f>
        <v>#NAME?</v>
      </c>
      <c r="F18" s="15" t="e">
        <f ca="1">_xll.BDP("EI765979 Corp","YAS_BOND_YLD")</f>
        <v>#NAME?</v>
      </c>
      <c r="G18" s="15" t="e">
        <f ca="1">_xll.BDP("EI765979 Corp","DUR_ADJ_MID")</f>
        <v>#NAME?</v>
      </c>
      <c r="H18" s="19" t="e">
        <f ca="1">_xll.BDP("EI765979 Corp","CPN")</f>
        <v>#NAME?</v>
      </c>
      <c r="I18" s="17" t="e">
        <f ca="1">_xll.BDP("EI765979 Corp","MATURITY")</f>
        <v>#NAME?</v>
      </c>
      <c r="J18" s="17" t="e">
        <f ca="1">_xll.BDP("EI765979 Corp","NXT_CPN_DT")</f>
        <v>#NAME?</v>
      </c>
      <c r="K18" s="12" t="e">
        <f ca="1">_xll.BDP("EI765979 Corp","INT_ACC")</f>
        <v>#NAME?</v>
      </c>
      <c r="L18" s="12" t="e">
        <f ca="1">_xll.BDP("EI765979 Corp","OAS_SPREAD_MID")</f>
        <v>#NAME?</v>
      </c>
      <c r="M18" s="22" t="e">
        <f ca="1">_xll.BDP("EI765979 Corp","AMT_OUTSTANDING")</f>
        <v>#NAME?</v>
      </c>
      <c r="N18" s="9" t="e">
        <f ca="1">_xll.BDP("EI765979 Corp","CALLABLE")</f>
        <v>#NAME?</v>
      </c>
      <c r="O18" s="24" t="e">
        <f ca="1">_xll.BDP("EI765979 Corp","MIN_PIECE")</f>
        <v>#NAME?</v>
      </c>
      <c r="P18" s="26" t="e">
        <f ca="1">_xll.BDP("EI765979 Corp","ID_ISIN")</f>
        <v>#NAME?</v>
      </c>
      <c r="Q18" s="26" t="s">
        <v>70</v>
      </c>
      <c r="R18" s="26"/>
    </row>
    <row r="19" spans="1:18" ht="15.75">
      <c r="A19" s="6" t="s">
        <v>34</v>
      </c>
      <c r="B19" s="7" t="s">
        <v>35</v>
      </c>
      <c r="C19" s="27" t="e">
        <f ca="1">_xll.BDP("AM141867 Corp","LAST_PRICE")</f>
        <v>#NAME?</v>
      </c>
      <c r="D19" s="27" t="e">
        <f ca="1">_xll.BDP("AM141867 Corp","CHG_PCT_1D")</f>
        <v>#NAME?</v>
      </c>
      <c r="E19" s="14" t="e">
        <f ca="1">_xll.BDP("AM141867 Corp","CHG_PCT_WTD")</f>
        <v>#NAME?</v>
      </c>
      <c r="F19" s="14" t="e">
        <f ca="1">_xll.BDP("AM141867 Corp","YLD_YTM_ASK")</f>
        <v>#NAME?</v>
      </c>
      <c r="G19" s="14" t="e">
        <f ca="1">_xll.BDP("AM141867 Corp","DUR_ADJ_MID")</f>
        <v>#NAME?</v>
      </c>
      <c r="H19" s="18" t="e">
        <f ca="1">_xll.BDP("AM141867 Corp","CPN")</f>
        <v>#NAME?</v>
      </c>
      <c r="I19" s="16" t="e">
        <f ca="1">_xll.BDP("AM141867 Corp","MATURITY")</f>
        <v>#NAME?</v>
      </c>
      <c r="J19" s="16" t="e">
        <f ca="1">_xll.BDP("AM141867 Corp","NXT_CPN_DT")</f>
        <v>#NAME?</v>
      </c>
      <c r="K19" s="11" t="e">
        <f ca="1">_xll.BDP("AM141867 Corp","INT_ACC")</f>
        <v>#NAME?</v>
      </c>
      <c r="L19" s="11" t="e">
        <f ca="1">_xll.BDP("AM141867 Corp","OAS_SPREAD_MID")</f>
        <v>#NAME?</v>
      </c>
      <c r="M19" s="21" t="e">
        <f ca="1">_xll.BDP("AM141867 Corp","AMT_OUTSTANDING")</f>
        <v>#NAME?</v>
      </c>
      <c r="N19" s="7" t="e">
        <f ca="1">_xll.BDP("AM141867 Corp","CALLABLE")</f>
        <v>#NAME?</v>
      </c>
      <c r="O19" s="23" t="e">
        <f ca="1">_xll.BDP("AM141867 Corp","MIN_PIECE")</f>
        <v>#NAME?</v>
      </c>
      <c r="P19" s="25" t="e">
        <f ca="1">_xll.BDP("AM141867 Corp","ID_ISIN")</f>
        <v>#NAME?</v>
      </c>
      <c r="Q19" s="25" t="s">
        <v>70</v>
      </c>
      <c r="R19" s="25"/>
    </row>
    <row r="20" spans="1:18" ht="15.75">
      <c r="A20" s="8" t="s">
        <v>26</v>
      </c>
      <c r="B20" s="9" t="s">
        <v>27</v>
      </c>
      <c r="C20" s="28" t="e">
        <f ca="1">_xll.BDP("EI439825 Corp","LAST_PRICE")</f>
        <v>#NAME?</v>
      </c>
      <c r="D20" s="28" t="e">
        <f ca="1">_xll.BDP("EI439825 Corp","CHG_PCT_1D")</f>
        <v>#NAME?</v>
      </c>
      <c r="E20" s="15" t="e">
        <f ca="1">_xll.BDP("EI439825 Corp","CHG_PCT_WTD")</f>
        <v>#NAME?</v>
      </c>
      <c r="F20" s="15" t="e">
        <f ca="1">_xll.BDP("EI439825 Corp","YAS_BOND_YLD")</f>
        <v>#NAME?</v>
      </c>
      <c r="G20" s="15" t="e">
        <f ca="1">_xll.BDP("EI439825 Corp","DUR_ADJ_MID")</f>
        <v>#NAME?</v>
      </c>
      <c r="H20" s="19" t="e">
        <f ca="1">_xll.BDP("EI439825 Corp","CPN")</f>
        <v>#NAME?</v>
      </c>
      <c r="I20" s="17" t="e">
        <f ca="1">_xll.BDP("EI439825 Corp","MATURITY")</f>
        <v>#NAME?</v>
      </c>
      <c r="J20" s="17" t="e">
        <f ca="1">_xll.BDP("EI439825 Corp","NXT_CPN_DT")</f>
        <v>#NAME?</v>
      </c>
      <c r="K20" s="12" t="e">
        <f ca="1">_xll.BDP("EI439825 Corp","INT_ACC")</f>
        <v>#NAME?</v>
      </c>
      <c r="L20" s="12" t="e">
        <f ca="1">_xll.BDP("EI439825 Corp","OAS_SPREAD_MID")</f>
        <v>#NAME?</v>
      </c>
      <c r="M20" s="22" t="e">
        <f ca="1">_xll.BDP("EI439825 Corp","AMT_OUTSTANDING")</f>
        <v>#NAME?</v>
      </c>
      <c r="N20" s="9" t="e">
        <f ca="1">_xll.BDP("EI439825 Corp","CALLABLE")</f>
        <v>#NAME?</v>
      </c>
      <c r="O20" s="24" t="e">
        <f ca="1">_xll.BDP("EI439825 Corp","MIN_PIECE")</f>
        <v>#NAME?</v>
      </c>
      <c r="P20" s="26" t="e">
        <f ca="1">_xll.BDP("EI439825 Corp","ID_ISIN")</f>
        <v>#NAME?</v>
      </c>
      <c r="Q20" s="26" t="s">
        <v>70</v>
      </c>
      <c r="R20" s="26"/>
    </row>
    <row r="21" spans="1:18" ht="15.75">
      <c r="A21" s="6" t="s">
        <v>36</v>
      </c>
      <c r="B21" s="7" t="s">
        <v>37</v>
      </c>
      <c r="C21" s="27" t="e">
        <f ca="1">_xll.BDP("AM293832 Corp","LAST_PRICE")</f>
        <v>#NAME?</v>
      </c>
      <c r="D21" s="27" t="e">
        <f ca="1">_xll.BDP("AM293832 Corp","CHG_PCT_1D")</f>
        <v>#NAME?</v>
      </c>
      <c r="E21" s="14" t="e">
        <f ca="1">_xll.BDP("AM293832 Corp","CHG_PCT_WTD")</f>
        <v>#NAME?</v>
      </c>
      <c r="F21" s="14" t="e">
        <f ca="1">_xll.BDP("AM293832 Corp","YAS_BOND_YLD")</f>
        <v>#NAME?</v>
      </c>
      <c r="G21" s="14" t="e">
        <f ca="1">_xll.BDP("AM293832 Corp","DUR_ADJ_MID")</f>
        <v>#NAME?</v>
      </c>
      <c r="H21" s="18" t="e">
        <f ca="1">_xll.BDP("AM293832 Corp","CPN")</f>
        <v>#NAME?</v>
      </c>
      <c r="I21" s="16" t="e">
        <f ca="1">_xll.BDP("AM293832 Corp","MATURITY")</f>
        <v>#NAME?</v>
      </c>
      <c r="J21" s="16" t="e">
        <f ca="1">_xll.BDP("AM293832 Corp","NXT_CPN_DT")</f>
        <v>#NAME?</v>
      </c>
      <c r="K21" s="11" t="e">
        <f ca="1">_xll.BDP("AM293832 Corp","INT_ACC")</f>
        <v>#NAME?</v>
      </c>
      <c r="L21" s="11" t="e">
        <f ca="1">_xll.BDP("AM293832 Corp","OAS_SPREAD_MID")</f>
        <v>#NAME?</v>
      </c>
      <c r="M21" s="21" t="e">
        <f ca="1">_xll.BDP("AM293832 Corp","AMT_OUTSTANDING")</f>
        <v>#NAME?</v>
      </c>
      <c r="N21" s="7" t="e">
        <f ca="1">_xll.BDP("AM293832 Corp","CALLABLE")</f>
        <v>#NAME?</v>
      </c>
      <c r="O21" s="23" t="e">
        <f ca="1">_xll.BDP("AM293832 Corp","MIN_PIECE")</f>
        <v>#NAME?</v>
      </c>
      <c r="P21" s="25" t="e">
        <f ca="1">_xll.BDP("AM293832 Corp","ID_ISIN")</f>
        <v>#NAME?</v>
      </c>
      <c r="Q21" s="25" t="s">
        <v>70</v>
      </c>
      <c r="R21" s="25"/>
    </row>
    <row r="22" spans="1:18" ht="15.75">
      <c r="A22" s="8" t="s">
        <v>32</v>
      </c>
      <c r="B22" s="9" t="s">
        <v>33</v>
      </c>
      <c r="C22" s="28" t="e">
        <f ca="1">_xll.BDP("AN556361 Corp","LAST_PRICE")</f>
        <v>#NAME?</v>
      </c>
      <c r="D22" s="28" t="e">
        <f ca="1">_xll.BDP("AN556361 Corp","CHG_PCT_1D")</f>
        <v>#NAME?</v>
      </c>
      <c r="E22" s="15" t="e">
        <f ca="1">_xll.BDP("AN556361 Corp","CHG_PCT_WTD")</f>
        <v>#NAME?</v>
      </c>
      <c r="F22" s="15" t="e">
        <f ca="1">_xll.BDP("AN556361 Corp","YAS_BOND_YLD")</f>
        <v>#NAME?</v>
      </c>
      <c r="G22" s="15" t="e">
        <f ca="1">_xll.BDP("AN556361 Corp","DUR_ADJ_MID")</f>
        <v>#NAME?</v>
      </c>
      <c r="H22" s="19" t="e">
        <f ca="1">_xll.BDP("AN556361 Corp","CPN")</f>
        <v>#NAME?</v>
      </c>
      <c r="I22" s="17" t="e">
        <f ca="1">_xll.BDP("AN556361 Corp","MATURITY")</f>
        <v>#NAME?</v>
      </c>
      <c r="J22" s="17" t="e">
        <f ca="1">_xll.BDP("AN556361 Corp","NXT_CPN_DT")</f>
        <v>#NAME?</v>
      </c>
      <c r="K22" s="12" t="e">
        <f ca="1">_xll.BDP("AN556361 Corp","INT_ACC")</f>
        <v>#NAME?</v>
      </c>
      <c r="L22" s="12" t="e">
        <f ca="1">_xll.BDP("AN556361 Corp","OAS_SPREAD_MID")</f>
        <v>#NAME?</v>
      </c>
      <c r="M22" s="22" t="e">
        <f ca="1">_xll.BDP("AN556361 Corp","AMT_OUTSTANDING")</f>
        <v>#NAME?</v>
      </c>
      <c r="N22" s="9" t="e">
        <f ca="1">_xll.BDP("AN556361 Corp","CALLABLE")</f>
        <v>#NAME?</v>
      </c>
      <c r="O22" s="24" t="e">
        <f ca="1">_xll.BDP("AN556361 Corp","MIN_PIECE")</f>
        <v>#NAME?</v>
      </c>
      <c r="P22" s="26" t="e">
        <f ca="1">_xll.BDP("AN556361 Corp","ID_ISIN")</f>
        <v>#NAME?</v>
      </c>
      <c r="Q22" s="26" t="s">
        <v>70</v>
      </c>
      <c r="R22" s="26"/>
    </row>
    <row r="23" spans="1:18" ht="15.75">
      <c r="A23" s="6" t="s">
        <v>38</v>
      </c>
      <c r="B23" s="7" t="s">
        <v>39</v>
      </c>
      <c r="C23" s="27" t="e">
        <f ca="1">_xll.BDP("AM465923 Corp","LAST_PRICE")</f>
        <v>#NAME?</v>
      </c>
      <c r="D23" s="27" t="e">
        <f ca="1">_xll.BDP("AM465923 Corp","CHG_PCT_1D")</f>
        <v>#NAME?</v>
      </c>
      <c r="E23" s="14" t="e">
        <f ca="1">_xll.BDP("AM465923 Corp","CHG_PCT_WTD")</f>
        <v>#NAME?</v>
      </c>
      <c r="F23" s="14" t="e">
        <f ca="1">_xll.BDP("AM465923 Corp","YAS_BOND_YLD")</f>
        <v>#NAME?</v>
      </c>
      <c r="G23" s="14" t="e">
        <f ca="1">_xll.BDP("AM465923 Corp","DUR_ADJ_MID")</f>
        <v>#NAME?</v>
      </c>
      <c r="H23" s="18" t="e">
        <f ca="1">_xll.BDP("AM465923 Corp","CPN")</f>
        <v>#NAME?</v>
      </c>
      <c r="I23" s="16" t="e">
        <f ca="1">_xll.BDP("AM465923 Corp","MATURITY")</f>
        <v>#NAME?</v>
      </c>
      <c r="J23" s="16" t="e">
        <f ca="1">_xll.BDP("AM465923 Corp","NXT_CPN_DT")</f>
        <v>#NAME?</v>
      </c>
      <c r="K23" s="11" t="e">
        <f ca="1">_xll.BDP("AM465923 Corp","INT_ACC")</f>
        <v>#NAME?</v>
      </c>
      <c r="L23" s="11" t="e">
        <f ca="1">_xll.BDP("AM465923 Corp","OAS_SPREAD_MID")</f>
        <v>#NAME?</v>
      </c>
      <c r="M23" s="21" t="e">
        <f ca="1">_xll.BDP("AM465923 Corp","AMT_OUTSTANDING")</f>
        <v>#NAME?</v>
      </c>
      <c r="N23" s="7" t="e">
        <f ca="1">_xll.BDP("AM465923 Corp","CALLABLE")</f>
        <v>#NAME?</v>
      </c>
      <c r="O23" s="23" t="e">
        <f ca="1">_xll.BDP("AM465923 Corp","MIN_PIECE")</f>
        <v>#NAME?</v>
      </c>
      <c r="P23" s="25" t="e">
        <f ca="1">_xll.BDP("AM465923 Corp","ID_ISIN")</f>
        <v>#NAME?</v>
      </c>
      <c r="Q23" s="25" t="s">
        <v>70</v>
      </c>
      <c r="R23" s="25"/>
    </row>
    <row r="24" spans="1:18" ht="15.75">
      <c r="A24" s="8" t="s">
        <v>30</v>
      </c>
      <c r="B24" s="9" t="s">
        <v>31</v>
      </c>
      <c r="C24" s="28" t="e">
        <f ca="1">_xll.BDP("AS412912 Corp","LAST_PRICE")</f>
        <v>#NAME?</v>
      </c>
      <c r="D24" s="28" t="e">
        <f ca="1">_xll.BDP("AS412912 Corp","CHG_PCT_1D")</f>
        <v>#NAME?</v>
      </c>
      <c r="E24" s="15" t="e">
        <f ca="1">_xll.BDP("AS412912 Corp","CHG_PCT_WTD")</f>
        <v>#NAME?</v>
      </c>
      <c r="F24" s="15" t="e">
        <f ca="1">_xll.BDP("AS412912 Corp","YAS_BOND_YLD")</f>
        <v>#NAME?</v>
      </c>
      <c r="G24" s="15" t="e">
        <f ca="1">_xll.BDP("AS412912 Corp","DUR_ADJ_MID")</f>
        <v>#NAME?</v>
      </c>
      <c r="H24" s="19" t="e">
        <f ca="1">_xll.BDP("AS412912 Corp","CPN")</f>
        <v>#NAME?</v>
      </c>
      <c r="I24" s="17" t="e">
        <f ca="1">_xll.BDP("AS412912 Corp","MATURITY")</f>
        <v>#NAME?</v>
      </c>
      <c r="J24" s="17" t="e">
        <f ca="1">_xll.BDP("AS412912 Corp","NXT_CPN_DT")</f>
        <v>#NAME?</v>
      </c>
      <c r="K24" s="12" t="e">
        <f ca="1">_xll.BDP("AS412912 Corp","INT_ACC")</f>
        <v>#NAME?</v>
      </c>
      <c r="L24" s="12" t="e">
        <f ca="1">_xll.BDP("AS412912 Corp","OAS_SPREAD_MID")</f>
        <v>#NAME?</v>
      </c>
      <c r="M24" s="22" t="e">
        <f ca="1">_xll.BDP("AS412912 Corp","AMT_OUTSTANDING")</f>
        <v>#NAME?</v>
      </c>
      <c r="N24" s="9" t="e">
        <f ca="1">_xll.BDP("AS412912 Corp","CALLABLE")</f>
        <v>#NAME?</v>
      </c>
      <c r="O24" s="24" t="e">
        <f ca="1">_xll.BDP("AS412912 Corp","MIN_PIECE")</f>
        <v>#NAME?</v>
      </c>
      <c r="P24" s="26" t="e">
        <f ca="1">_xll.BDP("AS412912 Corp","ID_ISIN")</f>
        <v>#NAME?</v>
      </c>
      <c r="Q24" s="26" t="s">
        <v>70</v>
      </c>
      <c r="R24" s="26"/>
    </row>
    <row r="25" spans="1:18" ht="15.75">
      <c r="A25" s="6" t="s">
        <v>42</v>
      </c>
      <c r="B25" s="7" t="s">
        <v>43</v>
      </c>
      <c r="C25" s="27" t="e">
        <f ca="1">_xll.BDP("AZ720024 Corp","LAST_PRICE")</f>
        <v>#NAME?</v>
      </c>
      <c r="D25" s="27" t="e">
        <f ca="1">_xll.BDP("AZ720024 Corp","CHG_PCT_1D")</f>
        <v>#NAME?</v>
      </c>
      <c r="E25" s="14" t="e">
        <f ca="1">_xll.BDP("AZ720024 Corp","CHG_PCT_WTD")</f>
        <v>#NAME?</v>
      </c>
      <c r="F25" s="14" t="e">
        <f ca="1">_xll.BDP("AZ720024 Corp","YAS_BOND_YLD")</f>
        <v>#NAME?</v>
      </c>
      <c r="G25" s="14" t="e">
        <f ca="1">_xll.BDP("AZ720024 Corp","DUR_ADJ_MID")</f>
        <v>#NAME?</v>
      </c>
      <c r="H25" s="18" t="e">
        <f ca="1">_xll.BDP("AZ720024 Corp","CPN")</f>
        <v>#NAME?</v>
      </c>
      <c r="I25" s="16" t="e">
        <f ca="1">_xll.BDP("AZ720024 Corp","MATURITY")</f>
        <v>#NAME?</v>
      </c>
      <c r="J25" s="16" t="e">
        <f ca="1">_xll.BDP("AZ720024 Corp","NXT_CPN_DT")</f>
        <v>#NAME?</v>
      </c>
      <c r="K25" s="11" t="e">
        <f ca="1">_xll.BDP("AZ720024 Corp","INT_ACC")</f>
        <v>#NAME?</v>
      </c>
      <c r="L25" s="11" t="e">
        <f ca="1">_xll.BDP("AZ720024 Corp","OAS_SPREAD_MID")</f>
        <v>#NAME?</v>
      </c>
      <c r="M25" s="21" t="e">
        <f ca="1">_xll.BDP("AZ720024 Corp","AMT_OUTSTANDING")</f>
        <v>#NAME?</v>
      </c>
      <c r="N25" s="7" t="e">
        <f ca="1">_xll.BDP("AZ720024 Corp","CALLABLE")</f>
        <v>#NAME?</v>
      </c>
      <c r="O25" s="23" t="e">
        <f ca="1">_xll.BDP("AZ720024 Corp","MIN_PIECE")</f>
        <v>#NAME?</v>
      </c>
      <c r="P25" s="25" t="e">
        <f ca="1">_xll.BDP("AZ720024 Corp","ID_ISIN")</f>
        <v>#NAME?</v>
      </c>
      <c r="Q25" s="25" t="s">
        <v>70</v>
      </c>
      <c r="R25" s="25"/>
    </row>
    <row r="26" spans="1:18" ht="15.75">
      <c r="A26" s="6" t="s">
        <v>60</v>
      </c>
      <c r="B26" s="7" t="s">
        <v>61</v>
      </c>
      <c r="C26" s="27" t="e">
        <f ca="1">_xll.BDP("EK318937 Corp","LAST_PRICE")</f>
        <v>#NAME?</v>
      </c>
      <c r="D26" s="27" t="e">
        <f ca="1">_xll.BDP("EK318937 Corp","CHG_PCT_1D")</f>
        <v>#NAME?</v>
      </c>
      <c r="E26" s="14" t="e">
        <f ca="1">_xll.BDP("EK318937 Corp","CHG_PCT_WTD")</f>
        <v>#NAME?</v>
      </c>
      <c r="F26" s="14" t="e">
        <f ca="1">_xll.BDP("EK318937 Corp","YAS_BOND_YLD")</f>
        <v>#NAME?</v>
      </c>
      <c r="G26" s="14" t="e">
        <f ca="1">_xll.BDP("EK318937 Corp","DUR_ADJ_MID")</f>
        <v>#NAME?</v>
      </c>
      <c r="H26" s="18" t="e">
        <f ca="1">_xll.BDP("EK318937 Corp","CPN")</f>
        <v>#NAME?</v>
      </c>
      <c r="I26" s="16" t="e">
        <f ca="1">_xll.BDP("EK318937 Corp","MATURITY")</f>
        <v>#NAME?</v>
      </c>
      <c r="J26" s="16" t="e">
        <f ca="1">_xll.BDP("EK318937 Corp","NXT_CPN_DT")</f>
        <v>#NAME?</v>
      </c>
      <c r="K26" s="11" t="e">
        <f ca="1">_xll.BDP("EK318937 Corp","INT_ACC")</f>
        <v>#NAME?</v>
      </c>
      <c r="L26" s="11" t="e">
        <f ca="1">_xll.BDP("EK318937 Corp","OAS_SPREAD_MID")</f>
        <v>#NAME?</v>
      </c>
      <c r="M26" s="21" t="e">
        <f ca="1">_xll.BDP("EK318937 Corp","AMT_OUTSTANDING")</f>
        <v>#NAME?</v>
      </c>
      <c r="N26" s="7" t="e">
        <f ca="1">_xll.BDP("EK318937 Corp","CALLABLE")</f>
        <v>#NAME?</v>
      </c>
      <c r="O26" s="23" t="e">
        <f ca="1">_xll.BDP("EK318937 Corp","MIN_PIECE")</f>
        <v>#NAME?</v>
      </c>
      <c r="P26" s="25" t="e">
        <f ca="1">_xll.BDP("EK318937 Corp","ID_ISIN")</f>
        <v>#NAME?</v>
      </c>
      <c r="Q26" s="25" t="s">
        <v>68</v>
      </c>
      <c r="R26" s="25"/>
    </row>
    <row r="27" spans="1:18" ht="15.75">
      <c r="A27" s="8" t="s">
        <v>56</v>
      </c>
      <c r="B27" s="9" t="s">
        <v>57</v>
      </c>
      <c r="C27" s="28" t="e">
        <f ca="1">_xll.BDP("LW389855 Corp","LAST_PRICE")</f>
        <v>#NAME?</v>
      </c>
      <c r="D27" s="28" t="e">
        <f ca="1">_xll.BDP("LW389855 Corp","CHG_PCT_1D")</f>
        <v>#NAME?</v>
      </c>
      <c r="E27" s="15" t="e">
        <f ca="1">_xll.BDP("LW389855 Corp","CHG_PCT_WTD")</f>
        <v>#NAME?</v>
      </c>
      <c r="F27" s="15" t="e">
        <f ca="1">_xll.BDP("LW389855 Corp","YAS_BOND_YLD")</f>
        <v>#NAME?</v>
      </c>
      <c r="G27" s="15" t="e">
        <f ca="1">_xll.BDP("LW389855 Corp","DUR_ADJ_MID")</f>
        <v>#NAME?</v>
      </c>
      <c r="H27" s="19" t="e">
        <f ca="1">_xll.BDP("LW389855 Corp","CPN")</f>
        <v>#NAME?</v>
      </c>
      <c r="I27" s="17" t="e">
        <f ca="1">_xll.BDP("LW389855 Corp","MATURITY")</f>
        <v>#NAME?</v>
      </c>
      <c r="J27" s="17" t="e">
        <f ca="1">_xll.BDP("LW389855 Corp","NXT_CPN_DT")</f>
        <v>#NAME?</v>
      </c>
      <c r="K27" s="12" t="e">
        <f ca="1">_xll.BDP("LW389855 Corp","INT_ACC")</f>
        <v>#NAME?</v>
      </c>
      <c r="L27" s="12" t="e">
        <f ca="1">_xll.BDP("LW389855 Corp","OAS_SPREAD_MID")</f>
        <v>#NAME?</v>
      </c>
      <c r="M27" s="22" t="e">
        <f ca="1">_xll.BDP("LW389855 Corp","AMT_OUTSTANDING")</f>
        <v>#NAME?</v>
      </c>
      <c r="N27" s="9" t="e">
        <f ca="1">_xll.BDP("LW389855 Corp","CALLABLE")</f>
        <v>#NAME?</v>
      </c>
      <c r="O27" s="24" t="e">
        <f ca="1">_xll.BDP("LW389855 Corp","MIN_PIECE")</f>
        <v>#NAME?</v>
      </c>
      <c r="P27" s="26" t="e">
        <f ca="1">_xll.BDP("LW389855 Corp","ID_ISIN")</f>
        <v>#NAME?</v>
      </c>
      <c r="Q27" s="26" t="s">
        <v>68</v>
      </c>
      <c r="R27" s="26"/>
    </row>
    <row r="28" spans="1:18" ht="15.75">
      <c r="A28" s="6" t="s">
        <v>64</v>
      </c>
      <c r="B28" s="7" t="s">
        <v>65</v>
      </c>
      <c r="C28" s="27" t="e">
        <f ca="1">_xll.BDP("AX870497 Corp","LAST_PRICE")</f>
        <v>#NAME?</v>
      </c>
      <c r="D28" s="27" t="e">
        <f ca="1">_xll.BDP("AX870497 Corp","CHG_PCT_1D")</f>
        <v>#NAME?</v>
      </c>
      <c r="E28" s="14" t="e">
        <f ca="1">_xll.BDP("AX870497 Corp","CHG_PCT_WTD")</f>
        <v>#NAME?</v>
      </c>
      <c r="F28" s="14" t="e">
        <f ca="1">_xll.BDP("AX870497 Corp","YAS_BOND_YLD")</f>
        <v>#NAME?</v>
      </c>
      <c r="G28" s="14" t="e">
        <f ca="1">_xll.BDP("AX870497 Corp","DUR_ADJ_MID")</f>
        <v>#NAME?</v>
      </c>
      <c r="H28" s="18" t="e">
        <f ca="1">_xll.BDP("AX870497 Corp","CPN")</f>
        <v>#NAME?</v>
      </c>
      <c r="I28" s="16" t="e">
        <f ca="1">_xll.BDP("AX870497 Corp","MATURITY")</f>
        <v>#NAME?</v>
      </c>
      <c r="J28" s="16" t="e">
        <f ca="1">_xll.BDP("AX870497 Corp","NXT_CPN_DT")</f>
        <v>#NAME?</v>
      </c>
      <c r="K28" s="11" t="e">
        <f ca="1">_xll.BDP("AX870497 Corp","INT_ACC")</f>
        <v>#NAME?</v>
      </c>
      <c r="L28" s="11" t="e">
        <f ca="1">_xll.BDP("AX870497 Corp","Z_SPRD_MID")</f>
        <v>#NAME?</v>
      </c>
      <c r="M28" s="21" t="e">
        <f ca="1">_xll.BDP("AX870497 Corp","AMT_OUTSTANDING")</f>
        <v>#NAME?</v>
      </c>
      <c r="N28" s="7" t="e">
        <f ca="1">_xll.BDP("AX870497 Corp","CALLABLE")</f>
        <v>#NAME?</v>
      </c>
      <c r="O28" s="23" t="e">
        <f ca="1">_xll.BDP("AX870497 Corp","MIN_PIECE")</f>
        <v>#NAME?</v>
      </c>
      <c r="P28" s="25" t="e">
        <f ca="1">_xll.BDP("AX870497 Corp","ID_ISIN")</f>
        <v>#NAME?</v>
      </c>
      <c r="Q28" s="25" t="s">
        <v>68</v>
      </c>
      <c r="R28" s="25"/>
    </row>
    <row r="29" spans="1:18" ht="15.75">
      <c r="A29" s="8" t="s">
        <v>46</v>
      </c>
      <c r="B29" s="9" t="s">
        <v>47</v>
      </c>
      <c r="C29" s="28" t="e">
        <f ca="1">_xll.BDP("LW906262 Corp","LAST_PRICE")</f>
        <v>#NAME?</v>
      </c>
      <c r="D29" s="28" t="e">
        <f ca="1">_xll.BDP("LW906262 Corp","CHG_PCT_1D")</f>
        <v>#NAME?</v>
      </c>
      <c r="E29" s="15" t="e">
        <f ca="1">_xll.BDP("LW906262 Corp","CHG_PCT_WTD")</f>
        <v>#NAME?</v>
      </c>
      <c r="F29" s="15" t="e">
        <f ca="1">_xll.BDP("LW906262 Corp","YAS_BOND_YLD")</f>
        <v>#NAME?</v>
      </c>
      <c r="G29" s="15" t="e">
        <f ca="1">_xll.BDP("LW906262 Corp","DUR_ADJ_MID")</f>
        <v>#NAME?</v>
      </c>
      <c r="H29" s="19" t="e">
        <f ca="1">_xll.BDP("LW906262 Corp","CPN")</f>
        <v>#NAME?</v>
      </c>
      <c r="I29" s="17" t="e">
        <f ca="1">_xll.BDP("LW906262 Corp","MATURITY")</f>
        <v>#NAME?</v>
      </c>
      <c r="J29" s="17" t="e">
        <f ca="1">_xll.BDP("LW906262 Corp","NXT_CPN_DT")</f>
        <v>#NAME?</v>
      </c>
      <c r="K29" s="12" t="e">
        <f ca="1">_xll.BDP("LW906262 Corp","INT_ACC")</f>
        <v>#NAME?</v>
      </c>
      <c r="L29" s="12" t="e">
        <f ca="1">_xll.BDP("LW906262 Corp","OAS_SPREAD_MID")</f>
        <v>#NAME?</v>
      </c>
      <c r="M29" s="22" t="e">
        <f ca="1">_xll.BDP("LW906262 Corp","AMT_OUTSTANDING")</f>
        <v>#NAME?</v>
      </c>
      <c r="N29" s="9" t="e">
        <f ca="1">_xll.BDP("LW906262 Corp","CALLABLE")</f>
        <v>#NAME?</v>
      </c>
      <c r="O29" s="24" t="e">
        <f ca="1">_xll.BDP("LW906262 Corp","MIN_PIECE")</f>
        <v>#NAME?</v>
      </c>
      <c r="P29" s="26" t="e">
        <f ca="1">_xll.BDP("LW906262 Corp","ID_ISIN")</f>
        <v>#NAME?</v>
      </c>
      <c r="Q29" s="26" t="s">
        <v>68</v>
      </c>
      <c r="R29" s="26"/>
    </row>
    <row r="30" spans="1:18" ht="15.75">
      <c r="A30" s="6" t="s">
        <v>44</v>
      </c>
      <c r="B30" s="7" t="s">
        <v>45</v>
      </c>
      <c r="C30" s="27" t="e">
        <f ca="1">_xll.BDP("JK520753 Corp","LAST_PRICE")</f>
        <v>#NAME?</v>
      </c>
      <c r="D30" s="27" t="e">
        <f ca="1">_xll.BDP("JK520753 Corp","CHG_PCT_1D")</f>
        <v>#NAME?</v>
      </c>
      <c r="E30" s="14" t="e">
        <f ca="1">_xll.BDP("JK520753 Corp","CHG_PCT_WTD")</f>
        <v>#NAME?</v>
      </c>
      <c r="F30" s="14" t="e">
        <f ca="1">_xll.BDP("JK520753 Corp","YAS_BOND_YLD")</f>
        <v>#NAME?</v>
      </c>
      <c r="G30" s="14" t="e">
        <f ca="1">_xll.BDP("JK520753 Corp","DUR_ADJ_MID")</f>
        <v>#NAME?</v>
      </c>
      <c r="H30" s="18" t="e">
        <f ca="1">_xll.BDP("JK520753 Corp","CPN")</f>
        <v>#NAME?</v>
      </c>
      <c r="I30" s="16" t="e">
        <f ca="1">_xll.BDP("JK520753 Corp","MATURITY")</f>
        <v>#NAME?</v>
      </c>
      <c r="J30" s="16" t="e">
        <f ca="1">_xll.BDP("JK520753 Corp","NXT_CPN_DT")</f>
        <v>#NAME?</v>
      </c>
      <c r="K30" s="11" t="e">
        <f ca="1">_xll.BDP("JK520753 Corp","INT_ACC")</f>
        <v>#NAME?</v>
      </c>
      <c r="L30" s="11" t="e">
        <f ca="1">_xll.BDP("JK520753 Corp","OAS_SPREAD_MID")</f>
        <v>#NAME?</v>
      </c>
      <c r="M30" s="21" t="e">
        <f ca="1">_xll.BDP("JK520753 Corp","AMT_OUTSTANDING")</f>
        <v>#NAME?</v>
      </c>
      <c r="N30" s="7" t="e">
        <f ca="1">_xll.BDP("JK520753 Corp","CALLABLE")</f>
        <v>#NAME?</v>
      </c>
      <c r="O30" s="23" t="e">
        <f ca="1">_xll.BDP("JK520753 Corp","MIN_PIECE")</f>
        <v>#NAME?</v>
      </c>
      <c r="P30" s="25" t="e">
        <f ca="1">_xll.BDP("JK520753 Corp","ID_ISIN")</f>
        <v>#NAME?</v>
      </c>
      <c r="Q30" s="25" t="s">
        <v>68</v>
      </c>
      <c r="R30" s="25"/>
    </row>
    <row r="31" spans="1:18" ht="15.75">
      <c r="A31" s="8" t="s">
        <v>50</v>
      </c>
      <c r="B31" s="9" t="s">
        <v>51</v>
      </c>
      <c r="C31" s="28" t="e">
        <f ca="1">_xll.BDP("AM342877 Corp","LAST_PRICE")</f>
        <v>#NAME?</v>
      </c>
      <c r="D31" s="28" t="e">
        <f ca="1">_xll.BDP("AM342877 Corp","CHG_PCT_1D")</f>
        <v>#NAME?</v>
      </c>
      <c r="E31" s="15" t="e">
        <f ca="1">_xll.BDP("AM342877 Corp","CHG_PCT_WTD")</f>
        <v>#NAME?</v>
      </c>
      <c r="F31" s="15" t="e">
        <f ca="1">_xll.BDP("AM342877 Corp","YAS_BOND_YLD")</f>
        <v>#NAME?</v>
      </c>
      <c r="G31" s="15" t="e">
        <f ca="1">_xll.BDP("AM342877 Corp","DUR_ADJ_MID")</f>
        <v>#NAME?</v>
      </c>
      <c r="H31" s="19" t="e">
        <f ca="1">_xll.BDP("AM342877 Corp","CPN")</f>
        <v>#NAME?</v>
      </c>
      <c r="I31" s="17" t="e">
        <f ca="1">_xll.BDP("AM342877 Corp","MATURITY")</f>
        <v>#NAME?</v>
      </c>
      <c r="J31" s="17" t="e">
        <f ca="1">_xll.BDP("AM342877 Corp","NXT_CPN_DT")</f>
        <v>#NAME?</v>
      </c>
      <c r="K31" s="12" t="e">
        <f ca="1">_xll.BDP("AM342877 Corp","INT_ACC")</f>
        <v>#NAME?</v>
      </c>
      <c r="L31" s="12" t="e">
        <f ca="1">_xll.BDP("AM342877 Corp","OAS_SPREAD_MID")</f>
        <v>#NAME?</v>
      </c>
      <c r="M31" s="22" t="e">
        <f ca="1">_xll.BDP("AM342877 Corp","AMT_OUTSTANDING")</f>
        <v>#NAME?</v>
      </c>
      <c r="N31" s="9" t="e">
        <f ca="1">_xll.BDP("AM342877 Corp","CALLABLE")</f>
        <v>#NAME?</v>
      </c>
      <c r="O31" s="24" t="e">
        <f ca="1">_xll.BDP("AM342877 Corp","MIN_PIECE")</f>
        <v>#NAME?</v>
      </c>
      <c r="P31" s="26" t="e">
        <f ca="1">_xll.BDP("AM342877 Corp","ID_ISIN")</f>
        <v>#NAME?</v>
      </c>
      <c r="Q31" s="26" t="s">
        <v>68</v>
      </c>
      <c r="R31" s="26"/>
    </row>
    <row r="32" spans="1:18" ht="15.75">
      <c r="A32" s="6" t="s">
        <v>52</v>
      </c>
      <c r="B32" s="7" t="s">
        <v>53</v>
      </c>
      <c r="C32" s="27" t="e">
        <f ca="1">_xll.BDP("ARCOR 6 07/06/2023 REGS Corp","LAST_PRICE")</f>
        <v>#NAME?</v>
      </c>
      <c r="D32" s="27" t="e">
        <f ca="1">_xll.BDP("ARCOR 6 07/06/2023 REGS Corp","CHG_PCT_1D")</f>
        <v>#NAME?</v>
      </c>
      <c r="E32" s="14" t="e">
        <f ca="1">_xll.BDP("ARCOR 6 07/06/2023 REGS Corp","CHG_PCT_WTD")</f>
        <v>#NAME?</v>
      </c>
      <c r="F32" s="14" t="e">
        <f ca="1">_xll.BDP("ARCOR 6 07/06/2023 REGS Corp","YAS_BOND_YLD")</f>
        <v>#NAME?</v>
      </c>
      <c r="G32" s="14" t="e">
        <f ca="1">_xll.BDP("ARCOR 6 07/06/2023 REGS Corp","DUR_ADJ_MID")</f>
        <v>#NAME?</v>
      </c>
      <c r="H32" s="18" t="e">
        <f ca="1">_xll.BDP("ARCOR 6 07/06/2023 REGS Corp","CPN")</f>
        <v>#NAME?</v>
      </c>
      <c r="I32" s="16" t="e">
        <f ca="1">_xll.BDP("ARCOR 6 07/06/2023 REGS Corp","MATURITY")</f>
        <v>#NAME?</v>
      </c>
      <c r="J32" s="16" t="e">
        <f ca="1">_xll.BDP("ARCOR 6 07/06/2023 REGS Corp","NXT_CPN_DT")</f>
        <v>#NAME?</v>
      </c>
      <c r="K32" s="11" t="e">
        <f ca="1">_xll.BDP("ARCOR 6 07/06/2023 REGS Corp","INT_ACC")</f>
        <v>#NAME?</v>
      </c>
      <c r="L32" s="11" t="e">
        <f ca="1">_xll.BDP("ARCOR 6 07/06/2023 REGS Corp","OAS_SPREAD_MID")</f>
        <v>#NAME?</v>
      </c>
      <c r="M32" s="21" t="e">
        <f ca="1">_xll.BDP("ARCOR 6 07/06/2023 REGS Corp","AMT_OUTSTANDING")</f>
        <v>#NAME?</v>
      </c>
      <c r="N32" s="7" t="e">
        <f ca="1">_xll.BDP("ARCOR 6 07/06/2023 REGS Corp","CALLABLE")</f>
        <v>#NAME?</v>
      </c>
      <c r="O32" s="23" t="e">
        <f ca="1">_xll.BDP("ARCOR 6 07/06/2023 REGS Corp","MIN_PIECE")</f>
        <v>#NAME?</v>
      </c>
      <c r="P32" s="25" t="e">
        <f ca="1">_xll.BDP("ARCOR 6 07/06/2023 REGS Corp","ID_ISIN")</f>
        <v>#NAME?</v>
      </c>
      <c r="Q32" s="25" t="s">
        <v>68</v>
      </c>
      <c r="R32" s="25"/>
    </row>
    <row r="33" spans="1:18" ht="15.75">
      <c r="A33" s="8" t="s">
        <v>62</v>
      </c>
      <c r="B33" s="9" t="s">
        <v>63</v>
      </c>
      <c r="C33" s="28" t="e">
        <f ca="1">_xll.BDP("AP052668 Corp","LAST_PRICE")</f>
        <v>#NAME?</v>
      </c>
      <c r="D33" s="28" t="e">
        <f ca="1">_xll.BDP("AP052668 Corp","CHG_PCT_1D")</f>
        <v>#NAME?</v>
      </c>
      <c r="E33" s="15" t="e">
        <f ca="1">_xll.BDP("AP052668 Corp","CHG_PCT_WTD")</f>
        <v>#NAME?</v>
      </c>
      <c r="F33" s="15" t="e">
        <f ca="1">_xll.BDP("AP052668 Corp","YAS_BOND_YLD")</f>
        <v>#NAME?</v>
      </c>
      <c r="G33" s="15" t="e">
        <f ca="1">_xll.BDP("AP052668 Corp","DUR_ADJ_MID")</f>
        <v>#NAME?</v>
      </c>
      <c r="H33" s="19" t="e">
        <f ca="1">_xll.BDP("AP052668 Corp","CPN")</f>
        <v>#NAME?</v>
      </c>
      <c r="I33" s="17" t="e">
        <f ca="1">_xll.BDP("AP052668 Corp","MATURITY")</f>
        <v>#NAME?</v>
      </c>
      <c r="J33" s="17" t="e">
        <f ca="1">_xll.BDP("AP052668 Corp","NXT_CPN_DT")</f>
        <v>#NAME?</v>
      </c>
      <c r="K33" s="12" t="e">
        <f ca="1">_xll.BDP("AP052668 Corp","INT_ACC")</f>
        <v>#NAME?</v>
      </c>
      <c r="L33" s="12" t="e">
        <f ca="1">_xll.BDP("AP052668 Corp","OAS_SPREAD_MID")</f>
        <v>#NAME?</v>
      </c>
      <c r="M33" s="22" t="e">
        <f ca="1">_xll.BDP("AP052668 Corp","AMT_OUTSTANDING")</f>
        <v>#NAME?</v>
      </c>
      <c r="N33" s="9" t="e">
        <f ca="1">_xll.BDP("AP052668 Corp","CALLABLE")</f>
        <v>#NAME?</v>
      </c>
      <c r="O33" s="24" t="e">
        <f ca="1">_xll.BDP("AP052668 Corp","MIN_PIECE")</f>
        <v>#NAME?</v>
      </c>
      <c r="P33" s="26" t="e">
        <f ca="1">_xll.BDP("AP052668 Corp","ID_ISIN")</f>
        <v>#NAME?</v>
      </c>
      <c r="Q33" s="26" t="s">
        <v>68</v>
      </c>
      <c r="R33" s="26"/>
    </row>
    <row r="34" spans="1:18" ht="15.75">
      <c r="A34" s="6" t="s">
        <v>54</v>
      </c>
      <c r="B34" s="7" t="s">
        <v>55</v>
      </c>
      <c r="C34" s="27" t="e">
        <f ca="1">_xll.BDP("EJ854072 Corp","LAST_PRICE")</f>
        <v>#NAME?</v>
      </c>
      <c r="D34" s="27" t="e">
        <f ca="1">_xll.BDP("EJ854072 Corp","CHG_PCT_1D")</f>
        <v>#NAME?</v>
      </c>
      <c r="E34" s="14" t="e">
        <f ca="1">_xll.BDP("EJ854072 Corp","CHG_PCT_WTD")</f>
        <v>#NAME?</v>
      </c>
      <c r="F34" s="14" t="e">
        <f ca="1">_xll.BDP("EJ854072 Corp","YAS_BOND_YLD")</f>
        <v>#NAME?</v>
      </c>
      <c r="G34" s="14" t="e">
        <f ca="1">_xll.BDP("EJ854072 Corp","DUR_ADJ_MID")</f>
        <v>#NAME?</v>
      </c>
      <c r="H34" s="18" t="e">
        <f ca="1">_xll.BDP("EJ854072 Corp","CPN")</f>
        <v>#NAME?</v>
      </c>
      <c r="I34" s="16" t="e">
        <f ca="1">_xll.BDP("EJ854072 Corp","MATURITY")</f>
        <v>#NAME?</v>
      </c>
      <c r="J34" s="16" t="e">
        <f ca="1">_xll.BDP("EJ854072 Corp","NXT_CPN_DT")</f>
        <v>#NAME?</v>
      </c>
      <c r="K34" s="11" t="e">
        <f ca="1">_xll.BDP("EJ854072 Corp","INT_ACC")</f>
        <v>#NAME?</v>
      </c>
      <c r="L34" s="11" t="e">
        <f ca="1">_xll.BDP("EJ854072 Corp","Z_SPRD_MID")</f>
        <v>#NAME?</v>
      </c>
      <c r="M34" s="21" t="e">
        <f ca="1">_xll.BDP("EJ854072 Corp","AMT_OUTSTANDING")</f>
        <v>#NAME?</v>
      </c>
      <c r="N34" s="7" t="e">
        <f ca="1">_xll.BDP("EJ854072 Corp","CALLABLE")</f>
        <v>#NAME?</v>
      </c>
      <c r="O34" s="23" t="e">
        <f ca="1">_xll.BDP("EJ854072 Corp","MIN_PIECE")</f>
        <v>#NAME?</v>
      </c>
      <c r="P34" s="25" t="e">
        <f ca="1">_xll.BDP("EJ854072 Corp","ID_ISIN")</f>
        <v>#NAME?</v>
      </c>
      <c r="Q34" s="25" t="s">
        <v>68</v>
      </c>
      <c r="R34" s="25"/>
    </row>
    <row r="35" spans="1:18" ht="15.75">
      <c r="A35" s="8" t="s">
        <v>48</v>
      </c>
      <c r="B35" s="9" t="s">
        <v>49</v>
      </c>
      <c r="C35" s="28" t="e">
        <f ca="1">_xll.BDP("AM872207 Corp","LAST_PRICE")</f>
        <v>#NAME?</v>
      </c>
      <c r="D35" s="28" t="e">
        <f ca="1">_xll.BDP("AM872207 Corp","CHG_PCT_1D")</f>
        <v>#NAME?</v>
      </c>
      <c r="E35" s="15" t="e">
        <f ca="1">_xll.BDP("AM872207 Corp","CHG_PCT_WTD")</f>
        <v>#NAME?</v>
      </c>
      <c r="F35" s="15" t="e">
        <f ca="1">_xll.BDP("AM872207 Corp","YAS_BOND_YLD")</f>
        <v>#NAME?</v>
      </c>
      <c r="G35" s="15" t="e">
        <f ca="1">_xll.BDP("AM872207 Corp","DUR_ADJ_MID")</f>
        <v>#NAME?</v>
      </c>
      <c r="H35" s="19" t="e">
        <f ca="1">_xll.BDP("AM872207 Corp","CPN")</f>
        <v>#NAME?</v>
      </c>
      <c r="I35" s="17" t="e">
        <f ca="1">_xll.BDP("AM872207 Corp","MATURITY")</f>
        <v>#NAME?</v>
      </c>
      <c r="J35" s="17" t="e">
        <f ca="1">_xll.BDP("AM872207 Corp","NXT_CPN_DT")</f>
        <v>#NAME?</v>
      </c>
      <c r="K35" s="12" t="e">
        <f ca="1">_xll.BDP("AM872207 Corp","INT_ACC")</f>
        <v>#NAME?</v>
      </c>
      <c r="L35" s="12" t="e">
        <f ca="1">_xll.BDP("AM872207 Corp","OAS_SPREAD_MID")</f>
        <v>#NAME?</v>
      </c>
      <c r="M35" s="22" t="e">
        <f ca="1">_xll.BDP("AM872207 Corp","AMT_OUTSTANDING")</f>
        <v>#NAME?</v>
      </c>
      <c r="N35" s="9" t="e">
        <f ca="1">_xll.BDP("AM872207 Corp","CALLABLE")</f>
        <v>#NAME?</v>
      </c>
      <c r="O35" s="24" t="e">
        <f ca="1">_xll.BDP("AM872207 Corp","MIN_PIECE")</f>
        <v>#NAME?</v>
      </c>
      <c r="P35" s="26" t="e">
        <f ca="1">_xll.BDP("AM872207 Corp","ID_ISIN")</f>
        <v>#NAME?</v>
      </c>
      <c r="Q35" s="26" t="s">
        <v>68</v>
      </c>
      <c r="R35" s="26"/>
    </row>
    <row r="36" spans="1:18" ht="15.75">
      <c r="A36" s="6" t="s">
        <v>73</v>
      </c>
      <c r="B36" s="7" t="s">
        <v>74</v>
      </c>
      <c r="C36" s="27" t="e">
        <f ca="1">_xll.BDP("BK7763158 Corp","LAST_PRICE")</f>
        <v>#NAME?</v>
      </c>
      <c r="D36" s="27" t="e">
        <f ca="1">_xll.BDP("BK7763158 Corp","CHG_PCT_1D")</f>
        <v>#NAME?</v>
      </c>
      <c r="E36" s="14" t="e">
        <f ca="1">_xll.BDP("BK7763158 Corp","CHG_PCT_WTD")</f>
        <v>#NAME?</v>
      </c>
      <c r="F36" s="14" t="e">
        <f ca="1">_xll.BDP("BK7763158 Corp","YAS_BOND_YLD")</f>
        <v>#NAME?</v>
      </c>
      <c r="G36" s="14" t="e">
        <f ca="1">_xll.BDP("BK7763158 Corp","DUR_ADJ_MID")</f>
        <v>#NAME?</v>
      </c>
      <c r="H36" s="18" t="e">
        <f ca="1">_xll.BDP("BK7763158 Corp","CPN")</f>
        <v>#NAME?</v>
      </c>
      <c r="I36" s="16" t="e">
        <f ca="1">_xll.BDP("BK7763158 Corp","MATURITY")</f>
        <v>#NAME?</v>
      </c>
      <c r="J36" s="16" t="e">
        <f ca="1">_xll.BDP("BK7763158 Corp","NXT_CPN_DT")</f>
        <v>#NAME?</v>
      </c>
      <c r="K36" s="11" t="e">
        <f ca="1">_xll.BDP("BK7763158 Corp","INT_ACC")</f>
        <v>#NAME?</v>
      </c>
      <c r="L36" s="11" t="s">
        <v>69</v>
      </c>
      <c r="M36" s="21" t="e">
        <f ca="1">_xll.BDP("BK7763158 Corp","AMT_OUTSTANDING")</f>
        <v>#NAME?</v>
      </c>
      <c r="N36" s="7" t="e">
        <f ca="1">_xll.BDP("BK7763158 Corp","CALLABLE")</f>
        <v>#NAME?</v>
      </c>
      <c r="O36" s="23" t="e">
        <f ca="1">_xll.BDP("BK7763158 Corp","MIN_PIECE")</f>
        <v>#NAME?</v>
      </c>
      <c r="P36" s="25" t="e">
        <f ca="1">_xll.BDP("BK7763158 Corp","ID_ISIN")</f>
        <v>#NAME?</v>
      </c>
      <c r="Q36" s="25" t="s">
        <v>68</v>
      </c>
      <c r="R36" s="25"/>
    </row>
    <row r="37" spans="1:18" ht="15.75">
      <c r="A37" s="8" t="s">
        <v>58</v>
      </c>
      <c r="B37" s="9" t="s">
        <v>59</v>
      </c>
      <c r="C37" s="28" t="e">
        <f ca="1">_xll.BDP("AZ628305 Corp","LAST_PRICE")</f>
        <v>#NAME?</v>
      </c>
      <c r="D37" s="28" t="e">
        <f ca="1">_xll.BDP("AZ628305 Corp","CHG_PCT_1D")</f>
        <v>#NAME?</v>
      </c>
      <c r="E37" s="15" t="e">
        <f ca="1">_xll.BDP("AZ628305 Corp","CHG_PCT_WTD")</f>
        <v>#NAME?</v>
      </c>
      <c r="F37" s="15" t="e">
        <f ca="1">_xll.BDP("AZ628305 Corp","YAS_BOND_YLD")</f>
        <v>#NAME?</v>
      </c>
      <c r="G37" s="15" t="e">
        <f ca="1">_xll.BDP("AZ628305 Corp","DUR_ADJ_MID")</f>
        <v>#NAME?</v>
      </c>
      <c r="H37" s="19" t="e">
        <f ca="1">_xll.BDP("AZ628305 Corp","CPN")</f>
        <v>#NAME?</v>
      </c>
      <c r="I37" s="17" t="e">
        <f ca="1">_xll.BDP("AZ628305 Corp","MATURITY")</f>
        <v>#NAME?</v>
      </c>
      <c r="J37" s="17" t="e">
        <f ca="1">_xll.BDP("AZ628305 Corp","NXT_CPN_DT")</f>
        <v>#NAME?</v>
      </c>
      <c r="K37" s="12" t="e">
        <f ca="1">_xll.BDP("AZ628305 Corp","INT_ACC")</f>
        <v>#NAME?</v>
      </c>
      <c r="L37" s="12" t="e">
        <f ca="1">_xll.BDP("AZ628305 Corp","OAS_SPREAD_MID")</f>
        <v>#NAME?</v>
      </c>
      <c r="M37" s="22" t="e">
        <f ca="1">_xll.BDP("AZ628305 Corp","AMT_OUTSTANDING")</f>
        <v>#NAME?</v>
      </c>
      <c r="N37" s="9" t="e">
        <f ca="1">_xll.BDP("AZ628305 Corp","CALLABLE")</f>
        <v>#NAME?</v>
      </c>
      <c r="O37" s="24" t="e">
        <f ca="1">_xll.BDP("AZ628305 Corp","MIN_PIECE")</f>
        <v>#NAME?</v>
      </c>
      <c r="P37" s="26" t="e">
        <f ca="1">_xll.BDP("AZ628305 Corp","ID_ISIN")</f>
        <v>#NAME?</v>
      </c>
      <c r="Q37" s="26" t="s">
        <v>68</v>
      </c>
      <c r="R37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CORP USD</vt:lpstr>
      <vt:lpstr>Hoja1</vt:lpstr>
      <vt:lpstr>'CORP USD'!Área_de_impresión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Bloomberg</cp:lastModifiedBy>
  <cp:lastPrinted>2021-02-10T14:41:52Z</cp:lastPrinted>
  <dcterms:created xsi:type="dcterms:W3CDTF">2013-04-03T15:49:21Z</dcterms:created>
  <dcterms:modified xsi:type="dcterms:W3CDTF">2021-03-12T15:36:13Z</dcterms:modified>
</cp:coreProperties>
</file>