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40" yWindow="60" windowWidth="12000" windowHeight="24000" activeTab="0"/>
  </bookViews>
  <sheets>
    <sheet sheetId="1" name="Plan1" state="visible" r:id="rId4"/>
    <sheet sheetId="2" name="Plan2" state="visible" r:id="rId5"/>
  </sheet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B6" authorId="0">
      <text/>
    </comment>
  </commentList>
</comments>
</file>

<file path=xl/sharedStrings.xml><?xml version="1.0" encoding="utf-8"?>
<sst xmlns="http://schemas.openxmlformats.org/spreadsheetml/2006/main" count="85" uniqueCount="73">
  <si>
    <t>modelo</t>
  </si>
  <si>
    <t>NTCLE100E3103</t>
  </si>
  <si>
    <t>R25 = 10k ± 5%</t>
  </si>
  <si>
    <t>B25/85 = 3977</t>
  </si>
  <si>
    <t>constantes</t>
  </si>
  <si>
    <t>Tref (LM25) [°C]</t>
  </si>
  <si>
    <t>T [K]</t>
  </si>
  <si>
    <t>R medido [kOhm]</t>
  </si>
  <si>
    <t>R esperado</t>
  </si>
  <si>
    <t>R erro [%]</t>
  </si>
  <si>
    <t>A</t>
  </si>
  <si>
    <t>B</t>
  </si>
  <si>
    <t>C</t>
  </si>
  <si>
    <t>D</t>
  </si>
  <si>
    <t>A1</t>
  </si>
  <si>
    <t>B1</t>
  </si>
  <si>
    <t>C1</t>
  </si>
  <si>
    <t>D1</t>
  </si>
  <si>
    <t>Editado</t>
  </si>
  <si>
    <t xml:space="preserve">Resperado = </t>
  </si>
  <si>
    <t>Rnom * EXP(A + B/T + C/T² + D/T³)</t>
  </si>
  <si>
    <t>Rref (kOhm)</t>
  </si>
  <si>
    <t>Hora</t>
  </si>
  <si>
    <t>R1</t>
  </si>
  <si>
    <t>R2</t>
  </si>
  <si>
    <t>R3</t>
  </si>
  <si>
    <t>T1</t>
  </si>
  <si>
    <t>T2</t>
  </si>
  <si>
    <t>T3</t>
  </si>
  <si>
    <t>14h26</t>
  </si>
  <si>
    <t>14h31</t>
  </si>
  <si>
    <t>14h36</t>
  </si>
  <si>
    <t>14h41</t>
  </si>
  <si>
    <t>14h46</t>
  </si>
  <si>
    <t>14h51</t>
  </si>
  <si>
    <t>14h56</t>
  </si>
  <si>
    <t>15h06</t>
  </si>
  <si>
    <t>15h25</t>
  </si>
  <si>
    <t>15h30</t>
  </si>
  <si>
    <t>15h40</t>
  </si>
  <si>
    <t>3 (baixo)</t>
  </si>
  <si>
    <t>T1 - T2</t>
  </si>
  <si>
    <t>T1 - T3</t>
  </si>
  <si>
    <t>T2 - T3</t>
  </si>
  <si>
    <t>9h30</t>
  </si>
  <si>
    <t>9h35</t>
  </si>
  <si>
    <t>9h40</t>
  </si>
  <si>
    <t>9h45</t>
  </si>
  <si>
    <t>9h50</t>
  </si>
  <si>
    <t>9h55</t>
  </si>
  <si>
    <t>10h00</t>
  </si>
  <si>
    <t>10h10</t>
  </si>
  <si>
    <t>10h20</t>
  </si>
  <si>
    <t>10h30</t>
  </si>
  <si>
    <t>10h40</t>
  </si>
  <si>
    <t>10h50</t>
  </si>
  <si>
    <t>11h00</t>
  </si>
  <si>
    <t>11h15</t>
  </si>
  <si>
    <t>11h30</t>
  </si>
  <si>
    <t>11h45</t>
  </si>
  <si>
    <t>12h00</t>
  </si>
  <si>
    <t>12h15</t>
  </si>
  <si>
    <t>12h30</t>
  </si>
  <si>
    <t>12h45</t>
  </si>
  <si>
    <t>13h00</t>
  </si>
  <si>
    <t>13h15</t>
  </si>
  <si>
    <t>13h30</t>
  </si>
  <si>
    <t>13h45</t>
  </si>
  <si>
    <t>14h00</t>
  </si>
  <si>
    <t>14h15</t>
  </si>
  <si>
    <t>14h30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</si>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</sst>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3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color rgb="FF000000"/>
      <family val="2"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9E9E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 zoomScale="100" zoomScaleNormal="100" view="normal">
      <selection activeCell="A13" sqref="A13"/>
    </sheetView>
  </sheetViews>
  <sheetFormatPr defaultRowHeight="12.9" outlineLevelRow="0" outlineLevelCol="0" x14ac:dyDescent="0" defaultColWidth="10" customHeight="1"/>
  <cols>
    <col min="1" max="1" width="13.702703" style="1" customWidth="1"/>
    <col min="2" max="3" width="14.567568" style="1" customWidth="1"/>
    <col min="4" max="4" width="13.675676" style="1" customWidth="1"/>
    <col min="5" max="5" width="12.675676" style="1" customWidth="1"/>
    <col min="6" max="6" width="9.522523" style="1" customWidth="1"/>
    <col min="7" max="7" width="11.117117" style="1" customWidth="1"/>
    <col min="8" max="16384" width="10" style="1" customWidth="1"/>
  </cols>
  <sheetData>
    <row r="1" spans="1:7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/>
    </row>
    <row r="2" spans="1:7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 t="s">
        <v>10</v>
      </c>
      <c r="G2" s="2">
        <v>-14.6337</v>
      </c>
    </row>
    <row r="3" spans="1:7" x14ac:dyDescent="0.25">
      <c r="A3" s="1">
        <v>24.5</v>
      </c>
      <c r="B3" s="1">
        <v>297.65</v>
      </c>
      <c r="C3" s="1">
        <v>10.68</v>
      </c>
      <c r="D3" s="1">
        <f>10*EXP(G2+(G3/B3)+(G4/(B3*B3))+(G5/(B3*B3*B3)))</f>
        <v>10.2218699510519</v>
      </c>
      <c r="E3" s="1">
        <f>(C3/D3-1)*100</f>
        <v>4.481861451397</v>
      </c>
      <c r="F3" s="2" t="s">
        <v>11</v>
      </c>
      <c r="G3" s="2">
        <v>4791.842</v>
      </c>
    </row>
    <row r="4" spans="1:7" x14ac:dyDescent="0.25">
      <c r="A4" s="1">
        <v>53</v>
      </c>
      <c r="B4" s="1">
        <v>326.15</v>
      </c>
      <c r="C4" s="1">
        <v>3.48</v>
      </c>
      <c r="D4" s="1">
        <f>10*EXP(G2+(G3/B4)+(G4/(B4*B4))+(G5/(B4*B4*B4)))</f>
        <v>3.2196300784515097</v>
      </c>
      <c r="E4" s="1">
        <f>(C4/D4-1)*100</f>
        <v>8.086951457284</v>
      </c>
      <c r="F4" s="2" t="s">
        <v>12</v>
      </c>
      <c r="G4" s="2">
        <v>-115334</v>
      </c>
    </row>
    <row r="5" spans="1:7" x14ac:dyDescent="0.25">
      <c r="A5" s="1">
        <v>31</v>
      </c>
      <c r="B5" s="1">
        <v>304.15</v>
      </c>
      <c r="C5" s="1">
        <v>7.8</v>
      </c>
      <c r="D5" s="1">
        <f>10*EXP(G2+(G3/B5)+(G4/(B5*B5))+(G5/(B5*B5*B5)))</f>
        <v>7.72455112200306</v>
      </c>
      <c r="E5" s="1">
        <f>(C5/D5-1)*100</f>
        <v>0.976741260499</v>
      </c>
      <c r="F5" s="2" t="s">
        <v>13</v>
      </c>
      <c r="G5" s="2">
        <v>-3730535</v>
      </c>
    </row>
    <row r="6" spans="1:7" x14ac:dyDescent="0.25">
      <c r="A6" s="1">
        <v>26.3</v>
      </c>
      <c r="B6" s="1">
        <v>299.45</v>
      </c>
      <c r="C6" s="1">
        <v>10.21</v>
      </c>
      <c r="D6" s="1">
        <f>10*EXP(G2+(G3/B6)+(G4/(B6*B6))+(G5/(B6*B6*B6)))</f>
        <v>9.448894088915731</v>
      </c>
      <c r="E6" s="1">
        <f>(C6/D6-1)*100</f>
        <v>8.054973459562</v>
      </c>
      <c r="F6" s="2" t="s">
        <v>14</v>
      </c>
      <c r="G6" s="2">
        <v>0.00354016</v>
      </c>
    </row>
    <row r="7" spans="1:7" x14ac:dyDescent="0.25">
      <c r="A7" s="1">
        <v>25.5</v>
      </c>
      <c r="B7" s="1">
        <v>298.65</v>
      </c>
      <c r="C7" s="1">
        <v>10.15</v>
      </c>
      <c r="D7" s="1">
        <f>10*EXP(G2+(G3/B7)+(G4/(B7*B7))+(G5/(B7*B7*B7)))</f>
        <v>9.78395253790858</v>
      </c>
      <c r="E7" s="1">
        <f>(C7/D7-1)*100</f>
        <v>3.7413045563450003</v>
      </c>
      <c r="F7" s="2" t="s">
        <v>15</v>
      </c>
      <c r="G7" s="2">
        <v>0.000256985</v>
      </c>
    </row>
    <row r="8" spans="1:7" x14ac:dyDescent="0.25">
      <c r="A8" s="1">
        <v>50.6</v>
      </c>
      <c r="B8" s="1">
        <v>323.75</v>
      </c>
      <c r="C8" s="1">
        <v>3.9</v>
      </c>
      <c r="D8" s="1">
        <f>10*EXP(G2+(G3/B8)+(G4/(B8*B8))+(G5/(B8*B8*B8)))</f>
        <v>3.52414332529682</v>
      </c>
      <c r="E8" s="1">
        <f>(C8/D8-1)*100</f>
        <v>10.665192644273</v>
      </c>
      <c r="F8" s="2" t="s">
        <v>16</v>
      </c>
      <c r="G8" s="2">
        <v>0.000002620131</v>
      </c>
    </row>
    <row r="9" spans="1:7" x14ac:dyDescent="0.25">
      <c r="A9" s="1">
        <v>29.6</v>
      </c>
      <c r="B9" s="1">
        <v>302.75</v>
      </c>
      <c r="C9" s="1">
        <v>8.56</v>
      </c>
      <c r="D9" s="1">
        <f>10*EXP(G2+(G3/B9)+(G4/(B9*B9))+(G5/(B9*B9*B9)))</f>
        <v>8.19769744174774</v>
      </c>
      <c r="E9" s="1">
        <f>(C9/D9-1)*100</f>
        <v>4.419564894005</v>
      </c>
      <c r="F9" s="2" t="s">
        <v>17</v>
      </c>
      <c r="G9" s="2">
        <v>6.383091e-8</v>
      </c>
    </row>
    <row r="10" spans="1:7" x14ac:dyDescent="0.25">
      <c r="A10" s="1">
        <v>25.7</v>
      </c>
      <c r="B10" s="1">
        <v>298.85</v>
      </c>
      <c r="C10" s="1">
        <v>10.45</v>
      </c>
      <c r="D10" s="1">
        <f>10*EXP(G2+(G3/B10)+(G4/(B3*B10))+(G5/(B10*B10*B10)))</f>
        <v>9.64857878580039</v>
      </c>
      <c r="E10" s="1">
        <f>(C10/D10-1)*100</f>
        <v>8.306106339506</v>
      </c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 t="s">
        <v>18</v>
      </c>
      <c r="B12" s="1"/>
      <c r="C12" s="3" t="s">
        <v>19</v>
      </c>
      <c r="D12" s="3" t="s">
        <v>20</v>
      </c>
      <c r="E12" s="3"/>
      <c r="F12" s="1"/>
      <c r="G12" s="1"/>
    </row>
    <row r="14" spans="4:4" x14ac:dyDescent="0.25">
      <c r="D14" s="1" t="e">
        <f>10*EXP(G13+(G14/B14)+(G15/(B14*B14))+(G16/(B14*B14*B14)))</f>
        <v>#DIV/0!</v>
      </c>
    </row>
  </sheetData>
  <mergeCells count="2">
    <mergeCell ref="B1:C1"/>
    <mergeCell ref="D12:G12"/>
  </mergeCells>
  <pageMargins left="0.7875" right="0.7875" top="0.7875" bottom="0.7875" header="0.39375" footer="0.39375"/>
  <pageSetup paperSize="9" orientation="portrait" horizontalDpi="4294967295" verticalDpi="4294967295" pageOrder="overThenDown" scale="100" fitToWidth="0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 zoomScale="100" zoomScaleNormal="100" view="normal">
      <selection activeCell="D5" sqref="D5"/>
    </sheetView>
  </sheetViews>
  <sheetFormatPr defaultRowHeight="12.9" outlineLevelRow="0" outlineLevelCol="0" x14ac:dyDescent="0" defaultColWidth="10" customHeight="1"/>
  <cols>
    <col min="1" max="1" width="10" style="1" customWidth="1"/>
    <col min="2" max="2" width="11.117117" style="1" customWidth="1"/>
    <col min="3" max="3" width="10.738739" style="1" customWidth="1"/>
    <col min="4" max="4" width="10" style="1" customWidth="1"/>
    <col min="5" max="5" width="10.756757" style="1" customWidth="1"/>
    <col min="6" max="16384" width="10" style="1" customWidth="1"/>
  </cols>
  <sheetData>
    <row r="1" spans="1:4" x14ac:dyDescent="0.25">
      <c r="A1" s="2" t="s">
        <v>4</v>
      </c>
      <c r="C1" s="1" t="s">
        <v>21</v>
      </c>
      <c r="D1" s="1">
        <v>10</v>
      </c>
    </row>
    <row r="2" spans="1:2" x14ac:dyDescent="0.25">
      <c r="A2" s="2" t="s">
        <v>10</v>
      </c>
      <c r="B2" s="2">
        <v>-14.6337</v>
      </c>
    </row>
    <row r="3" spans="1:2" x14ac:dyDescent="0.25">
      <c r="A3" s="2" t="s">
        <v>11</v>
      </c>
      <c r="B3" s="2">
        <v>4791.842</v>
      </c>
    </row>
    <row r="4" spans="1:2" x14ac:dyDescent="0.25">
      <c r="A4" s="2" t="s">
        <v>12</v>
      </c>
      <c r="B4" s="2">
        <v>-115334</v>
      </c>
    </row>
    <row r="5" spans="1:2" x14ac:dyDescent="0.25">
      <c r="A5" s="2" t="s">
        <v>13</v>
      </c>
      <c r="B5" s="2">
        <v>-3730535</v>
      </c>
    </row>
    <row r="6" spans="1:2" x14ac:dyDescent="0.25">
      <c r="A6" s="2" t="s">
        <v>14</v>
      </c>
      <c r="B6" s="2">
        <v>0.0033540159999999996</v>
      </c>
    </row>
    <row r="7" spans="1:2" x14ac:dyDescent="0.25">
      <c r="A7" s="2" t="s">
        <v>15</v>
      </c>
      <c r="B7" s="2">
        <v>0.000256985</v>
      </c>
    </row>
    <row r="8" spans="1:2" x14ac:dyDescent="0.25">
      <c r="A8" s="2" t="s">
        <v>16</v>
      </c>
      <c r="B8" s="2">
        <v>0.000002620131</v>
      </c>
    </row>
    <row r="9" spans="1:2" x14ac:dyDescent="0.25">
      <c r="A9" s="2" t="s">
        <v>17</v>
      </c>
      <c r="B9" s="2">
        <v>6.383091e-8</v>
      </c>
    </row>
    <row r="10" spans="1:1" x14ac:dyDescent="0.25">
      <c r="A10" s="4">
        <v>43689</v>
      </c>
    </row>
    <row r="11" spans="1:7" x14ac:dyDescent="0.25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27</v>
      </c>
      <c r="G11" s="1" t="s">
        <v>28</v>
      </c>
    </row>
    <row r="12" spans="1:7" x14ac:dyDescent="0.25">
      <c r="A12" s="1" t="s">
        <v>29</v>
      </c>
      <c r="B12" s="1">
        <v>6.13</v>
      </c>
      <c r="C12" s="1">
        <v>5.96</v>
      </c>
      <c r="D12" s="1">
        <v>6.41</v>
      </c>
      <c r="E12" s="1">
        <f>1/($B$6+$B$7*LN(B12/$D$1)+$B$8*POWER(LN(B12/$D$1),2)+$B$9*POWER(LN(B12/$D$1),3))-272.15</f>
        <v>37.55586561516003</v>
      </c>
      <c r="F12" s="1">
        <f>1/($B$6+$B$7*LN(C12/$D$1)+$B$8*POWER(LN(C12/$D$1),2)+$B$9*POWER(LN(C12/$D$1),3))-272.15</f>
        <v>38.24365050230904</v>
      </c>
      <c r="G12" s="1">
        <f>1/($B$6+$B$7*LN(D12/$D$1)+$B$8*POWER(LN(D12/$D$1),2)+$B$9*POWER(LN(D12/$D$1),3))-272.15</f>
        <v>36.469044872173015</v>
      </c>
    </row>
    <row r="13" spans="1:7" x14ac:dyDescent="0.25">
      <c r="A13" s="1" t="s">
        <v>30</v>
      </c>
      <c r="B13" s="1">
        <v>6.19</v>
      </c>
      <c r="C13" s="1">
        <v>5.99</v>
      </c>
      <c r="D13" s="1">
        <v>6.24</v>
      </c>
      <c r="E13" s="1">
        <f>1/($B$6+$B$7*LN(B13/$D$1)+$B$8*POWER(LN(B13/$D$1),2)+$B$9*POWER(LN(B13/$D$1),3))-272.15</f>
        <v>37.318284518795</v>
      </c>
      <c r="F13" s="1">
        <f>1/($B$6+$B$7*LN(C13/$D$1)+$B$8*POWER(LN(C13/$D$1),2)+$B$9*POWER(LN(C13/$D$1),3))-272.15</f>
        <v>38.120666844499</v>
      </c>
      <c r="G13" s="1">
        <f>1/($B$6+$B$7*LN(D13/$D$1)+$B$8*POWER(LN(D13/$D$1),2)+$B$9*POWER(LN(D13/$D$1),3))-272.15</f>
        <v>37.12229292984904</v>
      </c>
    </row>
    <row r="14" spans="1:7" x14ac:dyDescent="0.25">
      <c r="A14" s="1" t="s">
        <v>31</v>
      </c>
      <c r="B14" s="1">
        <v>6.22</v>
      </c>
      <c r="C14" s="1">
        <v>6.14</v>
      </c>
      <c r="D14" s="1">
        <v>6.4</v>
      </c>
      <c r="E14" s="1">
        <f>1/($B$6+$B$7*LN(B14/$D$1)+$B$8*POWER(LN(B14/$D$1),2)+$B$9*POWER(LN(B14/$D$1),3))-272.15</f>
        <v>37.20047443790503</v>
      </c>
      <c r="F14" s="1">
        <f>1/($B$6+$B$7*LN(C14/$D$1)+$B$8*POWER(LN(C14/$D$1),2)+$B$9*POWER(LN(C14/$D$1),3))-272.15</f>
        <v>37.51608550703202</v>
      </c>
      <c r="G14" s="1">
        <f>1/($B$6+$B$7*LN(D14/$D$1)+$B$8*POWER(LN(D14/$D$1),2)+$B$9*POWER(LN(D14/$D$1),3))-272.15</f>
        <v>36.50692303670701</v>
      </c>
    </row>
    <row r="15" spans="1:7" x14ac:dyDescent="0.25">
      <c r="A15" s="1" t="s">
        <v>32</v>
      </c>
      <c r="B15" s="1">
        <v>6.29</v>
      </c>
      <c r="C15" s="1">
        <v>6.13</v>
      </c>
      <c r="D15" s="1">
        <v>6.52</v>
      </c>
      <c r="E15" s="1">
        <f>1/($B$6+$B$7*LN(B15/$D$1)+$B$8*POWER(LN(B15/$D$1),2)+$B$9*POWER(LN(B15/$D$1),3))-272.15</f>
        <v>36.928079757631</v>
      </c>
      <c r="F15" s="1">
        <f>1/($B$6+$B$7*LN(C15/$D$1)+$B$8*POWER(LN(C15/$D$1),2)+$B$9*POWER(LN(C15/$D$1),3))-272.15</f>
        <v>37.55586561516003</v>
      </c>
      <c r="G15" s="1">
        <f>1/($B$6+$B$7*LN(D15/$D$1)+$B$8*POWER(LN(D15/$D$1),2)+$B$9*POWER(LN(D15/$D$1),3))-272.15</f>
        <v>36.05676790090405</v>
      </c>
    </row>
    <row r="16" spans="1:7" x14ac:dyDescent="0.25">
      <c r="A16" s="1" t="s">
        <v>33</v>
      </c>
      <c r="B16" s="1">
        <v>6.2</v>
      </c>
      <c r="C16" s="1">
        <v>6.62</v>
      </c>
      <c r="D16" s="1">
        <v>6.76</v>
      </c>
      <c r="E16" s="1">
        <f>1/($B$6+$B$7*LN(B16/$D$1)+$B$8*POWER(LN(B16/$D$1),2)+$B$9*POWER(LN(B16/$D$1),3))-272.15</f>
        <v>37.278942451747014</v>
      </c>
      <c r="F16" s="1">
        <f>1/($B$6+$B$7*LN(C16/$D$1)+$B$8*POWER(LN(C16/$D$1),2)+$B$9*POWER(LN(C16/$D$1),3))-272.15</f>
        <v>35.688776619541045</v>
      </c>
      <c r="G16" s="1">
        <f>1/($B$6+$B$7*LN(D16/$D$1)+$B$8*POWER(LN(D16/$D$1),2)+$B$9*POWER(LN(D16/$D$1),3))-272.15</f>
        <v>35.18407189174104</v>
      </c>
    </row>
    <row r="17" spans="1:7" x14ac:dyDescent="0.25">
      <c r="A17" s="1" t="s">
        <v>34</v>
      </c>
      <c r="B17" s="1">
        <v>6.25</v>
      </c>
      <c r="C17" s="1">
        <v>6.42</v>
      </c>
      <c r="D17" s="1">
        <v>6.86</v>
      </c>
      <c r="E17" s="1">
        <f>1/($B$6+$B$7*LN(B17/$D$1)+$B$8*POWER(LN(B17/$D$1),2)+$B$9*POWER(LN(B17/$D$1),3))-272.15</f>
        <v>37.08330899973902</v>
      </c>
      <c r="F17" s="1">
        <f>1/($B$6+$B$7*LN(C17/$D$1)+$B$8*POWER(LN(C17/$D$1),2)+$B$9*POWER(LN(C17/$D$1),3))-272.15</f>
        <v>36.431233853798005</v>
      </c>
      <c r="G17" s="1">
        <f>1/($B$6+$B$7*LN(D17/$D$1)+$B$8*POWER(LN(D17/$D$1),2)+$B$9*POWER(LN(D17/$D$1),3))-272.15</f>
        <v>34.83078905308804</v>
      </c>
    </row>
    <row r="18" spans="1:7" x14ac:dyDescent="0.25">
      <c r="A18" s="1" t="s">
        <v>35</v>
      </c>
      <c r="B18" s="1">
        <v>6.18</v>
      </c>
      <c r="C18" s="1">
        <v>6.67</v>
      </c>
      <c r="D18" s="1">
        <v>6.89</v>
      </c>
      <c r="E18" s="1">
        <f>1/($B$6+$B$7*LN(B18/$D$1)+$B$8*POWER(LN(B18/$D$1),2)+$B$9*POWER(LN(B18/$D$1),3))-272.15</f>
        <v>37.35769895915104</v>
      </c>
      <c r="F18" s="1">
        <f>1/($B$6+$B$7*LN(C18/$D$1)+$B$8*POWER(LN(C18/$D$1),2)+$B$9*POWER(LN(C18/$D$1),3))-272.15</f>
        <v>35.507143561763996</v>
      </c>
      <c r="G18" s="1">
        <f>1/($B$6+$B$7*LN(D18/$D$1)+$B$8*POWER(LN(D18/$D$1),2)+$B$9*POWER(LN(D18/$D$1),3))-272.15</f>
        <v>34.72594450408303</v>
      </c>
    </row>
    <row r="19" spans="1:7" x14ac:dyDescent="0.25">
      <c r="A19" s="1" t="s">
        <v>36</v>
      </c>
      <c r="B19" s="1">
        <v>5.99</v>
      </c>
      <c r="C19" s="1">
        <v>6.1</v>
      </c>
      <c r="D19" s="1">
        <v>6.11</v>
      </c>
      <c r="E19" s="1">
        <f>1/($B$6+$B$7*LN(B19/$D$1)+$B$8*POWER(LN(B19/$D$1),2)+$B$9*POWER(LN(B19/$D$1),3))-272.15</f>
        <v>38.120666844499</v>
      </c>
      <c r="F19" s="1">
        <f>1/($B$6+$B$7*LN(C19/$D$1)+$B$8*POWER(LN(C19/$D$1),2)+$B$9*POWER(LN(C19/$D$1),3))-272.15</f>
        <v>37.67565039492405</v>
      </c>
      <c r="G19" s="1">
        <f>1/($B$6+$B$7*LN(D19/$D$1)+$B$8*POWER(LN(D19/$D$1),2)+$B$9*POWER(LN(D19/$D$1),3))-272.15</f>
        <v>37.635647798917034</v>
      </c>
    </row>
    <row r="20" spans="1:7" x14ac:dyDescent="0.25">
      <c r="A20" s="1" t="s">
        <v>37</v>
      </c>
      <c r="B20" s="1">
        <v>8.33</v>
      </c>
      <c r="C20" s="1">
        <v>8.509999999999998</v>
      </c>
      <c r="D20" s="1">
        <v>8.46</v>
      </c>
      <c r="E20" s="1">
        <f>1/($B$6+$B$7*LN(B20/$D$1)+$B$8*POWER(LN(B20/$D$1),2)+$B$9*POWER(LN(B20/$D$1),3))-272.15</f>
        <v>30.225488788808036</v>
      </c>
      <c r="F20" s="1">
        <f>1/($B$6+$B$7*LN(C20/$D$1)+$B$8*POWER(LN(C20/$D$1),2)+$B$9*POWER(LN(C20/$D$1),3))-272.15</f>
        <v>29.72575007620304</v>
      </c>
      <c r="G20" s="1">
        <f>1/($B$6+$B$7*LN(D20/$D$1)+$B$8*POWER(LN(D20/$D$1),2)+$B$9*POWER(LN(D20/$D$1),3))-272.15</f>
        <v>29.86335468027204</v>
      </c>
    </row>
    <row r="21" spans="1:7" x14ac:dyDescent="0.25">
      <c r="A21" s="1" t="s">
        <v>38</v>
      </c>
      <c r="B21" s="1">
        <v>8.33</v>
      </c>
      <c r="C21" s="1">
        <v>8.53</v>
      </c>
      <c r="D21" s="1">
        <v>8.5</v>
      </c>
      <c r="E21" s="1">
        <f>1/($B$6+$B$7*LN(B21/$D$1)+$B$8*POWER(LN(B21/$D$1),2)+$B$9*POWER(LN(B21/$D$1),3))-272.15</f>
        <v>30.225488788808036</v>
      </c>
      <c r="F21" s="1">
        <f>1/($B$6+$B$7*LN(C21/$D$1)+$B$8*POWER(LN(C21/$D$1),2)+$B$9*POWER(LN(C21/$D$1),3))-272.15</f>
        <v>29.67096483488905</v>
      </c>
      <c r="G21" s="1">
        <f>1/($B$6+$B$7*LN(D21/$D$1)+$B$8*POWER(LN(D21/$D$1),2)+$B$9*POWER(LN(D21/$D$1),3))-272.15</f>
        <v>29.75319749781204</v>
      </c>
    </row>
    <row r="22" spans="1:7" x14ac:dyDescent="0.25">
      <c r="A22" s="1" t="s">
        <v>39</v>
      </c>
      <c r="B22" s="1">
        <v>8.349999999999998</v>
      </c>
      <c r="C22" s="1">
        <v>8.52</v>
      </c>
      <c r="D22" s="1">
        <v>8.509999999999998</v>
      </c>
      <c r="E22" s="1">
        <f>1/($B$6+$B$7*LN(B22/$D$1)+$B$8*POWER(LN(B22/$D$1),2)+$B$9*POWER(LN(B22/$D$1),3))-272.15</f>
        <v>30.16936013097103</v>
      </c>
      <c r="F22" s="1">
        <f>1/($B$6+$B$7*LN(C22/$D$1)+$B$8*POWER(LN(C22/$D$1),2)+$B$9*POWER(LN(C22/$D$1),3))-272.15</f>
        <v>29.698339219254024</v>
      </c>
      <c r="G22" s="1">
        <f>1/($B$6+$B$7*LN(D22/$D$1)+$B$8*POWER(LN(D22/$D$1),2)+$B$9*POWER(LN(D22/$D$1),3))-272.15</f>
        <v>29.72575007620304</v>
      </c>
    </row>
    <row r="24" spans="1:10" x14ac:dyDescent="0.25">
      <c r="A24" s="4">
        <v>43690</v>
      </c>
      <c r="B24" s="1">
        <v>1</v>
      </c>
      <c r="C24" s="1">
        <v>2</v>
      </c>
      <c r="D24" s="1" t="s">
        <v>40</v>
      </c>
      <c r="E24" s="1" t="s">
        <v>26</v>
      </c>
      <c r="F24" s="1" t="s">
        <v>27</v>
      </c>
      <c r="G24" s="1" t="s">
        <v>28</v>
      </c>
      <c r="H24" s="1" t="s">
        <v>41</v>
      </c>
      <c r="I24" s="1" t="s">
        <v>42</v>
      </c>
      <c r="J24" s="1" t="s">
        <v>43</v>
      </c>
    </row>
    <row r="25" spans="1:10" x14ac:dyDescent="0.25">
      <c r="A25" s="1" t="s">
        <v>44</v>
      </c>
      <c r="B25" s="1">
        <v>8.5</v>
      </c>
      <c r="C25" s="1">
        <v>8.439999999999998</v>
      </c>
      <c r="D25" s="1">
        <v>8.13</v>
      </c>
      <c r="E25" s="1">
        <f>1/($B$6+$B$7*LN(B25/$D$1)+$B$8*POWER(LN(B25/$D$1),2)+$B$9*POWER(LN(B25/$D$1),3))-272.15</f>
        <v>29.75319749781204</v>
      </c>
      <c r="F25" s="1">
        <f>1/($B$6+$B$7*LN(C25/$D$1)+$B$8*POWER(LN(C25/$D$1),2)+$B$9*POWER(LN(C25/$D$1),3))-272.15</f>
        <v>29.91865507391401</v>
      </c>
      <c r="G25" s="1">
        <f>1/($B$6+$B$7*LN(D25/$D$1)+$B$8*POWER(LN(D25/$D$1),2)+$B$9*POWER(LN(D25/$D$1),3))-272.15</f>
        <v>30.79532928275904</v>
      </c>
      <c r="H25" s="1">
        <f>E25-F25</f>
        <v>-0.16545757610199985</v>
      </c>
      <c r="I25" s="1">
        <f>E25-G25</f>
        <v>-1.0421317849469993</v>
      </c>
      <c r="J25" s="1">
        <f>F25-G25</f>
        <v>-0.8766742088449995</v>
      </c>
    </row>
    <row r="26" spans="1:10" x14ac:dyDescent="0.25">
      <c r="A26" s="1" t="s">
        <v>45</v>
      </c>
      <c r="B26" s="1">
        <v>6.34</v>
      </c>
      <c r="C26" s="1">
        <v>6.54</v>
      </c>
      <c r="D26" s="1">
        <v>6.94</v>
      </c>
      <c r="E26" s="1">
        <f>1/($B$6+$B$7*LN(B26/$D$1)+$B$8*POWER(LN(B26/$D$1),2)+$B$9*POWER(LN(B26/$D$1),3))-272.15</f>
        <v>36.73561479260502</v>
      </c>
      <c r="F26" s="1">
        <f>1/($B$6+$B$7*LN(C26/$D$1)+$B$8*POWER(LN(C26/$D$1),2)+$B$9*POWER(LN(C26/$D$1),3))-272.15</f>
        <v>35.98265847461403</v>
      </c>
      <c r="G26" s="1">
        <f>1/($B$6+$B$7*LN(D26/$D$1)+$B$8*POWER(LN(D26/$D$1),2)+$B$9*POWER(LN(D26/$D$1),3))-272.15</f>
        <v>34.552351365183995</v>
      </c>
      <c r="H26" s="1">
        <f>E26-F26</f>
        <v>0.7529563179909999</v>
      </c>
      <c r="I26" s="1">
        <f>E26-G26</f>
        <v>2.1832634274209965</v>
      </c>
      <c r="J26" s="1">
        <f>F26-G26</f>
        <v>1.4303071094299966</v>
      </c>
    </row>
    <row r="27" spans="1:10" x14ac:dyDescent="0.25">
      <c r="A27" s="1" t="s">
        <v>46</v>
      </c>
      <c r="B27" s="1">
        <v>6.07</v>
      </c>
      <c r="C27" s="1">
        <v>6.24</v>
      </c>
      <c r="D27" s="1">
        <v>6.67</v>
      </c>
      <c r="E27" s="1">
        <f>1/($B$6+$B$7*LN(B27/$D$1)+$B$8*POWER(LN(B27/$D$1),2)+$B$9*POWER(LN(B27/$D$1),3))-272.15</f>
        <v>37.79610735044605</v>
      </c>
      <c r="F27" s="1">
        <f>1/($B$6+$B$7*LN(C27/$D$1)+$B$8*POWER(LN(C27/$D$1),2)+$B$9*POWER(LN(C27/$D$1),3))-272.15</f>
        <v>37.12229292984904</v>
      </c>
      <c r="G27" s="1">
        <f>1/($B$6+$B$7*LN(D27/$D$1)+$B$8*POWER(LN(D27/$D$1),2)+$B$9*POWER(LN(D27/$D$1),3))-272.15</f>
        <v>35.507143561763996</v>
      </c>
      <c r="H27" s="1">
        <f>E27-F27</f>
        <v>0.6738144205970968</v>
      </c>
      <c r="I27" s="1">
        <f>E27-G27</f>
        <v>2.2889637886820964</v>
      </c>
      <c r="J27" s="1">
        <f>F27-G27</f>
        <v>1.6151493680849995</v>
      </c>
    </row>
    <row r="28" spans="1:10" x14ac:dyDescent="0.25">
      <c r="A28" s="1" t="s">
        <v>47</v>
      </c>
      <c r="B28" s="1">
        <v>5.85</v>
      </c>
      <c r="C28" s="1">
        <v>6.11</v>
      </c>
      <c r="D28" s="1">
        <v>6.54</v>
      </c>
      <c r="E28" s="1">
        <f>1/($B$6+$B$7*LN(B28/$D$1)+$B$8*POWER(LN(B28/$D$1),2)+$B$9*POWER(LN(B28/$D$1),3))-272.15</f>
        <v>38.700694310456015</v>
      </c>
      <c r="F28" s="1">
        <f>1/($B$6+$B$7*LN(C28/$D$1)+$B$8*POWER(LN(C28/$D$1),2)+$B$9*POWER(LN(C28/$D$1),3))-272.15</f>
        <v>37.635647798917034</v>
      </c>
      <c r="G28" s="1">
        <f>1/($B$6+$B$7*LN(D28/$D$1)+$B$8*POWER(LN(D28/$D$1),2)+$B$9*POWER(LN(D28/$D$1),3))-272.15</f>
        <v>35.98265847461403</v>
      </c>
      <c r="H28" s="1">
        <f>E28-F28</f>
        <v>1.065046511539002</v>
      </c>
      <c r="I28" s="1">
        <f>E28-G28</f>
        <v>2.7180358358420023</v>
      </c>
      <c r="J28" s="1">
        <f>F28-G28</f>
        <v>1.6529893243030003</v>
      </c>
    </row>
    <row r="29" spans="1:10" x14ac:dyDescent="0.25">
      <c r="A29" s="1" t="s">
        <v>48</v>
      </c>
      <c r="B29" s="1">
        <v>5.89</v>
      </c>
      <c r="C29" s="1">
        <v>6.08</v>
      </c>
      <c r="D29" s="1">
        <v>6.54</v>
      </c>
      <c r="E29" s="1">
        <f>1/($B$6+$B$7*LN(B29/$D$1)+$B$8*POWER(LN(B29/$D$1),2)+$B$9*POWER(LN(B29/$D$1),3))-272.15</f>
        <v>38.53337332784105</v>
      </c>
      <c r="F29" s="1">
        <f>1/($B$6+$B$7*LN(C29/$D$1)+$B$8*POWER(LN(C29/$D$1),2)+$B$9*POWER(LN(C29/$D$1),3))-272.15</f>
        <v>37.755879906420034</v>
      </c>
      <c r="G29" s="1">
        <f>1/($B$6+$B$7*LN(D29/$D$1)+$B$8*POWER(LN(D29/$D$1),2)+$B$9*POWER(LN(D29/$D$1),3))-272.15</f>
        <v>35.98265847461403</v>
      </c>
      <c r="H29" s="1">
        <f>E29-F29</f>
        <v>0.7774934214210987</v>
      </c>
      <c r="I29" s="1">
        <f>E29-G29</f>
        <v>2.550714853227099</v>
      </c>
      <c r="J29" s="1">
        <f>F29-G29</f>
        <v>1.7732214318060002</v>
      </c>
    </row>
    <row r="30" spans="1:10" x14ac:dyDescent="0.25">
      <c r="A30" s="1" t="s">
        <v>49</v>
      </c>
      <c r="B30" s="1">
        <v>5.93</v>
      </c>
      <c r="C30" s="1">
        <v>6.06</v>
      </c>
      <c r="D30" s="1">
        <v>6.52</v>
      </c>
      <c r="E30" s="1">
        <f>1/($B$6+$B$7*LN(B30/$D$1)+$B$8*POWER(LN(B30/$D$1),2)+$B$9*POWER(LN(B30/$D$1),3))-272.15</f>
        <v>38.367340694978</v>
      </c>
      <c r="F30" s="1">
        <f>1/($B$6+$B$7*LN(C30/$D$1)+$B$8*POWER(LN(C30/$D$1),2)+$B$9*POWER(LN(C30/$D$1),3))-272.15</f>
        <v>37.836410274355046</v>
      </c>
      <c r="G30" s="1">
        <f>1/($B$6+$B$7*LN(D30/$D$1)+$B$8*POWER(LN(D30/$D$1),2)+$B$9*POWER(LN(D30/$D$1),3))-272.15</f>
        <v>36.05676790090405</v>
      </c>
      <c r="H30" s="1">
        <f>E30-F30</f>
        <v>0.5309304206228944</v>
      </c>
      <c r="I30" s="1">
        <f>E30-G30</f>
        <v>2.3105727940738987</v>
      </c>
      <c r="J30" s="1">
        <f>F30-G30</f>
        <v>1.7796423734510043</v>
      </c>
    </row>
    <row r="31" spans="1:10" x14ac:dyDescent="0.25">
      <c r="A31" s="1" t="s">
        <v>50</v>
      </c>
      <c r="B31" s="1">
        <v>5.88</v>
      </c>
      <c r="C31" s="1">
        <v>6.03</v>
      </c>
      <c r="D31" s="1">
        <v>6.51</v>
      </c>
      <c r="E31" s="1">
        <f>1/($B$6+$B$7*LN(B31/$D$1)+$B$8*POWER(LN(B31/$D$1),2)+$B$9*POWER(LN(B31/$D$1),3))-272.15</f>
        <v>38.575082055781024</v>
      </c>
      <c r="F31" s="1">
        <f>1/($B$6+$B$7*LN(C31/$D$1)+$B$8*POWER(LN(C31/$D$1),2)+$B$9*POWER(LN(C31/$D$1),3))-272.15</f>
        <v>37.95777460995504</v>
      </c>
      <c r="G31" s="1">
        <f>1/($B$6+$B$7*LN(D31/$D$1)+$B$8*POWER(LN(D31/$D$1),2)+$B$9*POWER(LN(D31/$D$1),3))-272.15</f>
        <v>36.09391961492901</v>
      </c>
      <c r="H31" s="1">
        <f>E31-F31</f>
        <v>0.6173074458260004</v>
      </c>
      <c r="I31" s="1">
        <f>E31-G31</f>
        <v>2.481162440852003</v>
      </c>
      <c r="J31" s="1">
        <f>F31-G31</f>
        <v>1.8638549950260028</v>
      </c>
    </row>
    <row r="32" spans="1:10" x14ac:dyDescent="0.25">
      <c r="A32" s="1" t="s">
        <v>51</v>
      </c>
      <c r="B32" s="1">
        <v>5.6</v>
      </c>
      <c r="C32" s="1">
        <v>5.87</v>
      </c>
      <c r="D32" s="1">
        <v>6.3</v>
      </c>
      <c r="E32" s="1">
        <f>1/($B$6+$B$7*LN(B32/$D$1)+$B$8*POWER(LN(B32/$D$1),2)+$B$9*POWER(LN(B32/$D$1),3))-272.15</f>
        <v>39.77685759804103</v>
      </c>
      <c r="F32" s="1">
        <f>1/($B$6+$B$7*LN(C32/$D$1)+$B$8*POWER(LN(C32/$D$1),2)+$B$9*POWER(LN(C32/$D$1),3))-272.15</f>
        <v>38.616871598101</v>
      </c>
      <c r="G32" s="1">
        <f>1/($B$6+$B$7*LN(D32/$D$1)+$B$8*POWER(LN(D32/$D$1),2)+$B$9*POWER(LN(D32/$D$1),3))-272.15</f>
        <v>36.889447861397</v>
      </c>
      <c r="H32" s="1">
        <f>E32-F32</f>
        <v>1.1599859999399982</v>
      </c>
      <c r="I32" s="1">
        <f>E32-G32</f>
        <v>2.8874097366439955</v>
      </c>
      <c r="J32" s="1">
        <f>F32-G32</f>
        <v>1.7274237367039973</v>
      </c>
    </row>
    <row r="33" spans="1:10" x14ac:dyDescent="0.25">
      <c r="A33" s="1" t="s">
        <v>52</v>
      </c>
      <c r="B33" s="1">
        <v>5.64</v>
      </c>
      <c r="C33" s="1">
        <v>5.85</v>
      </c>
      <c r="D33" s="1">
        <v>6.26</v>
      </c>
      <c r="E33" s="1">
        <f>1/($B$6+$B$7*LN(B33/$D$1)+$B$8*POWER(LN(B33/$D$1),2)+$B$9*POWER(LN(B33/$D$1),3))-272.15</f>
        <v>39.60103722013304</v>
      </c>
      <c r="F33" s="1">
        <f>1/($B$6+$B$7*LN(C33/$D$1)+$B$8*POWER(LN(C33/$D$1),2)+$B$9*POWER(LN(C33/$D$1),3))-272.15</f>
        <v>38.700694310456015</v>
      </c>
      <c r="G33" s="1">
        <f>1/($B$6+$B$7*LN(D33/$D$1)+$B$8*POWER(LN(D33/$D$1),2)+$B$9*POWER(LN(D33/$D$1),3))-272.15</f>
        <v>37.044395959699045</v>
      </c>
      <c r="H33" s="1">
        <f>E33-F33</f>
        <v>0.9003429096770006</v>
      </c>
      <c r="I33" s="1">
        <f>E33-G33</f>
        <v>2.5566412604338993</v>
      </c>
      <c r="J33" s="1">
        <f>F33-G33</f>
        <v>1.6562983507568987</v>
      </c>
    </row>
    <row r="34" spans="1:10" x14ac:dyDescent="0.25">
      <c r="A34" s="1" t="s">
        <v>53</v>
      </c>
      <c r="B34" s="1">
        <v>5.76</v>
      </c>
      <c r="C34" s="1">
        <v>6.07</v>
      </c>
      <c r="D34" s="1">
        <v>6.31</v>
      </c>
      <c r="E34" s="1">
        <f>1/($B$6+$B$7*LN(B34/$D$1)+$B$8*POWER(LN(B34/$D$1),2)+$B$9*POWER(LN(B34/$D$1),3))-272.15</f>
        <v>39.081976092581044</v>
      </c>
      <c r="F34" s="1">
        <f>1/($B$6+$B$7*LN(C34/$D$1)+$B$8*POWER(LN(C34/$D$1),2)+$B$9*POWER(LN(C34/$D$1),3))-272.15</f>
        <v>37.79610735044605</v>
      </c>
      <c r="G34" s="1">
        <f>1/($B$6+$B$7*LN(D34/$D$1)+$B$8*POWER(LN(D34/$D$1),2)+$B$9*POWER(LN(D34/$D$1),3))-272.15</f>
        <v>36.85088565322104</v>
      </c>
      <c r="H34" s="1">
        <f>E34-F34</f>
        <v>1.2858687421350012</v>
      </c>
      <c r="I34" s="1">
        <f>E34-G34</f>
        <v>2.231090439360102</v>
      </c>
      <c r="J34" s="1">
        <f>F34-G34</f>
        <v>0.9452216972251009</v>
      </c>
    </row>
    <row r="35" spans="1:10" x14ac:dyDescent="0.25">
      <c r="A35" s="1" t="s">
        <v>54</v>
      </c>
      <c r="B35" s="1">
        <v>6.01</v>
      </c>
      <c r="C35" s="1">
        <v>6.31</v>
      </c>
      <c r="D35" s="1">
        <v>6.62</v>
      </c>
      <c r="E35" s="1">
        <f>1/($B$6+$B$7*LN(B35/$D$1)+$B$8*POWER(LN(B35/$D$1),2)+$B$9*POWER(LN(B35/$D$1),3))-272.15</f>
        <v>38.039066512085014</v>
      </c>
      <c r="F35" s="1">
        <f>1/($B$6+$B$7*LN(C35/$D$1)+$B$8*POWER(LN(C35/$D$1),2)+$B$9*POWER(LN(C35/$D$1),3))-272.15</f>
        <v>36.85088565322104</v>
      </c>
      <c r="G35" s="1">
        <f>1/($B$6+$B$7*LN(D35/$D$1)+$B$8*POWER(LN(D35/$D$1),2)+$B$9*POWER(LN(D35/$D$1),3))-272.15</f>
        <v>35.688776619541045</v>
      </c>
      <c r="H35" s="1">
        <f>E35-F35</f>
        <v>1.1881808588640013</v>
      </c>
      <c r="I35" s="1">
        <f>E35-G35</f>
        <v>2.3502898925438984</v>
      </c>
      <c r="J35" s="1">
        <f>F35-G35</f>
        <v>1.1621090336798972</v>
      </c>
    </row>
    <row r="36" spans="1:10" x14ac:dyDescent="0.25">
      <c r="A36" s="1" t="s">
        <v>55</v>
      </c>
      <c r="B36" s="1">
        <v>5.94</v>
      </c>
      <c r="C36" s="1">
        <v>6.29</v>
      </c>
      <c r="D36" s="1">
        <v>6.54</v>
      </c>
      <c r="E36" s="1">
        <f>1/($B$6+$B$7*LN(B36/$D$1)+$B$8*POWER(LN(B36/$D$1),2)+$B$9*POWER(LN(B36/$D$1),3))-272.15</f>
        <v>38.32603165428702</v>
      </c>
      <c r="F36" s="1">
        <f>1/($B$6+$B$7*LN(C36/$D$1)+$B$8*POWER(LN(C36/$D$1),2)+$B$9*POWER(LN(C36/$D$1),3))-272.15</f>
        <v>36.928079757631</v>
      </c>
      <c r="G36" s="1">
        <f>1/($B$6+$B$7*LN(D36/$D$1)+$B$8*POWER(LN(D36/$D$1),2)+$B$9*POWER(LN(D36/$D$1),3))-272.15</f>
        <v>35.98265847461403</v>
      </c>
      <c r="H36" s="1">
        <f>E36-F36</f>
        <v>1.3979518966560036</v>
      </c>
      <c r="I36" s="1">
        <f>E36-G36</f>
        <v>2.3433731796730015</v>
      </c>
      <c r="J36" s="1">
        <f>F36-G36</f>
        <v>0.9454212830169979</v>
      </c>
    </row>
    <row r="37" spans="1:10" x14ac:dyDescent="0.25">
      <c r="A37" s="1" t="s">
        <v>56</v>
      </c>
      <c r="B37" s="1">
        <v>5.98</v>
      </c>
      <c r="C37" s="1">
        <v>6.36</v>
      </c>
      <c r="D37" s="1">
        <v>6.64</v>
      </c>
      <c r="E37" s="1">
        <f>1/($B$6+$B$7*LN(B37/$D$1)+$B$8*POWER(LN(B37/$D$1),2)+$B$9*POWER(LN(B37/$D$1),3))-272.15</f>
        <v>38.161583363311024</v>
      </c>
      <c r="F37" s="1">
        <f>1/($B$6+$B$7*LN(C37/$D$1)+$B$8*POWER(LN(C37/$D$1),2)+$B$9*POWER(LN(C37/$D$1),3))-272.15</f>
        <v>36.65911168052804</v>
      </c>
      <c r="G37" s="1">
        <f>1/($B$6+$B$7*LN(D37/$D$1)+$B$8*POWER(LN(D37/$D$1),2)+$B$9*POWER(LN(D37/$D$1),3))-272.15</f>
        <v>35.615936836152</v>
      </c>
      <c r="H37" s="1">
        <f>E37-F37</f>
        <v>1.5024716827830034</v>
      </c>
      <c r="I37" s="1">
        <f>E37-G37</f>
        <v>2.5456465271590005</v>
      </c>
      <c r="J37" s="1">
        <f>F37-G37</f>
        <v>1.0431748443759972</v>
      </c>
    </row>
    <row r="38" spans="1:10" x14ac:dyDescent="0.25">
      <c r="A38" s="1" t="s">
        <v>57</v>
      </c>
      <c r="B38" s="1">
        <v>6.05</v>
      </c>
      <c r="C38" s="1">
        <v>6.45</v>
      </c>
      <c r="D38" s="1">
        <v>6.78</v>
      </c>
      <c r="E38" s="1">
        <f>1/($B$6+$B$7*LN(B38/$D$1)+$B$8*POWER(LN(B38/$D$1),2)+$B$9*POWER(LN(B38/$D$1),3))-272.15</f>
        <v>37.87678894596104</v>
      </c>
      <c r="F38" s="1">
        <f>1/($B$6+$B$7*LN(C38/$D$1)+$B$8*POWER(LN(C38/$D$1),2)+$B$9*POWER(LN(C38/$D$1),3))-272.15</f>
        <v>36.31820143784404</v>
      </c>
      <c r="G38" s="1">
        <f>1/($B$6+$B$7*LN(D38/$D$1)+$B$8*POWER(LN(D38/$D$1),2)+$B$9*POWER(LN(D38/$D$1),3))-272.15</f>
        <v>35.11294208888103</v>
      </c>
      <c r="H38" s="1">
        <f>E38-F38</f>
        <v>1.5585875081170002</v>
      </c>
      <c r="I38" s="1">
        <f>E38-G38</f>
        <v>2.7638468570800043</v>
      </c>
      <c r="J38" s="1">
        <f>F38-G38</f>
        <v>1.2052593489630041</v>
      </c>
    </row>
    <row r="39" spans="1:10" x14ac:dyDescent="0.25">
      <c r="A39" s="1" t="s">
        <v>58</v>
      </c>
      <c r="B39" s="1">
        <v>6.31</v>
      </c>
      <c r="C39" s="1">
        <v>6.68</v>
      </c>
      <c r="D39" s="1">
        <v>6.91</v>
      </c>
      <c r="E39" s="1">
        <f>1/($B$6+$B$7*LN(B39/$D$1)+$B$8*POWER(LN(B39/$D$1),2)+$B$9*POWER(LN(B39/$D$1),3))-272.15</f>
        <v>36.85088565322104</v>
      </c>
      <c r="F39" s="1">
        <f>1/($B$6+$B$7*LN(C39/$D$1)+$B$8*POWER(LN(C39/$D$1),2)+$B$9*POWER(LN(C39/$D$1),3))-272.15</f>
        <v>35.471002710475034</v>
      </c>
      <c r="G39" s="1">
        <f>1/($B$6+$B$7*LN(D39/$D$1)+$B$8*POWER(LN(D39/$D$1),2)+$B$9*POWER(LN(D39/$D$1),3))-272.15</f>
        <v>34.656335973330044</v>
      </c>
      <c r="H39" s="1">
        <f>E39-F39</f>
        <v>1.3798829427460007</v>
      </c>
      <c r="I39" s="1">
        <f>E39-G39</f>
        <v>2.1945496798908977</v>
      </c>
      <c r="J39" s="1">
        <f>F39-G39</f>
        <v>0.814666737144897</v>
      </c>
    </row>
    <row r="40" spans="1:10" x14ac:dyDescent="0.25">
      <c r="A40" s="1" t="s">
        <v>59</v>
      </c>
      <c r="B40" s="1">
        <v>5.96</v>
      </c>
      <c r="C40" s="1">
        <v>6.43</v>
      </c>
      <c r="D40" s="1">
        <v>6.75</v>
      </c>
      <c r="E40" s="1">
        <f>1/($B$6+$B$7*LN(B40/$D$1)+$B$8*POWER(LN(B40/$D$1),2)+$B$9*POWER(LN(B40/$D$1),3))-272.15</f>
        <v>38.24365050230904</v>
      </c>
      <c r="F40" s="1">
        <f>1/($B$6+$B$7*LN(C40/$D$1)+$B$8*POWER(LN(C40/$D$1),2)+$B$9*POWER(LN(C40/$D$1),3))-272.15</f>
        <v>36.39348975714404</v>
      </c>
      <c r="G40" s="1">
        <f>1/($B$6+$B$7*LN(D40/$D$1)+$B$8*POWER(LN(D40/$D$1),2)+$B$9*POWER(LN(D40/$D$1),3))-272.15</f>
        <v>35.21972655736403</v>
      </c>
      <c r="H40" s="1">
        <f>E40-F40</f>
        <v>1.8501607451649988</v>
      </c>
      <c r="I40" s="1">
        <f>E40-G40</f>
        <v>3.023923944945004</v>
      </c>
      <c r="J40" s="1">
        <f>F40-G40</f>
        <v>1.173763199780005</v>
      </c>
    </row>
    <row r="41" spans="1:10" x14ac:dyDescent="0.25">
      <c r="A41" s="1" t="s">
        <v>60</v>
      </c>
      <c r="B41" s="1">
        <v>6.26</v>
      </c>
      <c r="C41" s="1">
        <v>6.67</v>
      </c>
      <c r="D41" s="1">
        <v>6.92</v>
      </c>
      <c r="E41" s="1">
        <f>1/($B$6+$B$7*LN(B41/$D$1)+$B$8*POWER(LN(B41/$D$1),2)+$B$9*POWER(LN(B41/$D$1),3))-272.15</f>
        <v>37.044395959699045</v>
      </c>
      <c r="F41" s="1">
        <f>1/($B$6+$B$7*LN(C41/$D$1)+$B$8*POWER(LN(C41/$D$1),2)+$B$9*POWER(LN(C41/$D$1),3))-272.15</f>
        <v>35.507143561763996</v>
      </c>
      <c r="G41" s="1">
        <f>1/($B$6+$B$7*LN(D41/$D$1)+$B$8*POWER(LN(D41/$D$1),2)+$B$9*POWER(LN(D41/$D$1),3))-272.15</f>
        <v>34.62161752260005</v>
      </c>
      <c r="H41" s="1">
        <f>E41-F41</f>
        <v>1.5372523979350987</v>
      </c>
      <c r="I41" s="1">
        <f>E41-G41</f>
        <v>2.422778437099005</v>
      </c>
      <c r="J41" s="1">
        <f>F41-G41</f>
        <v>0.8855260391639064</v>
      </c>
    </row>
    <row r="42" spans="1:10" x14ac:dyDescent="0.25">
      <c r="A42" s="1" t="s">
        <v>61</v>
      </c>
      <c r="B42" s="1">
        <v>6.27</v>
      </c>
      <c r="C42" s="1">
        <v>6.71</v>
      </c>
      <c r="D42" s="1">
        <v>7.05</v>
      </c>
      <c r="E42" s="1">
        <f>1/($B$6+$B$7*LN(B42/$D$1)+$B$8*POWER(LN(B42/$D$1),2)+$B$9*POWER(LN(B42/$D$1),3))-272.15</f>
        <v>37.00555356685504</v>
      </c>
      <c r="F42" s="1">
        <f>1/($B$6+$B$7*LN(C42/$D$1)+$B$8*POWER(LN(C42/$D$1),2)+$B$9*POWER(LN(C42/$D$1),3))-272.15</f>
        <v>35.36294810623701</v>
      </c>
      <c r="G42" s="1">
        <f>1/($B$6+$B$7*LN(D42/$D$1)+$B$8*POWER(LN(D42/$D$1),2)+$B$9*POWER(LN(D42/$D$1),3))-272.15</f>
        <v>34.17539888358601</v>
      </c>
      <c r="H42" s="1">
        <f>E42-F42</f>
        <v>1.6426054606180003</v>
      </c>
      <c r="I42" s="1">
        <f>E42-G42</f>
        <v>2.8301546832690008</v>
      </c>
      <c r="J42" s="1">
        <f>F42-G42</f>
        <v>1.1875492226510005</v>
      </c>
    </row>
    <row r="43" spans="1:10" x14ac:dyDescent="0.25">
      <c r="A43" s="1" t="s">
        <v>62</v>
      </c>
      <c r="B43" s="1">
        <v>6.29</v>
      </c>
      <c r="C43" s="1">
        <v>6.74</v>
      </c>
      <c r="D43" s="1">
        <v>7.02</v>
      </c>
      <c r="E43" s="1">
        <f>1/($B$6+$B$7*LN(B43/$D$1)+$B$8*POWER(LN(B43/$D$1),2)+$B$9*POWER(LN(B43/$D$1),3))-272.15</f>
        <v>36.928079757631</v>
      </c>
      <c r="F43" s="1">
        <f>1/($B$6+$B$7*LN(C43/$D$1)+$B$8*POWER(LN(C43/$D$1),2)+$B$9*POWER(LN(C43/$D$1),3))-272.15</f>
        <v>35.255441319772046</v>
      </c>
      <c r="G43" s="1">
        <f>1/($B$6+$B$7*LN(D43/$D$1)+$B$8*POWER(LN(D43/$D$1),2)+$B$9*POWER(LN(D43/$D$1),3))-272.15</f>
        <v>34.277537735478006</v>
      </c>
      <c r="H43" s="1">
        <f>E43-F43</f>
        <v>1.6726384378588932</v>
      </c>
      <c r="I43" s="1">
        <f>E43-G43</f>
        <v>2.6505420221529974</v>
      </c>
      <c r="J43" s="1">
        <f>F43-G43</f>
        <v>0.9779035842941042</v>
      </c>
    </row>
    <row r="44" spans="1:10" x14ac:dyDescent="0.25">
      <c r="A44" s="1" t="s">
        <v>63</v>
      </c>
      <c r="B44" s="1">
        <v>6.58</v>
      </c>
      <c r="C44" s="1">
        <v>6.81</v>
      </c>
      <c r="D44" s="1">
        <v>7.06</v>
      </c>
      <c r="E44" s="1">
        <f>1/($B$6+$B$7*LN(B44/$D$1)+$B$8*POWER(LN(B44/$D$1),2)+$B$9*POWER(LN(B44/$D$1),3))-272.15</f>
        <v>35.83520971377402</v>
      </c>
      <c r="F44" s="1">
        <f>1/($B$6+$B$7*LN(C44/$D$1)+$B$8*POWER(LN(C44/$D$1),2)+$B$9*POWER(LN(C44/$D$1),3))-272.15</f>
        <v>35.006693372892016</v>
      </c>
      <c r="G44" s="1">
        <f>1/($B$6+$B$7*LN(D44/$D$1)+$B$8*POWER(LN(D44/$D$1),2)+$B$9*POWER(LN(D44/$D$1),3))-272.15</f>
        <v>34.14146230897404</v>
      </c>
      <c r="H44" s="1">
        <f>E44-F44</f>
        <v>0.8285163408819969</v>
      </c>
      <c r="I44" s="1">
        <f>E44-G44</f>
        <v>1.6937474047999999</v>
      </c>
      <c r="J44" s="1">
        <f>F44-G44</f>
        <v>0.865231063918003</v>
      </c>
    </row>
    <row r="45" spans="1:10" x14ac:dyDescent="0.25">
      <c r="A45" s="1" t="s">
        <v>64</v>
      </c>
      <c r="B45" s="1">
        <v>6.68</v>
      </c>
      <c r="C45" s="1">
        <v>6.96</v>
      </c>
      <c r="D45" s="1">
        <v>7.24</v>
      </c>
      <c r="E45" s="1">
        <f>1/($B$6+$B$7*LN(B45/$D$1)+$B$8*POWER(LN(B45/$D$1),2)+$B$9*POWER(LN(B45/$D$1),3))-272.15</f>
        <v>35.471002710475034</v>
      </c>
      <c r="F45" s="1">
        <f>1/($B$6+$B$7*LN(C45/$D$1)+$B$8*POWER(LN(C45/$D$1),2)+$B$9*POWER(LN(C45/$D$1),3))-272.15</f>
        <v>34.48331169558804</v>
      </c>
      <c r="G45" s="1">
        <f>1/($B$6+$B$7*LN(D45/$D$1)+$B$8*POWER(LN(D45/$D$1),2)+$B$9*POWER(LN(D45/$D$1),3))-272.15</f>
        <v>33.53977911073804</v>
      </c>
      <c r="H45" s="1">
        <f>E45-F45</f>
        <v>0.9876910148869982</v>
      </c>
      <c r="I45" s="1">
        <f>E45-G45</f>
        <v>1.9312235997369953</v>
      </c>
      <c r="J45" s="1">
        <f>F45-G45</f>
        <v>0.9435325848499971</v>
      </c>
    </row>
    <row r="46" spans="1:10" x14ac:dyDescent="0.25">
      <c r="A46" s="1" t="s">
        <v>65</v>
      </c>
      <c r="B46" s="1">
        <v>6.9</v>
      </c>
      <c r="C46" s="1">
        <v>6.46</v>
      </c>
      <c r="D46" s="1">
        <v>6.6</v>
      </c>
      <c r="E46" s="1">
        <f>1/($B$6+$B$7*LN(B46/$D$1)+$B$8*POWER(LN(B46/$D$1),2)+$B$9*POWER(LN(B46/$D$1),3))-272.15</f>
        <v>34.69111157448401</v>
      </c>
      <c r="F46" s="1">
        <f>1/($B$6+$B$7*LN(C46/$D$1)+$B$8*POWER(LN(C46/$D$1),2)+$B$9*POWER(LN(C46/$D$1),3))-272.15</f>
        <v>36.28065677195701</v>
      </c>
      <c r="G46" s="1">
        <f>1/($B$6+$B$7*LN(D46/$D$1)+$B$8*POWER(LN(D46/$D$1),2)+$B$9*POWER(LN(D46/$D$1),3))-272.15</f>
        <v>35.76186703442005</v>
      </c>
      <c r="H46" s="1">
        <f>E46-F46</f>
        <v>-1.5895451974730008</v>
      </c>
      <c r="I46" s="1">
        <f>E46-G46</f>
        <v>-1.0707554599361018</v>
      </c>
      <c r="J46" s="1">
        <f>F46-G46</f>
        <v>0.518789737536899</v>
      </c>
    </row>
    <row r="47" spans="1:10" x14ac:dyDescent="0.25">
      <c r="A47" s="1" t="s">
        <v>66</v>
      </c>
      <c r="B47" s="1">
        <v>6.96</v>
      </c>
      <c r="C47" s="1">
        <v>6.84</v>
      </c>
      <c r="D47" s="1">
        <v>6.77</v>
      </c>
      <c r="E47" s="1">
        <f>1/($B$6+$B$7*LN(B47/$D$1)+$B$8*POWER(LN(B47/$D$1),2)+$B$9*POWER(LN(B47/$D$1),3))-272.15</f>
        <v>34.48331169558804</v>
      </c>
      <c r="F47" s="1">
        <f>1/($B$6+$B$7*LN(C47/$D$1)+$B$8*POWER(LN(C47/$D$1),2)+$B$9*POWER(LN(C47/$D$1),3))-272.15</f>
        <v>34.90097535835804</v>
      </c>
      <c r="G47" s="1">
        <f>1/($B$6+$B$7*LN(D47/$D$1)+$B$8*POWER(LN(D47/$D$1),2)+$B$9*POWER(LN(D47/$D$1),3))-272.15</f>
        <v>35.148477132121</v>
      </c>
      <c r="H47" s="1">
        <f>E47-F47</f>
        <v>-0.41766366276999634</v>
      </c>
      <c r="I47" s="1">
        <f>E47-G47</f>
        <v>-0.6651654365330018</v>
      </c>
      <c r="J47" s="1">
        <f>F47-G47</f>
        <v>-0.24750177376300542</v>
      </c>
    </row>
    <row r="48" spans="1:10" x14ac:dyDescent="0.25">
      <c r="A48" s="1" t="s">
        <v>67</v>
      </c>
      <c r="B48" s="1">
        <v>6.3</v>
      </c>
      <c r="C48" s="1">
        <v>6.1</v>
      </c>
      <c r="D48" s="1">
        <v>6.8</v>
      </c>
      <c r="E48" s="1">
        <f>1/($B$6+$B$7*LN(B48/$D$1)+$B$8*POWER(LN(B48/$D$1),2)+$B$9*POWER(LN(B48/$D$1),3))-272.15</f>
        <v>36.889447861397</v>
      </c>
      <c r="F48" s="1">
        <f>1/($B$6+$B$7*LN(C48/$D$1)+$B$8*POWER(LN(C48/$D$1),2)+$B$9*POWER(LN(C48/$D$1),3))-272.15</f>
        <v>37.67565039492405</v>
      </c>
      <c r="G48" s="1">
        <f>1/($B$6+$B$7*LN(D48/$D$1)+$B$8*POWER(LN(D48/$D$1),2)+$B$9*POWER(LN(D48/$D$1),3))-272.15</f>
        <v>35.04205039669404</v>
      </c>
      <c r="H48" s="1">
        <f>E48-F48</f>
        <v>-0.7862025335270957</v>
      </c>
      <c r="I48" s="1">
        <f>E48-G48</f>
        <v>1.8473974647030005</v>
      </c>
      <c r="J48" s="1">
        <f>F48-G48</f>
        <v>2.633599998230096</v>
      </c>
    </row>
    <row r="49" spans="1:10" x14ac:dyDescent="0.25">
      <c r="A49" s="1" t="s">
        <v>68</v>
      </c>
      <c r="B49" s="1">
        <v>6.11</v>
      </c>
      <c r="C49" s="1">
        <v>6.03</v>
      </c>
      <c r="D49" s="1">
        <v>6.79</v>
      </c>
      <c r="E49" s="1">
        <f>1/($B$6+$B$7*LN(B49/$D$1)+$B$8*POWER(LN(B49/$D$1),2)+$B$9*POWER(LN(B49/$D$1),3))-272.15</f>
        <v>37.635647798917034</v>
      </c>
      <c r="F49" s="1">
        <f>1/($B$6+$B$7*LN(C49/$D$1)+$B$8*POWER(LN(C49/$D$1),2)+$B$9*POWER(LN(C49/$D$1),3))-272.15</f>
        <v>37.95777460995504</v>
      </c>
      <c r="G49" s="1">
        <f>1/($B$6+$B$7*LN(D49/$D$1)+$B$8*POWER(LN(D49/$D$1),2)+$B$9*POWER(LN(D49/$D$1),3))-272.15</f>
        <v>35.07746657309002</v>
      </c>
      <c r="H49" s="1">
        <f>E49-F49</f>
        <v>-0.3221268110380038</v>
      </c>
      <c r="I49" s="1">
        <f>E49-G49</f>
        <v>2.558181225826999</v>
      </c>
      <c r="J49" s="1">
        <f>F49-G49</f>
        <v>2.880308036865003</v>
      </c>
    </row>
    <row r="50" spans="1:10" x14ac:dyDescent="0.25">
      <c r="A50" s="1" t="s">
        <v>69</v>
      </c>
      <c r="B50" s="1">
        <v>5.6</v>
      </c>
      <c r="C50" s="1">
        <v>5.65</v>
      </c>
      <c r="D50" s="1">
        <v>6.7</v>
      </c>
      <c r="E50" s="1">
        <f>1/($B$6+$B$7*LN(B50/$D$1)+$B$8*POWER(LN(B50/$D$1),2)+$B$9*POWER(LN(B50/$D$1),3))-272.15</f>
        <v>39.77685759804103</v>
      </c>
      <c r="F50" s="1">
        <f>1/($B$6+$B$7*LN(C50/$D$1)+$B$8*POWER(LN(C50/$D$1),2)+$B$9*POWER(LN(C50/$D$1),3))-272.15</f>
        <v>39.557303923143024</v>
      </c>
      <c r="G50" s="1">
        <f>1/($B$6+$B$7*LN(D50/$D$1)+$B$8*POWER(LN(D50/$D$1),2)+$B$9*POWER(LN(D50/$D$1),3))-272.15</f>
        <v>35.398905179206</v>
      </c>
      <c r="H50" s="1">
        <f>E50-F50</f>
        <v>0.2195536748979947</v>
      </c>
      <c r="I50" s="1">
        <f>E50-G50</f>
        <v>4.377952418835001</v>
      </c>
      <c r="J50" s="1">
        <f>F50-G50</f>
        <v>4.158398743937006</v>
      </c>
    </row>
    <row r="51" spans="1:10" x14ac:dyDescent="0.25">
      <c r="A51" s="1" t="s">
        <v>70</v>
      </c>
      <c r="B51" s="1">
        <v>5.83</v>
      </c>
      <c r="C51" s="1">
        <v>5.91</v>
      </c>
      <c r="D51" s="1">
        <v>5.87</v>
      </c>
      <c r="E51" s="1">
        <f>1/($B$6+$B$7*LN(B51/$D$1)+$B$8*POWER(LN(B51/$D$1),2)+$B$9*POWER(LN(B51/$D$1),3))-272.15</f>
        <v>38.78484385184703</v>
      </c>
      <c r="F51" s="1">
        <f>1/($B$6+$B$7*LN(C51/$D$1)+$B$8*POWER(LN(C51/$D$1),2)+$B$9*POWER(LN(C51/$D$1),3))-272.15</f>
        <v>38.45019713877605</v>
      </c>
      <c r="G51" s="1">
        <f>1/($B$6+$B$7*LN(D51/$D$1)+$B$8*POWER(LN(D51/$D$1),2)+$B$9*POWER(LN(D51/$D$1),3))-272.15</f>
        <v>38.616871598101</v>
      </c>
      <c r="H51" s="1">
        <f>E51-F51</f>
        <v>0.334646713070903</v>
      </c>
      <c r="I51" s="1">
        <f>E51-G51</f>
        <v>0.1679722537460009</v>
      </c>
      <c r="J51" s="1">
        <f>F51-G51</f>
        <v>-0.1666744593249021</v>
      </c>
    </row>
    <row r="52" spans="1:10" x14ac:dyDescent="0.25">
      <c r="A52" s="1"/>
      <c r="B52" s="1"/>
      <c r="C52" s="1"/>
      <c r="D52" s="1" t="s">
        <v>71</v>
      </c>
      <c r="E52" s="1">
        <f>AVERAGE(E25:E51)</f>
        <v>37.36906480224284</v>
      </c>
      <c r="F52" s="1">
        <f>AVERAGE(F25:F51)</f>
        <v>36.60673553989766</v>
      </c>
      <c r="G52" s="1">
        <f>AVERAGE(G25:G51)</f>
        <v>35.32716178422132</v>
      </c>
      <c r="H52" s="1">
        <f>AVERAGE(H25:H51)</f>
        <v>0.7623292623451811</v>
      </c>
      <c r="I52" s="1">
        <f>AVERAGE(I25:I51)</f>
        <v>2.041903018021511</v>
      </c>
      <c r="J52" s="1">
        <f>AVERAGE(J25:J51)</f>
        <v>1.2795737556763298</v>
      </c>
    </row>
    <row r="53" spans="4:10" x14ac:dyDescent="0.25">
      <c r="D53" s="1" t="s">
        <v>72</v>
      </c>
      <c r="E53" s="1">
        <f>MAX(E25:E52)</f>
        <v>39.77685759804103</v>
      </c>
      <c r="F53" s="1">
        <f>MAX(F25:F52)</f>
        <v>39.557303923143024</v>
      </c>
      <c r="G53" s="1">
        <f>MAX(G25:G52)</f>
        <v>38.616871598101</v>
      </c>
      <c r="H53" s="1">
        <f>MAX(H25:H52)</f>
        <v>1.8501607451649988</v>
      </c>
      <c r="I53" s="1">
        <f>MAX(I25:I52)</f>
        <v>4.377952418835001</v>
      </c>
      <c r="J53" s="1">
        <f>MAX(J25:J52)</f>
        <v>4.158398743937006</v>
      </c>
    </row>
  </sheetData>
  <pageMargins left="0.7875" right="0.7875" top="0.7875" bottom="0.7875" header="0.39375" footer="0.39375"/>
  <pageSetup paperSize="9" orientation="portrait" horizontalDpi="4294967295" verticalDpi="4294967295" pageOrder="overThenDown" scale="100" fitToWidth="0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lastModifiedBy>gabriel</cp:lastModifiedBy>
  <dcterms:created xsi:type="dcterms:W3CDTF">2019-06-10T13:14:41Z</dcterms:created>
  <dcterms:modified xsi:type="dcterms:W3CDTF">2022-03-09T16:23:41Z</dcterms:modified>
</cp:coreProperties>
</file>