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B:\Projekty\Studia\Vsemestr\Modele ekonometryczne\Projekt\"/>
    </mc:Choice>
  </mc:AlternateContent>
  <xr:revisionPtr revIDLastSave="0" documentId="13_ncr:1_{3BBB975C-0B96-45E7-8836-9B6E91FDBF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stępne odrzucenie" sheetId="1" r:id="rId1"/>
    <sheet name="Regresja_wszystko" sheetId="2" r:id="rId2"/>
    <sheet name="Hellwig" sheetId="4" r:id="rId3"/>
    <sheet name="Regresja_hellwig+Reszty" sheetId="5" r:id="rId4"/>
    <sheet name="Statystyka opisowa" sheetId="6" r:id="rId5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Regresja_wszystko!$G$11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6" l="1"/>
  <c r="E15" i="5"/>
  <c r="J2" i="5"/>
  <c r="L2" i="5" s="1"/>
  <c r="E4" i="6"/>
  <c r="F2" i="5" l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Q8" i="1"/>
  <c r="R8" i="1"/>
  <c r="S8" i="1" s="1"/>
  <c r="T8" i="1"/>
  <c r="Q13" i="1"/>
  <c r="R13" i="1"/>
  <c r="S13" i="1" s="1"/>
  <c r="T13" i="1"/>
  <c r="Q18" i="1"/>
  <c r="R18" i="1"/>
  <c r="T18" i="1"/>
  <c r="Q23" i="1"/>
  <c r="R23" i="1"/>
  <c r="S23" i="1" s="1"/>
  <c r="T23" i="1"/>
  <c r="Q28" i="1"/>
  <c r="R28" i="1"/>
  <c r="S28" i="1" s="1"/>
  <c r="T28" i="1"/>
  <c r="Q33" i="1"/>
  <c r="R33" i="1"/>
  <c r="S33" i="1" s="1"/>
  <c r="T33" i="1"/>
  <c r="T3" i="1"/>
  <c r="R3" i="1"/>
  <c r="Q3" i="1"/>
  <c r="T48" i="1"/>
  <c r="R48" i="1"/>
  <c r="S48" i="1" s="1"/>
  <c r="Q48" i="1"/>
  <c r="S18" i="1" l="1"/>
  <c r="G14" i="5"/>
  <c r="H14" i="5"/>
  <c r="G13" i="5"/>
  <c r="H13" i="5"/>
  <c r="H10" i="5"/>
  <c r="G10" i="5"/>
  <c r="H8" i="5"/>
  <c r="G8" i="5"/>
  <c r="H12" i="5"/>
  <c r="G12" i="5"/>
  <c r="H6" i="5"/>
  <c r="G6" i="5"/>
  <c r="G4" i="5"/>
  <c r="H4" i="5"/>
  <c r="G11" i="5"/>
  <c r="H11" i="5"/>
  <c r="H9" i="5"/>
  <c r="G9" i="5"/>
  <c r="H7" i="5"/>
  <c r="G7" i="5"/>
  <c r="G5" i="5"/>
  <c r="H5" i="5"/>
  <c r="H3" i="5"/>
  <c r="G3" i="5"/>
  <c r="G2" i="5"/>
  <c r="H2" i="5"/>
  <c r="S3" i="1"/>
  <c r="R43" i="1" l="1"/>
  <c r="Q43" i="1"/>
  <c r="T43" i="1"/>
  <c r="T38" i="1"/>
  <c r="R38" i="1"/>
  <c r="Q38" i="1"/>
  <c r="S43" i="1" l="1"/>
  <c r="S38" i="1"/>
</calcChain>
</file>

<file path=xl/sharedStrings.xml><?xml version="1.0" encoding="utf-8"?>
<sst xmlns="http://schemas.openxmlformats.org/spreadsheetml/2006/main" count="458" uniqueCount="97">
  <si>
    <t>2015</t>
  </si>
  <si>
    <t>2016</t>
  </si>
  <si>
    <t>2017</t>
  </si>
  <si>
    <t>2018</t>
  </si>
  <si>
    <t>2019</t>
  </si>
  <si>
    <t>2020</t>
  </si>
  <si>
    <t>[szt.]</t>
  </si>
  <si>
    <t>-</t>
  </si>
  <si>
    <t>RYNKOWA SPRZEDAŻ LOKALI MIESZKALNYCH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</si>
  <si>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</si>
  <si>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</si>
  <si>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</si>
  <si>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</si>
  <si>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</si>
  <si>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</si>
  <si>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</si>
  <si>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</si>
  <si>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</si>
  <si>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</si>
  <si>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[km]</t>
  </si>
  <si>
    <t>Drogi ogółem</t>
  </si>
  <si>
    <t>[tys. msc.]</t>
  </si>
  <si>
    <t>Liczba nowo utworzonych miejsc pracy</t>
  </si>
  <si>
    <t>[-]</t>
  </si>
  <si>
    <t>Małżeństwa zawarte</t>
  </si>
  <si>
    <t>Mieszkania rozpoczęta budowa</t>
  </si>
  <si>
    <t>[%]</t>
  </si>
  <si>
    <t>Stopa bezrobocia</t>
  </si>
  <si>
    <t>Współczynnik zmienności</t>
  </si>
  <si>
    <t>Średnia</t>
  </si>
  <si>
    <t>Odchylenie standardowe z próby</t>
  </si>
  <si>
    <t>Współćzynnik korelacji Pearsona</t>
  </si>
  <si>
    <t>Liczba lokali mieszkalnych ogółem w Polsce</t>
  </si>
  <si>
    <t>większy niż 15%</t>
  </si>
  <si>
    <t>mniejszy niż 15%</t>
  </si>
  <si>
    <t>Można wybrać</t>
  </si>
  <si>
    <t>Odrzucam</t>
  </si>
  <si>
    <t>Liczba i kwoty wypłaconych dodatków mieszkaniowych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</si>
  <si>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</si>
  <si>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</si>
  <si>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</si>
  <si>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</si>
  <si>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</si>
  <si>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</si>
  <si>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</si>
  <si>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</si>
  <si>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</si>
  <si>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</si>
  <si>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</si>
  <si>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</si>
  <si>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</si>
  <si>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</si>
  <si>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</si>
  <si>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</si>
  <si>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</si>
  <si>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</si>
  <si>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</si>
  <si>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</si>
  <si>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</si>
  <si>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</si>
  <si>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</si>
  <si>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</si>
  <si>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Ilość miast</t>
  </si>
  <si>
    <t>mniejszy niż 75%</t>
  </si>
  <si>
    <t>wieksza niż 75%</t>
  </si>
  <si>
    <t>[zł]</t>
  </si>
  <si>
    <t>Wartość brutto środków trwałych na 1 mieszkańca</t>
  </si>
  <si>
    <t>Na podstawie Hellwiga z R odrzucam 1 (10 najlepsze)</t>
  </si>
  <si>
    <t>Reszty</t>
  </si>
  <si>
    <t>Różnica %</t>
  </si>
  <si>
    <t>6 ujemnych</t>
  </si>
  <si>
    <t>7 dodatnich</t>
  </si>
  <si>
    <t>&lt; 0.1</t>
  </si>
  <si>
    <t>wysokie</t>
  </si>
  <si>
    <t>Model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</si>
  <si>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</si>
  <si>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</si>
  <si>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</si>
  <si>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</si>
  <si>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</si>
  <si>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</si>
  <si>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</si>
  <si>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</si>
  <si>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</si>
  <si>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</si>
  <si>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</si>
  <si>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Poziom ufności(95,0%)</t>
  </si>
  <si>
    <t>Test JB</t>
  </si>
  <si>
    <t xml:space="preserve">Nie mamy podstaw by odrzucić hipotezy </t>
  </si>
  <si>
    <t>Hipoteza</t>
  </si>
  <si>
    <t>Rozkład jest normalny</t>
  </si>
  <si>
    <t>Chi test</t>
  </si>
  <si>
    <t>niskie</t>
  </si>
  <si>
    <t>mean(y)</t>
  </si>
  <si>
    <t>odchylenie(reszt)</t>
  </si>
  <si>
    <t>Wyrazistość modelu</t>
  </si>
  <si>
    <t>test serii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</si>
</sst>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0000"/>
      <name val="Helvetica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6C0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8CBA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1">
      <alignment horizontal="left" vertical="center" wrapText="1"/>
    </xf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3" fontId="1" fillId="13" borderId="0" xfId="1" applyNumberFormat="1" applyFont="1" applyFill="1" applyAlignment="1">
      <alignment horizontal="center" vertical="center"/>
    </xf>
    <xf numFmtId="164" fontId="1" fillId="1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8" borderId="0" xfId="2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3" fontId="1" fillId="4" borderId="0" xfId="1" applyNumberFormat="1" applyFont="1" applyFill="1" applyAlignment="1">
      <alignment horizontal="center" vertical="center"/>
    </xf>
    <xf numFmtId="0" fontId="0" fillId="11" borderId="0" xfId="0" applyFill="1"/>
    <xf numFmtId="0" fontId="5" fillId="11" borderId="3" xfId="0" applyFont="1" applyFill="1" applyBorder="1" applyAlignment="1">
      <alignment horizontal="centerContinuous"/>
    </xf>
    <xf numFmtId="0" fontId="0" fillId="11" borderId="0" xfId="0" applyFill="1" applyBorder="1" applyAlignment="1"/>
    <xf numFmtId="0" fontId="0" fillId="11" borderId="2" xfId="0" applyFill="1" applyBorder="1" applyAlignment="1"/>
    <xf numFmtId="0" fontId="5" fillId="11" borderId="3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3" fontId="1" fillId="4" borderId="0" xfId="1" applyNumberFormat="1" applyFont="1" applyFill="1" applyAlignment="1">
      <alignment horizontal="center"/>
    </xf>
    <xf numFmtId="3" fontId="1" fillId="17" borderId="0" xfId="1" applyNumberFormat="1" applyFont="1" applyFill="1" applyAlignment="1">
      <alignment horizontal="center"/>
    </xf>
    <xf numFmtId="164" fontId="1" fillId="17" borderId="0" xfId="1" applyNumberFormat="1" applyFont="1" applyFill="1" applyAlignment="1">
      <alignment horizontal="center"/>
    </xf>
    <xf numFmtId="0" fontId="5" fillId="11" borderId="3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3" fontId="1" fillId="13" borderId="0" xfId="1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3" fontId="1" fillId="13" borderId="0" xfId="1" applyNumberFormat="1" applyFill="1" applyAlignment="1">
      <alignment horizontal="center" vertical="center"/>
    </xf>
    <xf numFmtId="3" fontId="1" fillId="17" borderId="0" xfId="1" applyNumberFormat="1" applyFill="1" applyAlignment="1">
      <alignment horizontal="center" vertical="center"/>
    </xf>
    <xf numFmtId="164" fontId="1" fillId="17" borderId="0" xfId="1" applyNumberFormat="1" applyFill="1" applyAlignment="1">
      <alignment horizontal="center" vertical="center"/>
    </xf>
    <xf numFmtId="3" fontId="1" fillId="0" borderId="0" xfId="1" applyNumberFormat="1"/>
    <xf numFmtId="0" fontId="7" fillId="11" borderId="0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3" fontId="0" fillId="19" borderId="0" xfId="0" applyNumberForma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0" xfId="0"/>
    <xf numFmtId="1" fontId="0" fillId="19" borderId="0" xfId="0" applyNumberForma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7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4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5" borderId="0" xfId="3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2" fillId="8" borderId="0" xfId="2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5">
    <cellStyle name="Dobry" xfId="3" builtinId="26"/>
    <cellStyle name="Kolumna" xfId="2" xr:uid="{009163D6-CBC2-4CE7-BBC5-AF8D2764C072}"/>
    <cellStyle name="Normalny" xfId="0" builtinId="0"/>
    <cellStyle name="Normalny 2" xfId="1" xr:uid="{540DDFDE-BA42-4FB6-B307-EBECD85608A4}"/>
    <cellStyle name="Zły" xfId="4" builtinId="27"/>
  </cellStyles>
  <dxfs count="0"/>
  <tableStyles count="0" defaultTableStyle="TableStyleMedium2" defaultPivotStyle="PivotStyleLight16"/>
  <colors>
    <mruColors>
      <color rgb="FFFF7575"/>
      <color rgb="FFFF2D2D"/>
      <color rgb="FFF8CBAD"/>
      <color rgb="FFF6C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</a:t>
            </a:r>
          </a:p>
        </c:rich>
      </c:tx>
      <c:layout>
        <c:manualLayout>
          <c:xMode val="edge"/>
          <c:yMode val="edge"/>
          <c:x val="0.41034984976040345"/>
          <c:y val="1.8337931567955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649447996014462E-2"/>
          <c:y val="9.6843657823173876E-2"/>
          <c:w val="0.9036545628947672"/>
          <c:h val="0.78285666000473275"/>
        </c:manualLayout>
      </c:layout>
      <c:lineChart>
        <c:grouping val="standard"/>
        <c:varyColors val="0"/>
        <c:ser>
          <c:idx val="0"/>
          <c:order val="0"/>
          <c:tx>
            <c:v>Dane</c:v>
          </c:tx>
          <c:spPr>
            <a:ln w="38100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'Regresja_hellwig+Reszty'!$A$2:$A$14</c:f>
              <c:numCache>
                <c:formatCode>#,##0</c:formatCode>
                <c:ptCount val="13"/>
                <c:pt idx="0">
                  <c:v>5751174</c:v>
                </c:pt>
                <c:pt idx="1">
                  <c:v>5820763</c:v>
                </c:pt>
                <c:pt idx="2">
                  <c:v>5869959</c:v>
                </c:pt>
                <c:pt idx="3">
                  <c:v>6006608</c:v>
                </c:pt>
                <c:pt idx="4">
                  <c:v>6063721</c:v>
                </c:pt>
                <c:pt idx="5">
                  <c:v>6123726</c:v>
                </c:pt>
                <c:pt idx="6">
                  <c:v>6182136</c:v>
                </c:pt>
                <c:pt idx="7">
                  <c:v>6244730</c:v>
                </c:pt>
                <c:pt idx="8">
                  <c:v>6308344</c:v>
                </c:pt>
                <c:pt idx="9">
                  <c:v>6375734</c:v>
                </c:pt>
                <c:pt idx="10">
                  <c:v>6443611</c:v>
                </c:pt>
                <c:pt idx="11">
                  <c:v>6629920</c:v>
                </c:pt>
                <c:pt idx="12">
                  <c:v>6636883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C-4094-9904-72B2E44BB0F8}"/>
            </c:ext>
          </c:extLst>
        </c:ser>
        <c:ser>
          <c:idx val="1"/>
          <c:order val="1"/>
          <c:tx>
            <c:v>Model</c:v>
          </c:tx>
          <c:spPr>
            <a:ln w="38100" cap="flat" cmpd="sng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'Regresja_hellwig+Reszty'!$E$2:$E$15</c:f>
              <c:numCache>
                <c:formatCode>0</c:formatCode>
                <c:ptCount val="14"/>
                <c:pt idx="0">
                  <c:v>5746132.3197289426</c:v>
                </c:pt>
                <c:pt idx="1">
                  <c:v>5826025.3338187411</c:v>
                </c:pt>
                <c:pt idx="2">
                  <c:v>5905657.5098092109</c:v>
                </c:pt>
                <c:pt idx="3">
                  <c:v>5988565.5295283739</c:v>
                </c:pt>
                <c:pt idx="4">
                  <c:v>6054750.1485592648</c:v>
                </c:pt>
                <c:pt idx="5">
                  <c:v>6112426.792408756</c:v>
                </c:pt>
                <c:pt idx="6">
                  <c:v>6174639.3791136537</c:v>
                </c:pt>
                <c:pt idx="7">
                  <c:v>6252058.3809205815</c:v>
                </c:pt>
                <c:pt idx="8">
                  <c:v>6301964.5885320455</c:v>
                </c:pt>
                <c:pt idx="9">
                  <c:v>6379968.33520036</c:v>
                </c:pt>
                <c:pt idx="10">
                  <c:v>6466479.4720057501</c:v>
                </c:pt>
                <c:pt idx="11">
                  <c:v>6572503.4234067202</c:v>
                </c:pt>
                <c:pt idx="12">
                  <c:v>6676137.7869675746</c:v>
                </c:pt>
                <c:pt idx="13">
                  <c:v>6738383.2067179177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C-4094-9904-72B2E44B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97528"/>
        <c:axId val="695596544"/>
      </c:lineChart>
      <c:catAx>
        <c:axId val="69559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596544"/>
        <c:crosses val="autoZero"/>
        <c:auto val="1"/>
        <c:lblAlgn val="ctr"/>
        <c:lblOffset val="100"/>
        <c:noMultiLvlLbl val="0"/>
      </c:catAx>
      <c:valAx>
        <c:axId val="6955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5975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Reszty od wartości modelu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'Regresja_hellwig+Reszty'!$E$2:$E$14</c:f>
              <c:numCache>
                <c:formatCode>0</c:formatCode>
                <c:ptCount val="13"/>
                <c:pt idx="0">
                  <c:v>5746132.3197289426</c:v>
                </c:pt>
                <c:pt idx="1">
                  <c:v>5826025.3338187411</c:v>
                </c:pt>
                <c:pt idx="2">
                  <c:v>5905657.5098092109</c:v>
                </c:pt>
                <c:pt idx="3">
                  <c:v>5988565.5295283739</c:v>
                </c:pt>
                <c:pt idx="4">
                  <c:v>6054750.1485592648</c:v>
                </c:pt>
                <c:pt idx="5">
                  <c:v>6112426.792408756</c:v>
                </c:pt>
                <c:pt idx="6">
                  <c:v>6174639.3791136537</c:v>
                </c:pt>
                <c:pt idx="7">
                  <c:v>6252058.3809205815</c:v>
                </c:pt>
                <c:pt idx="8">
                  <c:v>6301964.5885320455</c:v>
                </c:pt>
                <c:pt idx="9">
                  <c:v>6379968.33520036</c:v>
                </c:pt>
                <c:pt idx="10">
                  <c:v>6466479.4720057501</c:v>
                </c:pt>
                <c:pt idx="11">
                  <c:v>6572503.4234067202</c:v>
                </c:pt>
                <c:pt idx="12">
                  <c:v>6676137.7869675746</c:v>
                </c:pt>
              </c:numCache>
            </c:numRef>
          </c:xVal>
          <c:yVal>
            <c:numRef>
              <c:f>'Regresja_hellwig+Reszty'!$F$2:$F$14</c:f>
              <c:numCache>
                <c:formatCode>#,##0</c:formatCode>
                <c:ptCount val="13"/>
                <c:pt idx="0">
                  <c:v>5041.680271057412</c:v>
                </c:pt>
                <c:pt idx="1">
                  <c:v>-5262.3338187411427</c:v>
                </c:pt>
                <c:pt idx="2">
                  <c:v>-35698.509809210896</c:v>
                </c:pt>
                <c:pt idx="3">
                  <c:v>18042.470471626148</c:v>
                </c:pt>
                <c:pt idx="4">
                  <c:v>8970.8514407351613</c:v>
                </c:pt>
                <c:pt idx="5">
                  <c:v>11299.20759124402</c:v>
                </c:pt>
                <c:pt idx="6">
                  <c:v>7496.6208863463253</c:v>
                </c:pt>
                <c:pt idx="7">
                  <c:v>-7328.3809205815196</c:v>
                </c:pt>
                <c:pt idx="8">
                  <c:v>6379.4114679545164</c:v>
                </c:pt>
                <c:pt idx="9">
                  <c:v>-4234.3352003600448</c:v>
                </c:pt>
                <c:pt idx="10">
                  <c:v>-22868.472005750053</c:v>
                </c:pt>
                <c:pt idx="11">
                  <c:v>57416.576593279839</c:v>
                </c:pt>
                <c:pt idx="12">
                  <c:v>-39254.786967574619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E-4994-BB09-BDE1EFA5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50688"/>
        <c:axId val="595754952"/>
      </c:scatterChart>
      <c:valAx>
        <c:axId val="595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754952"/>
        <c:crosses val="autoZero"/>
        <c:crossBetween val="midCat"/>
      </c:valAx>
      <c:valAx>
        <c:axId val="5957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750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571080</xdr:colOff>
      <xdr:row>16</xdr:row>
      <xdr:rowOff>116330</xdr:rowOff>
    </xdr:from>
    <xdr:to>
      <xdr:col>3</xdr:col>
      <xdr:colOff>2734235</xdr:colOff>
      <xdr:row>41</xdr:row>
      <xdr:rowOff>168088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74BD00-FED9-437A-B386-907487AE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3053602</xdr:colOff>
      <xdr:row>23</xdr:row>
      <xdr:rowOff>169207</xdr:rowOff>
    </xdr:from>
    <xdr:to>
      <xdr:col>8</xdr:col>
      <xdr:colOff>1395131</xdr:colOff>
      <xdr:row>38</xdr:row>
      <xdr:rowOff>54907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136A4F-A761-4DAB-BB6A-DDC28EE0F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"/>
  <sheetViews>
    <sheetView tabSelected="1" zoomScale="85" zoomScaleNormal="85" workbookViewId="0">
      <selection activeCell="P19" sqref="P19"/>
    </sheetView>
  </sheetViews>
  <sheetFormatPr defaultRowHeight="15" x14ac:dyDescent="0.25"/>
  <cols>
    <col min="1" max="3" width="9.28515625" style="1" bestFit="1" customWidth="1"/>
    <col min="4" max="16" width="11.7109375" style="1" bestFit="1" customWidth="1"/>
    <col min="17" max="17" width="12.7109375" style="1" bestFit="1" customWidth="1"/>
    <col min="18" max="18" width="31.7109375" style="1" bestFit="1" customWidth="1"/>
    <col min="19" max="19" width="24.85546875" style="1" bestFit="1" customWidth="1"/>
    <col min="20" max="20" width="31.7109375" style="1" bestFit="1" customWidth="1"/>
    <col min="21" max="16384" width="9.140625" style="1"/>
  </cols>
  <sheetData>
    <row r="1" spans="1:20" x14ac:dyDescent="0.25">
      <c r="D1" s="78" t="s">
        <v>32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ht="15" customHeight="1" x14ac:dyDescent="0.25">
      <c r="D2" s="15" t="s">
        <v>12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0</v>
      </c>
      <c r="L2" s="15" t="s">
        <v>1</v>
      </c>
      <c r="M2" s="15" t="s">
        <v>2</v>
      </c>
      <c r="N2" s="15" t="s">
        <v>3</v>
      </c>
      <c r="O2" s="15" t="s">
        <v>4</v>
      </c>
      <c r="P2" s="15" t="s">
        <v>5</v>
      </c>
      <c r="Q2" s="8" t="s">
        <v>29</v>
      </c>
      <c r="R2" s="8" t="s">
        <v>30</v>
      </c>
      <c r="S2" s="8" t="s">
        <v>28</v>
      </c>
      <c r="T2" s="8" t="s">
        <v>31</v>
      </c>
    </row>
    <row r="3" spans="1:20" x14ac:dyDescent="0.25">
      <c r="D3" s="15" t="s">
        <v>23</v>
      </c>
      <c r="E3" s="15" t="s">
        <v>23</v>
      </c>
      <c r="F3" s="15" t="s">
        <v>23</v>
      </c>
      <c r="G3" s="15" t="s">
        <v>23</v>
      </c>
      <c r="H3" s="15" t="s">
        <v>23</v>
      </c>
      <c r="I3" s="15" t="s">
        <v>23</v>
      </c>
      <c r="J3" s="15" t="s">
        <v>23</v>
      </c>
      <c r="K3" s="15" t="s">
        <v>23</v>
      </c>
      <c r="L3" s="15" t="s">
        <v>23</v>
      </c>
      <c r="M3" s="15" t="s">
        <v>23</v>
      </c>
      <c r="N3" s="15" t="s">
        <v>23</v>
      </c>
      <c r="O3" s="15" t="s">
        <v>23</v>
      </c>
      <c r="P3" s="15" t="s">
        <v>23</v>
      </c>
      <c r="Q3" s="41">
        <f>AVERAGE(D4:P4)</f>
        <v>6189023.769230769</v>
      </c>
      <c r="R3" s="9">
        <f>_xlfn.STDEV.S(D4:P4)</f>
        <v>287865.93020309351</v>
      </c>
      <c r="S3" s="9">
        <f>R3/Q3</f>
        <v>4.6512332305822156E-2</v>
      </c>
      <c r="T3" s="9">
        <f>PEARSON($D$4:$P$4,D4:P4)</f>
        <v>1</v>
      </c>
    </row>
    <row r="4" spans="1:20" x14ac:dyDescent="0.25">
      <c r="D4" s="3">
        <v>5751174</v>
      </c>
      <c r="E4" s="3">
        <v>5820763</v>
      </c>
      <c r="F4" s="3">
        <v>5869959</v>
      </c>
      <c r="G4" s="3">
        <v>6006608</v>
      </c>
      <c r="H4" s="3">
        <v>6063721</v>
      </c>
      <c r="I4" s="3">
        <v>6123726</v>
      </c>
      <c r="J4" s="3">
        <v>6182136</v>
      </c>
      <c r="K4" s="3">
        <v>6244730</v>
      </c>
      <c r="L4" s="3">
        <v>6308344</v>
      </c>
      <c r="M4" s="3">
        <v>6375734</v>
      </c>
      <c r="N4" s="3">
        <v>6443611</v>
      </c>
      <c r="O4" s="3">
        <v>6629920</v>
      </c>
      <c r="P4" s="3">
        <v>6636883</v>
      </c>
      <c r="S4" s="7"/>
      <c r="T4" s="7"/>
    </row>
    <row r="5" spans="1:20" x14ac:dyDescent="0.25">
      <c r="S5" s="7"/>
      <c r="T5" s="7"/>
    </row>
    <row r="6" spans="1:20" x14ac:dyDescent="0.25">
      <c r="A6" s="79" t="s">
        <v>20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2" t="s">
        <v>36</v>
      </c>
      <c r="R6" s="72"/>
      <c r="S6" s="72"/>
      <c r="T6" s="72"/>
    </row>
    <row r="7" spans="1:20" x14ac:dyDescent="0.25">
      <c r="A7" s="11" t="s">
        <v>9</v>
      </c>
      <c r="B7" s="11" t="s">
        <v>10</v>
      </c>
      <c r="C7" s="11" t="s">
        <v>11</v>
      </c>
      <c r="D7" s="16" t="s">
        <v>12</v>
      </c>
      <c r="E7" s="16" t="s">
        <v>13</v>
      </c>
      <c r="F7" s="16" t="s">
        <v>14</v>
      </c>
      <c r="G7" s="16" t="s">
        <v>15</v>
      </c>
      <c r="H7" s="16" t="s">
        <v>16</v>
      </c>
      <c r="I7" s="16" t="s">
        <v>17</v>
      </c>
      <c r="J7" s="16" t="s">
        <v>18</v>
      </c>
      <c r="K7" s="16" t="s">
        <v>0</v>
      </c>
      <c r="L7" s="16" t="s">
        <v>1</v>
      </c>
      <c r="M7" s="16" t="s">
        <v>2</v>
      </c>
      <c r="N7" s="16" t="s">
        <v>3</v>
      </c>
      <c r="O7" s="16" t="s">
        <v>4</v>
      </c>
      <c r="P7" s="16" t="s">
        <v>5</v>
      </c>
      <c r="Q7" s="8" t="s">
        <v>29</v>
      </c>
      <c r="R7" s="8" t="s">
        <v>30</v>
      </c>
      <c r="S7" s="8" t="s">
        <v>28</v>
      </c>
      <c r="T7" s="8" t="s">
        <v>31</v>
      </c>
    </row>
    <row r="8" spans="1:20" x14ac:dyDescent="0.25">
      <c r="A8" s="11" t="s">
        <v>19</v>
      </c>
      <c r="B8" s="11" t="s">
        <v>19</v>
      </c>
      <c r="C8" s="11" t="s">
        <v>19</v>
      </c>
      <c r="D8" s="16" t="s">
        <v>19</v>
      </c>
      <c r="E8" s="16" t="s">
        <v>19</v>
      </c>
      <c r="F8" s="16" t="s">
        <v>19</v>
      </c>
      <c r="G8" s="16" t="s">
        <v>19</v>
      </c>
      <c r="H8" s="16" t="s">
        <v>19</v>
      </c>
      <c r="I8" s="16" t="s">
        <v>19</v>
      </c>
      <c r="J8" s="16" t="s">
        <v>19</v>
      </c>
      <c r="K8" s="16" t="s">
        <v>19</v>
      </c>
      <c r="L8" s="16" t="s">
        <v>19</v>
      </c>
      <c r="M8" s="16" t="s">
        <v>19</v>
      </c>
      <c r="N8" s="16" t="s">
        <v>19</v>
      </c>
      <c r="O8" s="16" t="s">
        <v>19</v>
      </c>
      <c r="P8" s="16" t="s">
        <v>19</v>
      </c>
      <c r="Q8" s="41">
        <f>AVERAGE(D9:P9)</f>
        <v>413224.44615384616</v>
      </c>
      <c r="R8" s="9">
        <f>_xlfn.STDEV.S(D9:P9)</f>
        <v>14554.403240120346</v>
      </c>
      <c r="S8" s="17">
        <f>R8/Q8</f>
        <v>3.5221544551847853E-2</v>
      </c>
      <c r="T8" s="6">
        <f>PEARSON($D$4:$P$4,D9:P9)</f>
        <v>0.89152774230497323</v>
      </c>
    </row>
    <row r="9" spans="1:20" x14ac:dyDescent="0.25">
      <c r="A9" s="11">
        <v>381462.8</v>
      </c>
      <c r="B9" s="11">
        <v>382614.9</v>
      </c>
      <c r="C9" s="11">
        <v>383052.6</v>
      </c>
      <c r="D9" s="1">
        <v>383313.2</v>
      </c>
      <c r="E9" s="1">
        <v>384103.8</v>
      </c>
      <c r="F9" s="1">
        <v>406122.1</v>
      </c>
      <c r="G9" s="1">
        <v>412263.7</v>
      </c>
      <c r="H9" s="1">
        <v>412035.1</v>
      </c>
      <c r="I9" s="1">
        <v>415132.6</v>
      </c>
      <c r="J9" s="1">
        <v>417026</v>
      </c>
      <c r="K9" s="1">
        <v>419636.4</v>
      </c>
      <c r="L9" s="1">
        <v>420236.1</v>
      </c>
      <c r="M9" s="1">
        <v>422302.8</v>
      </c>
      <c r="N9" s="1">
        <v>424563.9</v>
      </c>
      <c r="O9" s="1">
        <v>424914.8</v>
      </c>
      <c r="P9" s="1">
        <v>430267.3</v>
      </c>
      <c r="S9" s="7" t="s">
        <v>34</v>
      </c>
      <c r="T9" s="7" t="s">
        <v>64</v>
      </c>
    </row>
    <row r="11" spans="1:20" x14ac:dyDescent="0.25">
      <c r="D11" s="79" t="s">
        <v>22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2" t="s">
        <v>36</v>
      </c>
      <c r="R11" s="72"/>
      <c r="S11" s="72"/>
      <c r="T11" s="72"/>
    </row>
    <row r="12" spans="1:20" x14ac:dyDescent="0.25">
      <c r="D12" s="16" t="s">
        <v>12</v>
      </c>
      <c r="E12" s="16" t="s">
        <v>13</v>
      </c>
      <c r="F12" s="16" t="s">
        <v>14</v>
      </c>
      <c r="G12" s="16" t="s">
        <v>15</v>
      </c>
      <c r="H12" s="16" t="s">
        <v>16</v>
      </c>
      <c r="I12" s="16" t="s">
        <v>17</v>
      </c>
      <c r="J12" s="16" t="s">
        <v>18</v>
      </c>
      <c r="K12" s="16" t="s">
        <v>0</v>
      </c>
      <c r="L12" s="16" t="s">
        <v>1</v>
      </c>
      <c r="M12" s="16" t="s">
        <v>2</v>
      </c>
      <c r="N12" s="16" t="s">
        <v>3</v>
      </c>
      <c r="O12" s="16" t="s">
        <v>4</v>
      </c>
      <c r="P12" s="16" t="s">
        <v>5</v>
      </c>
      <c r="Q12" s="8" t="s">
        <v>29</v>
      </c>
      <c r="R12" s="8" t="s">
        <v>30</v>
      </c>
      <c r="S12" s="8" t="s">
        <v>28</v>
      </c>
      <c r="T12" s="8" t="s">
        <v>31</v>
      </c>
    </row>
    <row r="13" spans="1:20" x14ac:dyDescent="0.25">
      <c r="D13" s="16" t="s">
        <v>21</v>
      </c>
      <c r="E13" s="16" t="s">
        <v>21</v>
      </c>
      <c r="F13" s="16" t="s">
        <v>21</v>
      </c>
      <c r="G13" s="16" t="s">
        <v>21</v>
      </c>
      <c r="H13" s="16" t="s">
        <v>21</v>
      </c>
      <c r="I13" s="16" t="s">
        <v>21</v>
      </c>
      <c r="J13" s="16" t="s">
        <v>21</v>
      </c>
      <c r="K13" s="16" t="s">
        <v>21</v>
      </c>
      <c r="L13" s="16" t="s">
        <v>21</v>
      </c>
      <c r="M13" s="16" t="s">
        <v>21</v>
      </c>
      <c r="N13" s="16" t="s">
        <v>21</v>
      </c>
      <c r="O13" s="16" t="s">
        <v>21</v>
      </c>
      <c r="P13" s="16" t="s">
        <v>21</v>
      </c>
      <c r="Q13" s="41">
        <f>AVERAGE(D14:P14)</f>
        <v>581.20000000000005</v>
      </c>
      <c r="R13" s="9">
        <f>_xlfn.STDEV.S(D14:P14)</f>
        <v>85.369178669274845</v>
      </c>
      <c r="S13" s="17">
        <f>R13/Q13</f>
        <v>0.14688434044954377</v>
      </c>
      <c r="T13" s="17">
        <f>PEARSON($D$4:$P$4,D14:P14)</f>
        <v>0.42414353239086666</v>
      </c>
    </row>
    <row r="14" spans="1:20" x14ac:dyDescent="0.25">
      <c r="D14" s="1">
        <v>490.6</v>
      </c>
      <c r="E14" s="1">
        <v>521.6</v>
      </c>
      <c r="F14" s="1">
        <v>609.29999999999995</v>
      </c>
      <c r="G14" s="1">
        <v>580.29999999999995</v>
      </c>
      <c r="H14" s="1">
        <v>465</v>
      </c>
      <c r="I14" s="1">
        <v>502.4</v>
      </c>
      <c r="J14" s="1">
        <v>614.79999999999995</v>
      </c>
      <c r="K14" s="1">
        <v>595.79999999999995</v>
      </c>
      <c r="L14" s="1">
        <v>618.70000000000005</v>
      </c>
      <c r="M14" s="1">
        <v>694.1</v>
      </c>
      <c r="N14" s="1">
        <v>717.8</v>
      </c>
      <c r="O14" s="1">
        <v>674.8</v>
      </c>
      <c r="P14" s="1">
        <v>470.4</v>
      </c>
      <c r="S14" s="7" t="s">
        <v>34</v>
      </c>
      <c r="T14" s="7" t="s">
        <v>63</v>
      </c>
    </row>
    <row r="16" spans="1:20" x14ac:dyDescent="0.25">
      <c r="A16" s="73" t="s">
        <v>24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2" t="s">
        <v>36</v>
      </c>
      <c r="R16" s="72"/>
      <c r="S16" s="72"/>
      <c r="T16" s="72"/>
    </row>
    <row r="17" spans="1:20" x14ac:dyDescent="0.25">
      <c r="A17" s="11">
        <v>2005</v>
      </c>
      <c r="B17" s="11" t="s">
        <v>10</v>
      </c>
      <c r="C17" s="11" t="s">
        <v>11</v>
      </c>
      <c r="D17" s="14" t="s">
        <v>12</v>
      </c>
      <c r="E17" s="14" t="s">
        <v>13</v>
      </c>
      <c r="F17" s="14" t="s">
        <v>14</v>
      </c>
      <c r="G17" s="14" t="s">
        <v>15</v>
      </c>
      <c r="H17" s="14" t="s">
        <v>16</v>
      </c>
      <c r="I17" s="14" t="s">
        <v>17</v>
      </c>
      <c r="J17" s="14" t="s">
        <v>18</v>
      </c>
      <c r="K17" s="14" t="s">
        <v>0</v>
      </c>
      <c r="L17" s="14" t="s">
        <v>1</v>
      </c>
      <c r="M17" s="14" t="s">
        <v>2</v>
      </c>
      <c r="N17" s="14" t="s">
        <v>3</v>
      </c>
      <c r="O17" s="14" t="s">
        <v>4</v>
      </c>
      <c r="P17" s="14" t="s">
        <v>5</v>
      </c>
      <c r="Q17" s="8" t="s">
        <v>29</v>
      </c>
      <c r="R17" s="8" t="s">
        <v>30</v>
      </c>
      <c r="S17" s="8" t="s">
        <v>28</v>
      </c>
      <c r="T17" s="8" t="s">
        <v>31</v>
      </c>
    </row>
    <row r="18" spans="1:20" x14ac:dyDescent="0.25">
      <c r="A18" s="11" t="s">
        <v>23</v>
      </c>
      <c r="B18" s="11" t="s">
        <v>23</v>
      </c>
      <c r="C18" s="11" t="s">
        <v>23</v>
      </c>
      <c r="D18" s="14" t="s">
        <v>23</v>
      </c>
      <c r="E18" s="14" t="s">
        <v>23</v>
      </c>
      <c r="F18" s="14" t="s">
        <v>23</v>
      </c>
      <c r="G18" s="14" t="s">
        <v>23</v>
      </c>
      <c r="H18" s="14" t="s">
        <v>23</v>
      </c>
      <c r="I18" s="14" t="s">
        <v>23</v>
      </c>
      <c r="J18" s="14" t="s">
        <v>23</v>
      </c>
      <c r="K18" s="14" t="s">
        <v>23</v>
      </c>
      <c r="L18" s="14" t="s">
        <v>23</v>
      </c>
      <c r="M18" s="14" t="s">
        <v>23</v>
      </c>
      <c r="N18" s="14" t="s">
        <v>23</v>
      </c>
      <c r="O18" s="14" t="s">
        <v>23</v>
      </c>
      <c r="P18" s="14" t="s">
        <v>23</v>
      </c>
      <c r="Q18" s="41">
        <f>AVERAGE(D19:P19)</f>
        <v>200907.84615384616</v>
      </c>
      <c r="R18" s="9">
        <f>_xlfn.STDEV.S(D19:P19)</f>
        <v>30078.4687410728</v>
      </c>
      <c r="S18" s="10">
        <f>R18/Q18</f>
        <v>0.14971276292534672</v>
      </c>
      <c r="T18" s="6">
        <f>PEARSON($D$4:$P$4,D19:P19)</f>
        <v>-0.8661009379462481</v>
      </c>
    </row>
    <row r="19" spans="1:20" x14ac:dyDescent="0.25">
      <c r="A19" s="11">
        <v>206916</v>
      </c>
      <c r="B19" s="11">
        <v>226181</v>
      </c>
      <c r="C19" s="11">
        <v>248702</v>
      </c>
      <c r="D19" s="1">
        <v>257744</v>
      </c>
      <c r="E19" s="1">
        <v>250794</v>
      </c>
      <c r="F19" s="1">
        <v>228337</v>
      </c>
      <c r="G19" s="1">
        <v>206471</v>
      </c>
      <c r="H19" s="1">
        <v>203850</v>
      </c>
      <c r="I19" s="1">
        <v>180396</v>
      </c>
      <c r="J19" s="1">
        <v>188488</v>
      </c>
      <c r="K19" s="1">
        <v>188832</v>
      </c>
      <c r="L19" s="1">
        <v>193455</v>
      </c>
      <c r="M19" s="1">
        <v>192576</v>
      </c>
      <c r="N19" s="1">
        <v>192443</v>
      </c>
      <c r="O19" s="1">
        <v>183371</v>
      </c>
      <c r="P19" s="1">
        <v>145045</v>
      </c>
      <c r="S19" s="7" t="s">
        <v>34</v>
      </c>
      <c r="T19" s="7" t="s">
        <v>64</v>
      </c>
    </row>
    <row r="21" spans="1:20" x14ac:dyDescent="0.25">
      <c r="D21" s="73" t="s">
        <v>66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6" t="s">
        <v>35</v>
      </c>
      <c r="R21" s="76"/>
      <c r="S21" s="76"/>
      <c r="T21" s="76"/>
    </row>
    <row r="22" spans="1:20" x14ac:dyDescent="0.25">
      <c r="D22" s="14" t="s">
        <v>12</v>
      </c>
      <c r="E22" s="14" t="s">
        <v>13</v>
      </c>
      <c r="F22" s="14" t="s">
        <v>14</v>
      </c>
      <c r="G22" s="14" t="s">
        <v>15</v>
      </c>
      <c r="H22" s="14" t="s">
        <v>16</v>
      </c>
      <c r="I22" s="14" t="s">
        <v>17</v>
      </c>
      <c r="J22" s="14" t="s">
        <v>18</v>
      </c>
      <c r="K22" s="14" t="s">
        <v>0</v>
      </c>
      <c r="L22" s="14" t="s">
        <v>1</v>
      </c>
      <c r="M22" s="14" t="s">
        <v>2</v>
      </c>
      <c r="N22" s="14" t="s">
        <v>3</v>
      </c>
      <c r="O22" s="14" t="s">
        <v>4</v>
      </c>
      <c r="P22" s="14" t="s">
        <v>5</v>
      </c>
      <c r="Q22" s="8" t="s">
        <v>29</v>
      </c>
      <c r="R22" s="8" t="s">
        <v>30</v>
      </c>
      <c r="S22" s="8" t="s">
        <v>28</v>
      </c>
      <c r="T22" s="8" t="s">
        <v>31</v>
      </c>
    </row>
    <row r="23" spans="1:20" x14ac:dyDescent="0.25">
      <c r="D23" s="14" t="s">
        <v>65</v>
      </c>
      <c r="E23" s="14" t="s">
        <v>65</v>
      </c>
      <c r="F23" s="14" t="s">
        <v>65</v>
      </c>
      <c r="G23" s="14" t="s">
        <v>65</v>
      </c>
      <c r="H23" s="14" t="s">
        <v>65</v>
      </c>
      <c r="I23" s="14" t="s">
        <v>65</v>
      </c>
      <c r="J23" s="14" t="s">
        <v>65</v>
      </c>
      <c r="K23" s="14" t="s">
        <v>65</v>
      </c>
      <c r="L23" s="14" t="s">
        <v>65</v>
      </c>
      <c r="M23" s="14" t="s">
        <v>65</v>
      </c>
      <c r="N23" s="14" t="s">
        <v>65</v>
      </c>
      <c r="O23" s="14" t="s">
        <v>65</v>
      </c>
      <c r="P23" s="14" t="s">
        <v>65</v>
      </c>
      <c r="Q23" s="41">
        <f>AVERAGE(D24:P24)</f>
        <v>85668.507692307685</v>
      </c>
      <c r="R23" s="9">
        <f>_xlfn.STDEV.S(D24:P24)</f>
        <v>19201.500624450458</v>
      </c>
      <c r="S23" s="6">
        <f>R23/Q23</f>
        <v>0.22413721379874804</v>
      </c>
      <c r="T23" s="6">
        <f>PEARSON($D$4:$P$4,D24:P24)</f>
        <v>0.99344842795877608</v>
      </c>
    </row>
    <row r="24" spans="1:20" ht="15" customHeight="1" x14ac:dyDescent="0.25">
      <c r="D24" s="1">
        <v>58407.1</v>
      </c>
      <c r="E24" s="1">
        <v>62276</v>
      </c>
      <c r="F24" s="1">
        <v>65428.2</v>
      </c>
      <c r="G24" s="1">
        <v>70088.7</v>
      </c>
      <c r="H24" s="1">
        <v>74687.5</v>
      </c>
      <c r="I24" s="1">
        <v>79597.2</v>
      </c>
      <c r="J24" s="1">
        <v>84695.3</v>
      </c>
      <c r="K24" s="1">
        <v>90323.9</v>
      </c>
      <c r="L24" s="1">
        <v>95255.2</v>
      </c>
      <c r="M24" s="1">
        <v>99703.2</v>
      </c>
      <c r="N24" s="1">
        <v>104910.1</v>
      </c>
      <c r="O24" s="1">
        <v>111079.3</v>
      </c>
      <c r="P24" s="1">
        <v>117238.9</v>
      </c>
      <c r="S24" s="7" t="s">
        <v>33</v>
      </c>
      <c r="T24" s="7" t="s">
        <v>64</v>
      </c>
    </row>
    <row r="26" spans="1:20" x14ac:dyDescent="0.25">
      <c r="A26" s="73" t="s">
        <v>25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6" t="s">
        <v>35</v>
      </c>
      <c r="R26" s="76"/>
      <c r="S26" s="76"/>
      <c r="T26" s="76"/>
    </row>
    <row r="27" spans="1:20" x14ac:dyDescent="0.25">
      <c r="A27" s="11" t="s">
        <v>9</v>
      </c>
      <c r="B27" s="11" t="s">
        <v>10</v>
      </c>
      <c r="C27" s="11" t="s">
        <v>11</v>
      </c>
      <c r="D27" s="14" t="s">
        <v>12</v>
      </c>
      <c r="E27" s="14" t="s">
        <v>13</v>
      </c>
      <c r="F27" s="14" t="s">
        <v>14</v>
      </c>
      <c r="G27" s="14" t="s">
        <v>15</v>
      </c>
      <c r="H27" s="14" t="s">
        <v>16</v>
      </c>
      <c r="I27" s="14" t="s">
        <v>17</v>
      </c>
      <c r="J27" s="14" t="s">
        <v>18</v>
      </c>
      <c r="K27" s="14" t="s">
        <v>0</v>
      </c>
      <c r="L27" s="14" t="s">
        <v>1</v>
      </c>
      <c r="M27" s="14" t="s">
        <v>2</v>
      </c>
      <c r="N27" s="14" t="s">
        <v>3</v>
      </c>
      <c r="O27" s="14" t="s">
        <v>4</v>
      </c>
      <c r="P27" s="14" t="s">
        <v>5</v>
      </c>
      <c r="Q27" s="8" t="s">
        <v>29</v>
      </c>
      <c r="R27" s="8" t="s">
        <v>30</v>
      </c>
      <c r="S27" s="8" t="s">
        <v>28</v>
      </c>
      <c r="T27" s="8" t="s">
        <v>31</v>
      </c>
    </row>
    <row r="28" spans="1:20" x14ac:dyDescent="0.25">
      <c r="A28" s="11" t="s">
        <v>23</v>
      </c>
      <c r="B28" s="11" t="s">
        <v>23</v>
      </c>
      <c r="C28" s="11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41">
        <f>AVERAGE(D29:P29)</f>
        <v>175886</v>
      </c>
      <c r="R28" s="9">
        <f>_xlfn.STDEV.S(D29:P29)</f>
        <v>35393.032040219441</v>
      </c>
      <c r="S28" s="6">
        <f>R28/Q28</f>
        <v>0.20122711324505327</v>
      </c>
      <c r="T28" s="6">
        <f>PEARSON($D$4:$P$4,D29:P29)</f>
        <v>0.76653776066823109</v>
      </c>
    </row>
    <row r="29" spans="1:20" ht="15" customHeight="1" x14ac:dyDescent="0.25">
      <c r="A29" s="12">
        <v>105836</v>
      </c>
      <c r="B29" s="12">
        <v>137962</v>
      </c>
      <c r="C29" s="12">
        <v>185117</v>
      </c>
      <c r="D29" s="3">
        <v>174686</v>
      </c>
      <c r="E29" s="3">
        <v>142901</v>
      </c>
      <c r="F29" s="3">
        <v>158064</v>
      </c>
      <c r="G29" s="3">
        <v>162200</v>
      </c>
      <c r="H29" s="3">
        <v>141798</v>
      </c>
      <c r="I29" s="3">
        <v>127392</v>
      </c>
      <c r="J29" s="3">
        <v>148122</v>
      </c>
      <c r="K29" s="3">
        <v>168403</v>
      </c>
      <c r="L29" s="3">
        <v>173932</v>
      </c>
      <c r="M29" s="3">
        <v>205990</v>
      </c>
      <c r="N29" s="3">
        <v>221907</v>
      </c>
      <c r="O29" s="3">
        <v>237281</v>
      </c>
      <c r="P29" s="3">
        <v>223842</v>
      </c>
      <c r="S29" s="1" t="s">
        <v>33</v>
      </c>
      <c r="T29" s="7" t="s">
        <v>64</v>
      </c>
    </row>
    <row r="31" spans="1:20" x14ac:dyDescent="0.25">
      <c r="A31" s="73" t="s">
        <v>27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6" t="s">
        <v>35</v>
      </c>
      <c r="R31" s="76"/>
      <c r="S31" s="76"/>
      <c r="T31" s="76"/>
    </row>
    <row r="32" spans="1:20" x14ac:dyDescent="0.25">
      <c r="A32" s="11" t="s">
        <v>9</v>
      </c>
      <c r="B32" s="11" t="s">
        <v>10</v>
      </c>
      <c r="C32" s="11" t="s">
        <v>11</v>
      </c>
      <c r="D32" s="14" t="s">
        <v>12</v>
      </c>
      <c r="E32" s="14" t="s">
        <v>13</v>
      </c>
      <c r="F32" s="14" t="s">
        <v>14</v>
      </c>
      <c r="G32" s="14" t="s">
        <v>15</v>
      </c>
      <c r="H32" s="14" t="s">
        <v>16</v>
      </c>
      <c r="I32" s="14" t="s">
        <v>17</v>
      </c>
      <c r="J32" s="14" t="s">
        <v>18</v>
      </c>
      <c r="K32" s="14" t="s">
        <v>0</v>
      </c>
      <c r="L32" s="14" t="s">
        <v>1</v>
      </c>
      <c r="M32" s="14" t="s">
        <v>2</v>
      </c>
      <c r="N32" s="14" t="s">
        <v>3</v>
      </c>
      <c r="O32" s="14" t="s">
        <v>4</v>
      </c>
      <c r="P32" s="14" t="s">
        <v>5</v>
      </c>
      <c r="Q32" s="8" t="s">
        <v>29</v>
      </c>
      <c r="R32" s="8" t="s">
        <v>30</v>
      </c>
      <c r="S32" s="8" t="s">
        <v>28</v>
      </c>
      <c r="T32" s="8" t="s">
        <v>31</v>
      </c>
    </row>
    <row r="33" spans="1:20" x14ac:dyDescent="0.25">
      <c r="A33" s="11" t="s">
        <v>26</v>
      </c>
      <c r="B33" s="11" t="s">
        <v>26</v>
      </c>
      <c r="C33" s="11" t="s">
        <v>26</v>
      </c>
      <c r="D33" s="14" t="s">
        <v>26</v>
      </c>
      <c r="E33" s="14" t="s">
        <v>26</v>
      </c>
      <c r="F33" s="14" t="s">
        <v>26</v>
      </c>
      <c r="G33" s="14" t="s">
        <v>26</v>
      </c>
      <c r="H33" s="14" t="s">
        <v>26</v>
      </c>
      <c r="I33" s="14" t="s">
        <v>26</v>
      </c>
      <c r="J33" s="14" t="s">
        <v>26</v>
      </c>
      <c r="K33" s="14" t="s">
        <v>26</v>
      </c>
      <c r="L33" s="14" t="s">
        <v>26</v>
      </c>
      <c r="M33" s="14" t="s">
        <v>26</v>
      </c>
      <c r="N33" s="14" t="s">
        <v>26</v>
      </c>
      <c r="O33" s="14" t="s">
        <v>26</v>
      </c>
      <c r="P33" s="14" t="s">
        <v>26</v>
      </c>
      <c r="Q33" s="41">
        <f>AVERAGE(D34:P34)</f>
        <v>9.7230769230769241</v>
      </c>
      <c r="R33" s="9">
        <f>_xlfn.STDEV.S(D34:P34)</f>
        <v>3.0381337051315569</v>
      </c>
      <c r="S33" s="6">
        <f>R33/Q33</f>
        <v>0.3124662829644797</v>
      </c>
      <c r="T33" s="6">
        <f>PEARSON($D$4:$P$4,D34:P34)</f>
        <v>-0.78015388405859398</v>
      </c>
    </row>
    <row r="34" spans="1:20" x14ac:dyDescent="0.25">
      <c r="A34" s="13">
        <v>17.600000000000001</v>
      </c>
      <c r="B34" s="13">
        <v>14.8</v>
      </c>
      <c r="C34" s="13">
        <v>11.2</v>
      </c>
      <c r="D34" s="4">
        <v>9.5</v>
      </c>
      <c r="E34" s="4">
        <v>12.1</v>
      </c>
      <c r="F34" s="4">
        <v>12.4</v>
      </c>
      <c r="G34" s="4">
        <v>12.5</v>
      </c>
      <c r="H34" s="4">
        <v>13.4</v>
      </c>
      <c r="I34" s="4">
        <v>13.4</v>
      </c>
      <c r="J34" s="4">
        <v>11.4</v>
      </c>
      <c r="K34" s="4">
        <v>9.6999999999999993</v>
      </c>
      <c r="L34" s="4">
        <v>8.1999999999999993</v>
      </c>
      <c r="M34" s="4">
        <v>6.6</v>
      </c>
      <c r="N34" s="4">
        <v>5.8</v>
      </c>
      <c r="O34" s="4">
        <v>5.2</v>
      </c>
      <c r="P34" s="4">
        <v>6.2</v>
      </c>
      <c r="S34" s="7" t="s">
        <v>33</v>
      </c>
      <c r="T34" s="7" t="s">
        <v>64</v>
      </c>
    </row>
    <row r="35" spans="1:20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</row>
    <row r="36" spans="1:20" x14ac:dyDescent="0.2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77" t="s">
        <v>8</v>
      </c>
      <c r="L36" s="77"/>
      <c r="M36" s="77"/>
      <c r="N36" s="77"/>
      <c r="O36" s="77"/>
      <c r="P36" s="77"/>
      <c r="Q36" s="72" t="s">
        <v>36</v>
      </c>
      <c r="R36" s="72"/>
      <c r="S36" s="72"/>
      <c r="T36" s="72"/>
    </row>
    <row r="37" spans="1:20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70" t="s">
        <v>0</v>
      </c>
      <c r="L37" s="70" t="s">
        <v>1</v>
      </c>
      <c r="M37" s="70" t="s">
        <v>2</v>
      </c>
      <c r="N37" s="70" t="s">
        <v>3</v>
      </c>
      <c r="O37" s="70" t="s">
        <v>4</v>
      </c>
      <c r="P37" s="70" t="s">
        <v>5</v>
      </c>
      <c r="Q37" s="8" t="s">
        <v>29</v>
      </c>
      <c r="R37" s="8" t="s">
        <v>30</v>
      </c>
      <c r="S37" s="8" t="s">
        <v>28</v>
      </c>
      <c r="T37" s="8" t="s">
        <v>31</v>
      </c>
    </row>
    <row r="38" spans="1:20" x14ac:dyDescent="0.2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70" t="s">
        <v>6</v>
      </c>
      <c r="L38" s="70" t="s">
        <v>6</v>
      </c>
      <c r="M38" s="70" t="s">
        <v>6</v>
      </c>
      <c r="N38" s="70" t="s">
        <v>6</v>
      </c>
      <c r="O38" s="70" t="s">
        <v>6</v>
      </c>
      <c r="P38" s="70" t="s">
        <v>6</v>
      </c>
      <c r="Q38" s="41">
        <f>AVERAGE(K39:P39)</f>
        <v>181326.6</v>
      </c>
      <c r="R38" s="71">
        <f>_xlfn.STDEV.S(K39:P39)</f>
        <v>25127.593822330124</v>
      </c>
      <c r="S38" s="10">
        <f>R38/Q38</f>
        <v>0.13857643513047796</v>
      </c>
      <c r="T38" s="6">
        <f>PEARSON($D$4:$P$4,D39:P39)</f>
        <v>0.92246524442433309</v>
      </c>
    </row>
    <row r="39" spans="1:20" x14ac:dyDescent="0.2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>
        <v>149909</v>
      </c>
      <c r="L39" s="68">
        <v>164314</v>
      </c>
      <c r="M39" s="68">
        <v>180071</v>
      </c>
      <c r="N39" s="68">
        <v>203603</v>
      </c>
      <c r="O39" s="68">
        <v>208736</v>
      </c>
      <c r="P39" s="68" t="s">
        <v>7</v>
      </c>
      <c r="Q39" s="68"/>
      <c r="R39" s="68"/>
      <c r="S39" s="68" t="s">
        <v>34</v>
      </c>
      <c r="T39" s="7" t="s">
        <v>64</v>
      </c>
    </row>
    <row r="40" spans="1:20" ht="15" customHeight="1" x14ac:dyDescent="0.2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</row>
    <row r="41" spans="1:20" x14ac:dyDescent="0.25">
      <c r="A41" s="73" t="s">
        <v>37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6" t="s">
        <v>35</v>
      </c>
      <c r="R41" s="76"/>
      <c r="S41" s="76"/>
      <c r="T41" s="76"/>
    </row>
    <row r="42" spans="1:20" x14ac:dyDescent="0.25">
      <c r="A42" s="11" t="s">
        <v>9</v>
      </c>
      <c r="B42" s="11" t="s">
        <v>10</v>
      </c>
      <c r="C42" s="11" t="s">
        <v>11</v>
      </c>
      <c r="D42" s="67" t="s">
        <v>12</v>
      </c>
      <c r="E42" s="5" t="s">
        <v>13</v>
      </c>
      <c r="F42" s="67" t="s">
        <v>14</v>
      </c>
      <c r="G42" s="67" t="s">
        <v>15</v>
      </c>
      <c r="H42" s="67" t="s">
        <v>16</v>
      </c>
      <c r="I42" s="67" t="s">
        <v>17</v>
      </c>
      <c r="J42" s="67" t="s">
        <v>18</v>
      </c>
      <c r="K42" s="67" t="s">
        <v>0</v>
      </c>
      <c r="L42" s="67" t="s">
        <v>1</v>
      </c>
      <c r="M42" s="67" t="s">
        <v>2</v>
      </c>
      <c r="N42" s="67" t="s">
        <v>3</v>
      </c>
      <c r="O42" s="67" t="s">
        <v>4</v>
      </c>
      <c r="P42" s="67" t="s">
        <v>5</v>
      </c>
      <c r="Q42" s="8" t="s">
        <v>29</v>
      </c>
      <c r="R42" s="8" t="s">
        <v>30</v>
      </c>
      <c r="S42" s="8" t="s">
        <v>28</v>
      </c>
      <c r="T42" s="8" t="s">
        <v>31</v>
      </c>
    </row>
    <row r="43" spans="1:20" x14ac:dyDescent="0.25">
      <c r="A43" s="11" t="s">
        <v>23</v>
      </c>
      <c r="B43" s="11" t="s">
        <v>23</v>
      </c>
      <c r="C43" s="11" t="s">
        <v>23</v>
      </c>
      <c r="D43" s="67" t="s">
        <v>23</v>
      </c>
      <c r="E43" s="67" t="s">
        <v>23</v>
      </c>
      <c r="F43" s="67" t="s">
        <v>23</v>
      </c>
      <c r="G43" s="67" t="s">
        <v>23</v>
      </c>
      <c r="H43" s="67" t="s">
        <v>23</v>
      </c>
      <c r="I43" s="67" t="s">
        <v>23</v>
      </c>
      <c r="J43" s="67" t="s">
        <v>23</v>
      </c>
      <c r="K43" s="67" t="s">
        <v>23</v>
      </c>
      <c r="L43" s="67" t="s">
        <v>23</v>
      </c>
      <c r="M43" s="67" t="s">
        <v>23</v>
      </c>
      <c r="N43" s="67" t="s">
        <v>23</v>
      </c>
      <c r="O43" s="67" t="s">
        <v>23</v>
      </c>
      <c r="P43" s="67" t="s">
        <v>23</v>
      </c>
      <c r="Q43" s="41">
        <f>AVERAGE(D44:P44)</f>
        <v>4288500.461538462</v>
      </c>
      <c r="R43" s="71">
        <f>_xlfn.STDEV.S(D44:P44)</f>
        <v>947141.72170770459</v>
      </c>
      <c r="S43" s="6">
        <f>R43/Q43</f>
        <v>0.22085615478001505</v>
      </c>
      <c r="T43" s="6">
        <f>PEARSON($D$4:$P$4,D44:P44)</f>
        <v>-0.95822166159535804</v>
      </c>
    </row>
    <row r="44" spans="1:20" x14ac:dyDescent="0.25">
      <c r="A44" s="12">
        <v>9174634</v>
      </c>
      <c r="B44" s="12">
        <v>8472685</v>
      </c>
      <c r="C44" s="12">
        <v>7113189</v>
      </c>
      <c r="D44" s="3">
        <v>5675382</v>
      </c>
      <c r="E44" s="3">
        <v>4979570</v>
      </c>
      <c r="F44" s="3">
        <v>5058672</v>
      </c>
      <c r="G44" s="3">
        <v>4848005</v>
      </c>
      <c r="H44" s="3">
        <v>4883438</v>
      </c>
      <c r="I44" s="3">
        <v>4872608</v>
      </c>
      <c r="J44" s="3">
        <v>4738461</v>
      </c>
      <c r="K44" s="3">
        <v>4381730</v>
      </c>
      <c r="L44" s="3">
        <v>3994300</v>
      </c>
      <c r="M44" s="3">
        <v>3627680</v>
      </c>
      <c r="N44" s="3">
        <v>3235911</v>
      </c>
      <c r="O44" s="3">
        <v>2879037</v>
      </c>
      <c r="P44" s="3">
        <v>2575712</v>
      </c>
      <c r="Q44" s="68"/>
      <c r="R44" s="68"/>
      <c r="S44" s="7" t="s">
        <v>33</v>
      </c>
      <c r="T44" s="7" t="s">
        <v>64</v>
      </c>
    </row>
    <row r="45" spans="1:20" x14ac:dyDescent="0.25"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</row>
    <row r="46" spans="1:20" x14ac:dyDescent="0.25">
      <c r="D46" s="73" t="s">
        <v>62</v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2" t="s">
        <v>36</v>
      </c>
      <c r="R46" s="72"/>
      <c r="S46" s="72"/>
      <c r="T46" s="72"/>
    </row>
    <row r="47" spans="1:20" x14ac:dyDescent="0.25">
      <c r="D47" s="14" t="s">
        <v>12</v>
      </c>
      <c r="E47" s="5" t="s">
        <v>13</v>
      </c>
      <c r="F47" s="14" t="s">
        <v>14</v>
      </c>
      <c r="G47" s="14" t="s">
        <v>15</v>
      </c>
      <c r="H47" s="14" t="s">
        <v>16</v>
      </c>
      <c r="I47" s="14" t="s">
        <v>17</v>
      </c>
      <c r="J47" s="14" t="s">
        <v>18</v>
      </c>
      <c r="K47" s="14" t="s">
        <v>0</v>
      </c>
      <c r="L47" s="14" t="s">
        <v>1</v>
      </c>
      <c r="M47" s="14" t="s">
        <v>2</v>
      </c>
      <c r="N47" s="14" t="s">
        <v>3</v>
      </c>
      <c r="O47" s="14" t="s">
        <v>4</v>
      </c>
      <c r="P47" s="14" t="s">
        <v>5</v>
      </c>
      <c r="Q47" s="8" t="s">
        <v>29</v>
      </c>
      <c r="R47" s="8" t="s">
        <v>30</v>
      </c>
      <c r="S47" s="8" t="s">
        <v>28</v>
      </c>
      <c r="T47" s="8" t="s">
        <v>31</v>
      </c>
    </row>
    <row r="48" spans="1:20" x14ac:dyDescent="0.25">
      <c r="D48" s="14" t="s">
        <v>23</v>
      </c>
      <c r="E48" s="14" t="s">
        <v>23</v>
      </c>
      <c r="F48" s="14" t="s">
        <v>23</v>
      </c>
      <c r="G48" s="14" t="s">
        <v>23</v>
      </c>
      <c r="H48" s="14" t="s">
        <v>23</v>
      </c>
      <c r="I48" s="14" t="s">
        <v>23</v>
      </c>
      <c r="J48" s="14" t="s">
        <v>23</v>
      </c>
      <c r="K48" s="14" t="s">
        <v>23</v>
      </c>
      <c r="L48" s="14" t="s">
        <v>23</v>
      </c>
      <c r="M48" s="14" t="s">
        <v>23</v>
      </c>
      <c r="N48" s="14" t="s">
        <v>23</v>
      </c>
      <c r="O48" s="14" t="s">
        <v>23</v>
      </c>
      <c r="P48" s="14" t="s">
        <v>23</v>
      </c>
      <c r="Q48" s="41">
        <f>AVERAGE(D49:P49)</f>
        <v>915.38461538461536</v>
      </c>
      <c r="R48" s="9">
        <f>_xlfn.STDEV.S(D49:P49)</f>
        <v>15.591335529381169</v>
      </c>
      <c r="S48" s="17">
        <f>R48/Q48</f>
        <v>1.7032551418651697E-2</v>
      </c>
      <c r="T48" s="6">
        <f>PEARSON($D$4:$P$4,D49:P49)</f>
        <v>0.98318612095579638</v>
      </c>
    </row>
    <row r="49" spans="1:21" x14ac:dyDescent="0.25">
      <c r="D49" s="3">
        <v>892</v>
      </c>
      <c r="E49" s="3">
        <v>897</v>
      </c>
      <c r="F49" s="3">
        <v>903</v>
      </c>
      <c r="G49" s="3">
        <v>908</v>
      </c>
      <c r="H49" s="3">
        <v>908</v>
      </c>
      <c r="I49" s="3">
        <v>908</v>
      </c>
      <c r="J49" s="3">
        <v>913</v>
      </c>
      <c r="K49" s="3">
        <v>915</v>
      </c>
      <c r="L49" s="3">
        <v>919</v>
      </c>
      <c r="M49" s="3">
        <v>923</v>
      </c>
      <c r="N49" s="3">
        <v>930</v>
      </c>
      <c r="O49" s="3">
        <v>940</v>
      </c>
      <c r="P49" s="3">
        <v>944</v>
      </c>
      <c r="S49" s="7" t="s">
        <v>34</v>
      </c>
      <c r="T49" s="7" t="s">
        <v>64</v>
      </c>
    </row>
    <row r="55" spans="1:21" x14ac:dyDescent="0.25">
      <c r="S55" s="7"/>
      <c r="T55" s="7"/>
    </row>
    <row r="56" spans="1:21" x14ac:dyDescent="0.25"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69"/>
    </row>
    <row r="57" spans="1:21" x14ac:dyDescent="0.25"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</row>
    <row r="58" spans="1:21" x14ac:dyDescent="0.25"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 spans="1:21" x14ac:dyDescent="0.25"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</row>
    <row r="60" spans="1:21" x14ac:dyDescent="0.25">
      <c r="A60" s="65"/>
      <c r="B60" s="65"/>
      <c r="C60" s="65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</row>
    <row r="61" spans="1:21" x14ac:dyDescent="0.25">
      <c r="A61" s="65"/>
      <c r="B61" s="65"/>
      <c r="C61" s="65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69"/>
    </row>
    <row r="62" spans="1:21" ht="15" customHeight="1" x14ac:dyDescent="0.25">
      <c r="A62" s="65"/>
      <c r="B62" s="65"/>
      <c r="C62" s="65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spans="1:23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23" x14ac:dyDescent="0.25">
      <c r="A66" s="65"/>
      <c r="B66" s="65"/>
      <c r="C66" s="65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65"/>
    </row>
    <row r="67" spans="1:23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spans="1:23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spans="1:23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spans="1:23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spans="1:23" x14ac:dyDescent="0.25">
      <c r="C7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/>
      <c r="V71"/>
      <c r="W71"/>
    </row>
    <row r="72" spans="1:23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25"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</row>
    <row r="81" spans="4:20" x14ac:dyDescent="0.25"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</row>
    <row r="86" spans="4:20" x14ac:dyDescent="0.25"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</row>
  </sheetData>
  <mergeCells count="33">
    <mergeCell ref="D1:P1"/>
    <mergeCell ref="Q11:T11"/>
    <mergeCell ref="Q16:T16"/>
    <mergeCell ref="Q21:T21"/>
    <mergeCell ref="Q26:T26"/>
    <mergeCell ref="A26:P26"/>
    <mergeCell ref="Q6:T6"/>
    <mergeCell ref="A6:P6"/>
    <mergeCell ref="D11:P11"/>
    <mergeCell ref="A16:P16"/>
    <mergeCell ref="D21:P21"/>
    <mergeCell ref="D86:P86"/>
    <mergeCell ref="Q86:T86"/>
    <mergeCell ref="D81:P81"/>
    <mergeCell ref="Q81:T81"/>
    <mergeCell ref="Q31:T31"/>
    <mergeCell ref="Q36:T36"/>
    <mergeCell ref="Q56:T56"/>
    <mergeCell ref="D71:P71"/>
    <mergeCell ref="Q71:T71"/>
    <mergeCell ref="D76:P76"/>
    <mergeCell ref="Q76:T76"/>
    <mergeCell ref="D61:P61"/>
    <mergeCell ref="Q61:T61"/>
    <mergeCell ref="Q41:T41"/>
    <mergeCell ref="A31:P31"/>
    <mergeCell ref="D66:P66"/>
    <mergeCell ref="Q66:T66"/>
    <mergeCell ref="D46:P46"/>
    <mergeCell ref="D56:P56"/>
    <mergeCell ref="Q46:T46"/>
    <mergeCell ref="K36:P36"/>
    <mergeCell ref="A41:P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3543-F8F5-4A64-BC82-06787BF46C08}">
  <dimension ref="A1:I35"/>
  <sheetViews>
    <sheetView zoomScale="85" zoomScaleNormal="85" workbookViewId="0">
      <selection activeCell="L35" sqref="L35"/>
    </sheetView>
  </sheetViews>
  <sheetFormatPr defaultRowHeight="15" x14ac:dyDescent="0.25"/>
  <cols>
    <col min="1" max="2" width="50.7109375" style="20" bestFit="1" customWidth="1"/>
    <col min="3" max="3" width="28.85546875" style="20" bestFit="1" customWidth="1"/>
    <col min="4" max="4" width="16.28515625" style="20" bestFit="1" customWidth="1"/>
    <col min="5" max="5" width="45.85546875" style="20" bestFit="1" customWidth="1"/>
    <col min="6" max="6" width="12.7109375" style="20" bestFit="1" customWidth="1"/>
    <col min="7" max="7" width="12" style="20" bestFit="1" customWidth="1"/>
    <col min="8" max="8" width="12.7109375" style="20" bestFit="1" customWidth="1"/>
    <col min="9" max="9" width="12.42578125" style="20" bestFit="1" customWidth="1"/>
    <col min="10" max="16384" width="9.140625" style="20"/>
  </cols>
  <sheetData>
    <row r="1" spans="1:9" x14ac:dyDescent="0.25">
      <c r="A1" s="18" t="s">
        <v>32</v>
      </c>
      <c r="B1" s="43" t="s">
        <v>37</v>
      </c>
      <c r="C1" s="19" t="s">
        <v>25</v>
      </c>
      <c r="D1" s="19" t="s">
        <v>27</v>
      </c>
      <c r="E1" s="19" t="s">
        <v>66</v>
      </c>
    </row>
    <row r="2" spans="1:9" x14ac:dyDescent="0.25">
      <c r="A2" s="34">
        <v>5751174</v>
      </c>
      <c r="B2" s="42">
        <v>5675382</v>
      </c>
      <c r="C2" s="35">
        <v>174686</v>
      </c>
      <c r="D2" s="36">
        <v>9.5</v>
      </c>
      <c r="E2" s="21">
        <v>58407.1</v>
      </c>
    </row>
    <row r="3" spans="1:9" x14ac:dyDescent="0.25">
      <c r="A3" s="34">
        <v>5820763</v>
      </c>
      <c r="B3" s="42">
        <v>4979570</v>
      </c>
      <c r="C3" s="35">
        <v>142901</v>
      </c>
      <c r="D3" s="36">
        <v>12.1</v>
      </c>
      <c r="E3" s="21">
        <v>62276</v>
      </c>
    </row>
    <row r="4" spans="1:9" x14ac:dyDescent="0.25">
      <c r="A4" s="34">
        <v>5869959</v>
      </c>
      <c r="B4" s="42">
        <v>5058672</v>
      </c>
      <c r="C4" s="35">
        <v>158064</v>
      </c>
      <c r="D4" s="36">
        <v>12.4</v>
      </c>
      <c r="E4" s="21">
        <v>65428.2</v>
      </c>
    </row>
    <row r="5" spans="1:9" x14ac:dyDescent="0.25">
      <c r="A5" s="34">
        <v>6006608</v>
      </c>
      <c r="B5" s="42">
        <v>4848005</v>
      </c>
      <c r="C5" s="35">
        <v>162200</v>
      </c>
      <c r="D5" s="36">
        <v>12.5</v>
      </c>
      <c r="E5" s="21">
        <v>70088.7</v>
      </c>
    </row>
    <row r="6" spans="1:9" x14ac:dyDescent="0.25">
      <c r="A6" s="34">
        <v>6063721</v>
      </c>
      <c r="B6" s="42">
        <v>4883438</v>
      </c>
      <c r="C6" s="35">
        <v>141798</v>
      </c>
      <c r="D6" s="36">
        <v>13.4</v>
      </c>
      <c r="E6" s="21">
        <v>74687.5</v>
      </c>
    </row>
    <row r="7" spans="1:9" x14ac:dyDescent="0.25">
      <c r="A7" s="34">
        <v>6123726</v>
      </c>
      <c r="B7" s="42">
        <v>4872608</v>
      </c>
      <c r="C7" s="35">
        <v>127392</v>
      </c>
      <c r="D7" s="36">
        <v>13.4</v>
      </c>
      <c r="E7" s="21">
        <v>79597.2</v>
      </c>
    </row>
    <row r="8" spans="1:9" x14ac:dyDescent="0.25">
      <c r="A8" s="34">
        <v>6182136</v>
      </c>
      <c r="B8" s="42">
        <v>4738461</v>
      </c>
      <c r="C8" s="35">
        <v>148122</v>
      </c>
      <c r="D8" s="36">
        <v>11.4</v>
      </c>
      <c r="E8" s="21">
        <v>84695.3</v>
      </c>
    </row>
    <row r="9" spans="1:9" x14ac:dyDescent="0.25">
      <c r="A9" s="34">
        <v>6244730</v>
      </c>
      <c r="B9" s="42">
        <v>4381730</v>
      </c>
      <c r="C9" s="35">
        <v>168403</v>
      </c>
      <c r="D9" s="36">
        <v>9.6999999999999993</v>
      </c>
      <c r="E9" s="21">
        <v>90323.9</v>
      </c>
    </row>
    <row r="10" spans="1:9" x14ac:dyDescent="0.25">
      <c r="A10" s="34">
        <v>6308344</v>
      </c>
      <c r="B10" s="42">
        <v>3994300</v>
      </c>
      <c r="C10" s="35">
        <v>173932</v>
      </c>
      <c r="D10" s="36">
        <v>8.1999999999999993</v>
      </c>
      <c r="E10" s="21">
        <v>95255.2</v>
      </c>
    </row>
    <row r="11" spans="1:9" x14ac:dyDescent="0.25">
      <c r="A11" s="34">
        <v>6375734</v>
      </c>
      <c r="B11" s="42">
        <v>3627680</v>
      </c>
      <c r="C11" s="35">
        <v>205990</v>
      </c>
      <c r="D11" s="36">
        <v>6.6</v>
      </c>
      <c r="E11" s="21">
        <v>99703.2</v>
      </c>
    </row>
    <row r="12" spans="1:9" x14ac:dyDescent="0.25">
      <c r="A12" s="34">
        <v>6443611</v>
      </c>
      <c r="B12" s="42">
        <v>3235911</v>
      </c>
      <c r="C12" s="35">
        <v>221907</v>
      </c>
      <c r="D12" s="36">
        <v>5.8</v>
      </c>
      <c r="E12" s="21">
        <v>104910.1</v>
      </c>
    </row>
    <row r="13" spans="1:9" x14ac:dyDescent="0.25">
      <c r="A13" s="34">
        <v>6629920</v>
      </c>
      <c r="B13" s="42">
        <v>2879037</v>
      </c>
      <c r="C13" s="35">
        <v>237281</v>
      </c>
      <c r="D13" s="36">
        <v>5.2</v>
      </c>
      <c r="E13" s="21">
        <v>111079.3</v>
      </c>
    </row>
    <row r="14" spans="1:9" x14ac:dyDescent="0.25">
      <c r="A14" s="34">
        <v>6636883</v>
      </c>
      <c r="B14" s="42">
        <v>2575712</v>
      </c>
      <c r="C14" s="35">
        <v>223842</v>
      </c>
      <c r="D14" s="36">
        <v>6.2</v>
      </c>
      <c r="E14" s="21">
        <v>117238.9</v>
      </c>
    </row>
    <row r="15" spans="1:9" x14ac:dyDescent="0.25">
      <c r="A15" s="31" t="s">
        <v>38</v>
      </c>
      <c r="B15" s="31"/>
      <c r="C15" s="31"/>
      <c r="D15" s="31"/>
      <c r="E15" s="31"/>
      <c r="F15" s="31"/>
      <c r="G15" s="31"/>
      <c r="H15" s="31"/>
      <c r="I15" s="31"/>
    </row>
    <row r="16" spans="1:9" ht="15.75" thickBot="1" x14ac:dyDescent="0.3">
      <c r="A16" s="31"/>
      <c r="B16" s="31"/>
      <c r="C16" s="31"/>
      <c r="D16" s="31"/>
      <c r="E16" s="31"/>
      <c r="F16" s="31"/>
      <c r="G16" s="31"/>
      <c r="H16" s="31"/>
      <c r="I16" s="31"/>
    </row>
    <row r="17" spans="1:9" x14ac:dyDescent="0.25">
      <c r="A17" s="30" t="s">
        <v>39</v>
      </c>
      <c r="B17" s="30"/>
      <c r="C17" s="31"/>
      <c r="D17" s="31"/>
      <c r="E17" s="31"/>
      <c r="F17" s="31"/>
      <c r="G17" s="31"/>
      <c r="H17" s="31"/>
      <c r="I17" s="31"/>
    </row>
    <row r="18" spans="1:9" x14ac:dyDescent="0.25">
      <c r="A18" s="32" t="s">
        <v>40</v>
      </c>
      <c r="B18" s="32">
        <v>0.99646383770002978</v>
      </c>
      <c r="C18" s="31"/>
      <c r="D18" s="31"/>
      <c r="E18" s="31"/>
      <c r="F18" s="31"/>
      <c r="G18" s="31"/>
      <c r="H18" s="31"/>
      <c r="I18" s="31"/>
    </row>
    <row r="19" spans="1:9" x14ac:dyDescent="0.25">
      <c r="A19" s="32" t="s">
        <v>41</v>
      </c>
      <c r="B19" s="32">
        <v>0.99294017984387128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2" t="s">
        <v>42</v>
      </c>
      <c r="B20" s="32">
        <v>0.98941026976580693</v>
      </c>
      <c r="C20" s="31"/>
      <c r="D20" s="31"/>
      <c r="E20" s="31"/>
      <c r="F20" s="31"/>
      <c r="G20" s="31"/>
      <c r="H20" s="31"/>
      <c r="I20" s="31"/>
    </row>
    <row r="21" spans="1:9" x14ac:dyDescent="0.25">
      <c r="A21" s="32" t="s">
        <v>43</v>
      </c>
      <c r="B21" s="32">
        <v>29623.250858316136</v>
      </c>
      <c r="C21" s="31"/>
      <c r="D21" s="31"/>
      <c r="E21" s="31"/>
      <c r="F21" s="31"/>
      <c r="G21" s="31"/>
      <c r="H21" s="31"/>
      <c r="I21" s="31"/>
    </row>
    <row r="22" spans="1:9" ht="15.75" thickBot="1" x14ac:dyDescent="0.3">
      <c r="A22" s="33" t="s">
        <v>44</v>
      </c>
      <c r="B22" s="33">
        <v>13</v>
      </c>
      <c r="C22" s="31"/>
      <c r="D22" s="31"/>
      <c r="E22" s="31"/>
      <c r="F22" s="31"/>
      <c r="G22" s="31"/>
      <c r="H22" s="31"/>
      <c r="I22" s="31"/>
    </row>
    <row r="23" spans="1:9" x14ac:dyDescent="0.25">
      <c r="A23" s="31"/>
      <c r="B23" s="31"/>
      <c r="C23" s="31"/>
      <c r="D23" s="31"/>
      <c r="E23" s="31"/>
      <c r="F23" s="31"/>
      <c r="G23" s="31"/>
      <c r="H23" s="31"/>
      <c r="I23" s="31"/>
    </row>
    <row r="24" spans="1:9" ht="15.75" thickBot="1" x14ac:dyDescent="0.3">
      <c r="A24" s="31" t="s">
        <v>45</v>
      </c>
      <c r="B24" s="31"/>
      <c r="C24" s="31"/>
      <c r="D24" s="31"/>
      <c r="E24" s="31"/>
      <c r="F24" s="31"/>
      <c r="G24" s="31"/>
      <c r="H24" s="31"/>
      <c r="I24" s="31"/>
    </row>
    <row r="25" spans="1:9" x14ac:dyDescent="0.25">
      <c r="A25" s="30"/>
      <c r="B25" s="30" t="s">
        <v>50</v>
      </c>
      <c r="C25" s="30" t="s">
        <v>51</v>
      </c>
      <c r="D25" s="30" t="s">
        <v>52</v>
      </c>
      <c r="E25" s="30" t="s">
        <v>53</v>
      </c>
      <c r="F25" s="30" t="s">
        <v>54</v>
      </c>
      <c r="G25" s="31"/>
      <c r="H25" s="31"/>
      <c r="I25" s="31"/>
    </row>
    <row r="26" spans="1:9" x14ac:dyDescent="0.25">
      <c r="A26" s="32" t="s">
        <v>46</v>
      </c>
      <c r="B26" s="32">
        <v>4</v>
      </c>
      <c r="C26" s="32">
        <v>987381229328.98975</v>
      </c>
      <c r="D26" s="32">
        <v>246845307332.24744</v>
      </c>
      <c r="E26" s="32">
        <v>281.29333549152608</v>
      </c>
      <c r="F26" s="32">
        <v>1.2350506545439747E-8</v>
      </c>
      <c r="G26" s="31"/>
      <c r="H26" s="31"/>
      <c r="I26" s="31"/>
    </row>
    <row r="27" spans="1:9" x14ac:dyDescent="0.25">
      <c r="A27" s="32" t="s">
        <v>47</v>
      </c>
      <c r="B27" s="32">
        <v>8</v>
      </c>
      <c r="C27" s="32">
        <v>7020295931.3178215</v>
      </c>
      <c r="D27" s="32">
        <v>877536991.41472769</v>
      </c>
      <c r="E27" s="32"/>
      <c r="F27" s="32"/>
      <c r="G27" s="31"/>
      <c r="H27" s="31"/>
      <c r="I27" s="31"/>
    </row>
    <row r="28" spans="1:9" ht="15.75" thickBot="1" x14ac:dyDescent="0.3">
      <c r="A28" s="33" t="s">
        <v>48</v>
      </c>
      <c r="B28" s="33">
        <v>12</v>
      </c>
      <c r="C28" s="33">
        <v>994401525260.30762</v>
      </c>
      <c r="D28" s="33"/>
      <c r="E28" s="33"/>
      <c r="F28" s="33"/>
      <c r="G28" s="31"/>
      <c r="H28" s="31"/>
      <c r="I28" s="31"/>
    </row>
    <row r="29" spans="1:9" ht="15.75" thickBot="1" x14ac:dyDescent="0.3">
      <c r="A29" s="31"/>
      <c r="B29" s="31"/>
      <c r="C29" s="31"/>
      <c r="D29" s="31"/>
      <c r="E29" s="31"/>
      <c r="F29" s="31"/>
      <c r="G29" s="31"/>
      <c r="H29" s="31"/>
      <c r="I29" s="31"/>
    </row>
    <row r="30" spans="1:9" x14ac:dyDescent="0.25">
      <c r="A30" s="30"/>
      <c r="B30" s="30" t="s">
        <v>55</v>
      </c>
      <c r="C30" s="30" t="s">
        <v>43</v>
      </c>
      <c r="D30" s="30" t="s">
        <v>56</v>
      </c>
      <c r="E30" s="30" t="s">
        <v>57</v>
      </c>
      <c r="F30" s="30" t="s">
        <v>58</v>
      </c>
      <c r="G30" s="30" t="s">
        <v>59</v>
      </c>
      <c r="H30" s="30" t="s">
        <v>60</v>
      </c>
      <c r="I30" s="30" t="s">
        <v>61</v>
      </c>
    </row>
    <row r="31" spans="1:9" x14ac:dyDescent="0.25">
      <c r="A31" s="32" t="s">
        <v>49</v>
      </c>
      <c r="B31" s="32">
        <v>3976974.4257306778</v>
      </c>
      <c r="C31" s="32">
        <v>595291.89250451443</v>
      </c>
      <c r="D31" s="32">
        <v>6.6807132363229993</v>
      </c>
      <c r="E31" s="32">
        <v>1.5577636638423097E-4</v>
      </c>
      <c r="F31" s="32">
        <v>2604228.8599617528</v>
      </c>
      <c r="G31" s="32">
        <v>5349719.9914996028</v>
      </c>
      <c r="H31" s="32">
        <v>2604228.8599617528</v>
      </c>
      <c r="I31" s="32">
        <v>5349719.9914996028</v>
      </c>
    </row>
    <row r="32" spans="1:9" x14ac:dyDescent="0.25">
      <c r="A32" s="48" t="s">
        <v>37</v>
      </c>
      <c r="B32" s="48">
        <v>3.113116597267648E-2</v>
      </c>
      <c r="C32" s="48">
        <v>4.7944719160985964E-2</v>
      </c>
      <c r="D32" s="48">
        <v>0.64931376212979952</v>
      </c>
      <c r="E32" s="48">
        <v>0.53432935312313079</v>
      </c>
      <c r="F32" s="32">
        <v>-7.9429554673759617E-2</v>
      </c>
      <c r="G32" s="32">
        <v>0.14169188661911258</v>
      </c>
      <c r="H32" s="32">
        <v>-7.9429554673759617E-2</v>
      </c>
      <c r="I32" s="32">
        <v>0.14169188661911258</v>
      </c>
    </row>
    <row r="33" spans="1:9" x14ac:dyDescent="0.25">
      <c r="A33" s="32" t="s">
        <v>25</v>
      </c>
      <c r="B33" s="32">
        <v>1.8811764164178508</v>
      </c>
      <c r="C33" s="32">
        <v>1.057315412590903</v>
      </c>
      <c r="D33" s="32">
        <v>1.7792007891080621</v>
      </c>
      <c r="E33" s="32">
        <v>0.11308826968397671</v>
      </c>
      <c r="F33" s="32">
        <v>-0.55699729723187152</v>
      </c>
      <c r="G33" s="32">
        <v>4.3193501300675727</v>
      </c>
      <c r="H33" s="32">
        <v>-0.55699729723187152</v>
      </c>
      <c r="I33" s="32">
        <v>4.3193501300675727</v>
      </c>
    </row>
    <row r="34" spans="1:9" x14ac:dyDescent="0.25">
      <c r="A34" s="32" t="s">
        <v>27</v>
      </c>
      <c r="B34" s="32">
        <v>27804.666348597133</v>
      </c>
      <c r="C34" s="32">
        <v>11311.428230162588</v>
      </c>
      <c r="D34" s="32">
        <v>2.4581039443325428</v>
      </c>
      <c r="E34" s="32">
        <v>3.9435183640465221E-2</v>
      </c>
      <c r="F34" s="32">
        <v>1720.4660747770504</v>
      </c>
      <c r="G34" s="32">
        <v>53888.866622417219</v>
      </c>
      <c r="H34" s="32">
        <v>1720.4660747770504</v>
      </c>
      <c r="I34" s="32">
        <v>53888.866622417219</v>
      </c>
    </row>
    <row r="35" spans="1:9" ht="15.75" thickBot="1" x14ac:dyDescent="0.3">
      <c r="A35" s="33" t="s">
        <v>66</v>
      </c>
      <c r="B35" s="33">
        <v>17.24465452646983</v>
      </c>
      <c r="C35" s="33">
        <v>2.0929403540140123</v>
      </c>
      <c r="D35" s="33">
        <v>8.2394390711596817</v>
      </c>
      <c r="E35" s="33">
        <v>3.5294388192437238E-5</v>
      </c>
      <c r="F35" s="33">
        <v>12.418325415377844</v>
      </c>
      <c r="G35" s="33">
        <v>22.070983637561817</v>
      </c>
      <c r="H35" s="33">
        <v>12.418325415377844</v>
      </c>
      <c r="I35" s="33">
        <v>22.070983637561817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40B4-2E66-4BFD-B35A-F24CE7B1B7BC}">
  <dimension ref="A1:I29"/>
  <sheetViews>
    <sheetView workbookViewId="0">
      <selection activeCell="E21" sqref="E21"/>
    </sheetView>
  </sheetViews>
  <sheetFormatPr defaultRowHeight="15" x14ac:dyDescent="0.25"/>
  <cols>
    <col min="1" max="1" width="50.7109375" style="1" bestFit="1" customWidth="1"/>
    <col min="2" max="2" width="28.85546875" style="1" bestFit="1" customWidth="1"/>
    <col min="3" max="3" width="16.28515625" style="1" bestFit="1" customWidth="1"/>
    <col min="4" max="4" width="45.85546875" style="1" bestFit="1" customWidth="1"/>
    <col min="5" max="6" width="40.140625" style="1" bestFit="1" customWidth="1"/>
    <col min="7" max="9" width="11" style="1" customWidth="1"/>
    <col min="10" max="10" width="9.140625" style="1"/>
    <col min="11" max="11" width="9.85546875" style="1" bestFit="1" customWidth="1"/>
    <col min="12" max="16384" width="9.140625" style="1"/>
  </cols>
  <sheetData>
    <row r="1" spans="1:8" x14ac:dyDescent="0.25">
      <c r="A1" s="10" t="s">
        <v>37</v>
      </c>
      <c r="B1" s="23" t="s">
        <v>25</v>
      </c>
      <c r="C1" s="23" t="s">
        <v>27</v>
      </c>
      <c r="D1" s="23" t="s">
        <v>66</v>
      </c>
      <c r="E1" s="22" t="s">
        <v>32</v>
      </c>
      <c r="F1"/>
    </row>
    <row r="2" spans="1:8" x14ac:dyDescent="0.25">
      <c r="A2" s="44">
        <v>5675382</v>
      </c>
      <c r="B2" s="45">
        <v>174686</v>
      </c>
      <c r="C2" s="46">
        <v>9.5</v>
      </c>
      <c r="D2" s="24">
        <v>58407.1</v>
      </c>
      <c r="E2" s="25">
        <v>5751174</v>
      </c>
      <c r="F2"/>
      <c r="G2" s="2"/>
      <c r="H2" s="47"/>
    </row>
    <row r="3" spans="1:8" x14ac:dyDescent="0.25">
      <c r="A3" s="44">
        <v>4979570</v>
      </c>
      <c r="B3" s="45">
        <v>142901</v>
      </c>
      <c r="C3" s="46">
        <v>12.1</v>
      </c>
      <c r="D3" s="24">
        <v>62276</v>
      </c>
      <c r="E3" s="25">
        <v>5820763</v>
      </c>
      <c r="F3"/>
      <c r="G3" s="2"/>
      <c r="H3" s="47"/>
    </row>
    <row r="4" spans="1:8" x14ac:dyDescent="0.25">
      <c r="A4" s="44">
        <v>5058672</v>
      </c>
      <c r="B4" s="45">
        <v>158064</v>
      </c>
      <c r="C4" s="46">
        <v>12.4</v>
      </c>
      <c r="D4" s="24">
        <v>65428.2</v>
      </c>
      <c r="E4" s="25">
        <v>5869959</v>
      </c>
      <c r="F4"/>
      <c r="G4" s="2"/>
      <c r="H4" s="47"/>
    </row>
    <row r="5" spans="1:8" x14ac:dyDescent="0.25">
      <c r="A5" s="44">
        <v>4848005</v>
      </c>
      <c r="B5" s="45">
        <v>162200</v>
      </c>
      <c r="C5" s="46">
        <v>12.5</v>
      </c>
      <c r="D5" s="24">
        <v>70088.7</v>
      </c>
      <c r="E5" s="25">
        <v>6006608</v>
      </c>
      <c r="F5"/>
      <c r="G5" s="2"/>
      <c r="H5" s="47"/>
    </row>
    <row r="6" spans="1:8" x14ac:dyDescent="0.25">
      <c r="A6" s="44">
        <v>4883438</v>
      </c>
      <c r="B6" s="45">
        <v>141798</v>
      </c>
      <c r="C6" s="46">
        <v>13.4</v>
      </c>
      <c r="D6" s="24">
        <v>74687.5</v>
      </c>
      <c r="E6" s="25">
        <v>6063721</v>
      </c>
      <c r="F6"/>
      <c r="G6" s="2"/>
      <c r="H6" s="47"/>
    </row>
    <row r="7" spans="1:8" x14ac:dyDescent="0.25">
      <c r="A7" s="44">
        <v>4872608</v>
      </c>
      <c r="B7" s="45">
        <v>127392</v>
      </c>
      <c r="C7" s="46">
        <v>13.4</v>
      </c>
      <c r="D7" s="24">
        <v>79597.2</v>
      </c>
      <c r="E7" s="25">
        <v>6123726</v>
      </c>
      <c r="F7"/>
      <c r="G7" s="2"/>
      <c r="H7" s="47"/>
    </row>
    <row r="8" spans="1:8" x14ac:dyDescent="0.25">
      <c r="A8" s="44">
        <v>4738461</v>
      </c>
      <c r="B8" s="45">
        <v>148122</v>
      </c>
      <c r="C8" s="46">
        <v>11.4</v>
      </c>
      <c r="D8" s="24">
        <v>84695.3</v>
      </c>
      <c r="E8" s="25">
        <v>6182136</v>
      </c>
      <c r="F8"/>
      <c r="G8" s="2"/>
      <c r="H8" s="47"/>
    </row>
    <row r="9" spans="1:8" x14ac:dyDescent="0.25">
      <c r="A9" s="44">
        <v>4381730</v>
      </c>
      <c r="B9" s="45">
        <v>168403</v>
      </c>
      <c r="C9" s="46">
        <v>9.6999999999999993</v>
      </c>
      <c r="D9" s="24">
        <v>90323.9</v>
      </c>
      <c r="E9" s="25">
        <v>6244730</v>
      </c>
      <c r="F9"/>
      <c r="G9" s="2"/>
      <c r="H9" s="47"/>
    </row>
    <row r="10" spans="1:8" x14ac:dyDescent="0.25">
      <c r="A10" s="44">
        <v>3994300</v>
      </c>
      <c r="B10" s="45">
        <v>173932</v>
      </c>
      <c r="C10" s="46">
        <v>8.1999999999999993</v>
      </c>
      <c r="D10" s="24">
        <v>95255.2</v>
      </c>
      <c r="E10" s="25">
        <v>6308344</v>
      </c>
      <c r="F10"/>
      <c r="G10" s="2"/>
      <c r="H10" s="47"/>
    </row>
    <row r="11" spans="1:8" x14ac:dyDescent="0.25">
      <c r="A11" s="44">
        <v>3627680</v>
      </c>
      <c r="B11" s="45">
        <v>205990</v>
      </c>
      <c r="C11" s="46">
        <v>6.6</v>
      </c>
      <c r="D11" s="24">
        <v>99703.2</v>
      </c>
      <c r="E11" s="25">
        <v>6375734</v>
      </c>
      <c r="F11"/>
      <c r="G11" s="2"/>
      <c r="H11" s="47"/>
    </row>
    <row r="12" spans="1:8" x14ac:dyDescent="0.25">
      <c r="A12" s="44">
        <v>3235911</v>
      </c>
      <c r="B12" s="45">
        <v>221907</v>
      </c>
      <c r="C12" s="46">
        <v>5.8</v>
      </c>
      <c r="D12" s="24">
        <v>104910.1</v>
      </c>
      <c r="E12" s="25">
        <v>6443611</v>
      </c>
      <c r="F12"/>
      <c r="G12" s="2"/>
      <c r="H12" s="47"/>
    </row>
    <row r="13" spans="1:8" x14ac:dyDescent="0.25">
      <c r="A13" s="44">
        <v>2879037</v>
      </c>
      <c r="B13" s="45">
        <v>237281</v>
      </c>
      <c r="C13" s="46">
        <v>5.2</v>
      </c>
      <c r="D13" s="24">
        <v>111079.3</v>
      </c>
      <c r="E13" s="25">
        <v>6629920</v>
      </c>
      <c r="F13"/>
      <c r="G13" s="2"/>
      <c r="H13" s="47"/>
    </row>
    <row r="14" spans="1:8" x14ac:dyDescent="0.25">
      <c r="A14" s="44">
        <v>2575712</v>
      </c>
      <c r="B14" s="45">
        <v>223842</v>
      </c>
      <c r="C14" s="46">
        <v>6.2</v>
      </c>
      <c r="D14" s="24">
        <v>117238.9</v>
      </c>
      <c r="E14" s="25">
        <v>6636883</v>
      </c>
      <c r="F14"/>
      <c r="G14" s="2"/>
      <c r="H14" s="47"/>
    </row>
    <row r="15" spans="1:8" x14ac:dyDescent="0.25">
      <c r="F15"/>
    </row>
    <row r="16" spans="1:8" x14ac:dyDescent="0.25">
      <c r="A16" s="80" t="s">
        <v>67</v>
      </c>
      <c r="B16" s="80"/>
      <c r="C16" s="80"/>
    </row>
    <row r="29" spans="9:9" x14ac:dyDescent="0.25">
      <c r="I29" s="47"/>
    </row>
  </sheetData>
  <mergeCells count="1">
    <mergeCell ref="A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4732-EAA8-44B6-92BB-2EECF62E5D6E}">
  <dimension ref="A1:Q69"/>
  <sheetViews>
    <sheetView zoomScaleNormal="100" workbookViewId="0">
      <selection activeCell="B15" sqref="B15"/>
    </sheetView>
  </sheetViews>
  <sheetFormatPr defaultRowHeight="15" x14ac:dyDescent="0.25"/>
  <cols>
    <col min="1" max="2" width="42.140625" style="1" bestFit="1" customWidth="1"/>
    <col min="3" max="3" width="17.140625" style="1" bestFit="1" customWidth="1"/>
    <col min="4" max="4" width="47.85546875" style="1" bestFit="1" customWidth="1"/>
    <col min="5" max="5" width="34.140625" style="1" customWidth="1"/>
    <col min="6" max="6" width="7.42578125" style="1" bestFit="1" customWidth="1"/>
    <col min="7" max="8" width="12.85546875" style="1" bestFit="1" customWidth="1"/>
    <col min="9" max="9" width="47.85546875" style="1" bestFit="1" customWidth="1"/>
    <col min="10" max="10" width="14.140625" style="1" bestFit="1" customWidth="1"/>
    <col min="11" max="11" width="18" style="1" bestFit="1" customWidth="1"/>
    <col min="12" max="12" width="19.85546875" style="1" bestFit="1" customWidth="1"/>
    <col min="13" max="13" width="12.28515625" style="1" bestFit="1" customWidth="1"/>
    <col min="14" max="14" width="12.85546875" style="1" bestFit="1" customWidth="1"/>
    <col min="15" max="15" width="12.28515625" style="1" bestFit="1" customWidth="1"/>
    <col min="16" max="16" width="12.85546875" style="1" bestFit="1" customWidth="1"/>
    <col min="17" max="18" width="12.42578125" style="1" bestFit="1" customWidth="1"/>
    <col min="19" max="16384" width="9.140625" style="1"/>
  </cols>
  <sheetData>
    <row r="1" spans="1:17" x14ac:dyDescent="0.25">
      <c r="A1" s="22" t="s">
        <v>32</v>
      </c>
      <c r="B1" s="23" t="s">
        <v>25</v>
      </c>
      <c r="C1" s="23" t="s">
        <v>27</v>
      </c>
      <c r="D1" s="23" t="s">
        <v>66</v>
      </c>
      <c r="E1" s="51" t="s">
        <v>74</v>
      </c>
      <c r="F1" s="51" t="s">
        <v>68</v>
      </c>
      <c r="G1" s="51" t="s">
        <v>69</v>
      </c>
      <c r="H1" s="51" t="s">
        <v>69</v>
      </c>
      <c r="J1" s="1" t="s">
        <v>93</v>
      </c>
      <c r="K1" s="1" t="s">
        <v>94</v>
      </c>
      <c r="L1" s="62" t="s">
        <v>95</v>
      </c>
    </row>
    <row r="2" spans="1:17" x14ac:dyDescent="0.25">
      <c r="A2" s="25">
        <v>5751174</v>
      </c>
      <c r="B2" s="45">
        <v>174686</v>
      </c>
      <c r="C2" s="46">
        <v>9.5</v>
      </c>
      <c r="D2" s="24">
        <v>58407.1</v>
      </c>
      <c r="E2" s="64">
        <f>$J$20+$J$21*$B2 +$J$22*$C2+$J$23*$D2</f>
        <v>5746132.3197289426</v>
      </c>
      <c r="F2" s="53">
        <f t="shared" ref="F2:F14" si="0">$A2-E2</f>
        <v>5041.680271057412</v>
      </c>
      <c r="G2" s="52">
        <f>F2/E2*100</f>
        <v>8.7740413734420208E-2</v>
      </c>
      <c r="H2" s="52">
        <f t="shared" ref="H2:H14" si="1">F2/A2*100</f>
        <v>8.7663497419090644E-2</v>
      </c>
      <c r="I2" s="1" t="s">
        <v>70</v>
      </c>
      <c r="J2" s="2">
        <f>AVERAGE(A2:A14)</f>
        <v>6189023.769230769</v>
      </c>
      <c r="K2" s="56">
        <v>24816.447611398758</v>
      </c>
      <c r="L2" s="61">
        <f>K2/J2</f>
        <v>4.0097515434947481E-3</v>
      </c>
    </row>
    <row r="3" spans="1:17" x14ac:dyDescent="0.25">
      <c r="A3" s="25">
        <v>5820763</v>
      </c>
      <c r="B3" s="45">
        <v>142901</v>
      </c>
      <c r="C3" s="46">
        <v>12.1</v>
      </c>
      <c r="D3" s="24">
        <v>62276</v>
      </c>
      <c r="E3" s="64">
        <f t="shared" ref="E3:E14" si="2">$J$20+$J$21*$B3 +$J$22*$C3+$J$23*$D3</f>
        <v>5826025.3338187411</v>
      </c>
      <c r="F3" s="53">
        <f t="shared" si="0"/>
        <v>-5262.3338187411427</v>
      </c>
      <c r="G3" s="52">
        <f t="shared" ref="G3:G13" si="3">F3/E3*100</f>
        <v>-9.0324595538479754E-2</v>
      </c>
      <c r="H3" s="52">
        <f t="shared" si="1"/>
        <v>-9.0406254622308849E-2</v>
      </c>
      <c r="I3" s="1" t="s">
        <v>71</v>
      </c>
    </row>
    <row r="4" spans="1:17" x14ac:dyDescent="0.25">
      <c r="A4" s="25">
        <v>5869959</v>
      </c>
      <c r="B4" s="45">
        <v>158064</v>
      </c>
      <c r="C4" s="46">
        <v>12.4</v>
      </c>
      <c r="D4" s="24">
        <v>65428.2</v>
      </c>
      <c r="E4" s="64">
        <f t="shared" si="2"/>
        <v>5905657.5098092109</v>
      </c>
      <c r="F4" s="53">
        <f t="shared" si="0"/>
        <v>-35698.509809210896</v>
      </c>
      <c r="G4" s="52">
        <f t="shared" si="3"/>
        <v>-0.60447985258061765</v>
      </c>
      <c r="H4" s="52">
        <f t="shared" si="1"/>
        <v>-0.60815603327401258</v>
      </c>
      <c r="I4" s="26" t="s">
        <v>38</v>
      </c>
      <c r="J4" s="26"/>
      <c r="K4" s="26"/>
      <c r="L4" s="26"/>
      <c r="M4" s="26"/>
      <c r="N4" s="26"/>
      <c r="O4" s="26"/>
      <c r="P4" s="26"/>
      <c r="Q4" s="26"/>
    </row>
    <row r="5" spans="1:17" ht="15.75" thickBot="1" x14ac:dyDescent="0.3">
      <c r="A5" s="25">
        <v>6006608</v>
      </c>
      <c r="B5" s="45">
        <v>162200</v>
      </c>
      <c r="C5" s="46">
        <v>12.5</v>
      </c>
      <c r="D5" s="24">
        <v>70088.7</v>
      </c>
      <c r="E5" s="64">
        <f t="shared" si="2"/>
        <v>5988565.5295283739</v>
      </c>
      <c r="F5" s="53">
        <f t="shared" si="0"/>
        <v>18042.470471626148</v>
      </c>
      <c r="G5" s="52">
        <f t="shared" si="3"/>
        <v>0.30128200789759196</v>
      </c>
      <c r="H5" s="52">
        <f t="shared" si="1"/>
        <v>0.30037702596250909</v>
      </c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5">
        <v>6063721</v>
      </c>
      <c r="B6" s="45">
        <v>141798</v>
      </c>
      <c r="C6" s="46">
        <v>13.4</v>
      </c>
      <c r="D6" s="24">
        <v>74687.5</v>
      </c>
      <c r="E6" s="64">
        <f t="shared" si="2"/>
        <v>6054750.1485592648</v>
      </c>
      <c r="F6" s="53">
        <f t="shared" si="0"/>
        <v>8970.8514407351613</v>
      </c>
      <c r="G6" s="52">
        <f t="shared" si="3"/>
        <v>0.14816220687272763</v>
      </c>
      <c r="H6" s="52">
        <f t="shared" si="1"/>
        <v>0.14794301124235698</v>
      </c>
      <c r="I6" s="27" t="s">
        <v>39</v>
      </c>
      <c r="J6" s="27"/>
      <c r="K6" s="26"/>
      <c r="L6" s="26"/>
      <c r="M6" s="26"/>
      <c r="N6" s="26"/>
      <c r="O6" s="26"/>
      <c r="P6" s="26"/>
      <c r="Q6" s="26"/>
    </row>
    <row r="7" spans="1:17" x14ac:dyDescent="0.25">
      <c r="A7" s="25">
        <v>6123726</v>
      </c>
      <c r="B7" s="45">
        <v>127392</v>
      </c>
      <c r="C7" s="46">
        <v>13.4</v>
      </c>
      <c r="D7" s="24">
        <v>79597.2</v>
      </c>
      <c r="E7" s="64">
        <f t="shared" si="2"/>
        <v>6112426.792408756</v>
      </c>
      <c r="F7" s="53">
        <f t="shared" si="0"/>
        <v>11299.20759124402</v>
      </c>
      <c r="G7" s="52">
        <f t="shared" si="3"/>
        <v>0.18485632589132869</v>
      </c>
      <c r="H7" s="52">
        <f t="shared" si="1"/>
        <v>0.18451523780201826</v>
      </c>
      <c r="I7" s="28" t="s">
        <v>40</v>
      </c>
      <c r="J7" s="28">
        <v>0.99627713009114027</v>
      </c>
      <c r="K7" s="26"/>
      <c r="L7" s="26"/>
      <c r="M7" s="26"/>
      <c r="N7" s="26"/>
      <c r="O7" s="26"/>
      <c r="P7" s="26"/>
      <c r="Q7" s="26"/>
    </row>
    <row r="8" spans="1:17" x14ac:dyDescent="0.25">
      <c r="A8" s="25">
        <v>6182136</v>
      </c>
      <c r="B8" s="45">
        <v>148122</v>
      </c>
      <c r="C8" s="46">
        <v>11.4</v>
      </c>
      <c r="D8" s="24">
        <v>84695.3</v>
      </c>
      <c r="E8" s="64">
        <f t="shared" si="2"/>
        <v>6174639.3791136537</v>
      </c>
      <c r="F8" s="53">
        <f t="shared" si="0"/>
        <v>7496.6208863463253</v>
      </c>
      <c r="G8" s="52">
        <f t="shared" si="3"/>
        <v>0.12140985774334301</v>
      </c>
      <c r="H8" s="52">
        <f t="shared" si="1"/>
        <v>0.12126263295317874</v>
      </c>
      <c r="I8" s="28" t="s">
        <v>41</v>
      </c>
      <c r="J8" s="28">
        <v>0.99256811994263894</v>
      </c>
      <c r="K8" s="54" t="s">
        <v>73</v>
      </c>
      <c r="L8" s="26"/>
      <c r="M8" s="26"/>
      <c r="N8" s="26"/>
      <c r="O8" s="26"/>
      <c r="P8" s="26"/>
      <c r="Q8" s="26"/>
    </row>
    <row r="9" spans="1:17" x14ac:dyDescent="0.25">
      <c r="A9" s="25">
        <v>6244730</v>
      </c>
      <c r="B9" s="45">
        <v>168403</v>
      </c>
      <c r="C9" s="46">
        <v>9.6999999999999993</v>
      </c>
      <c r="D9" s="24">
        <v>90323.9</v>
      </c>
      <c r="E9" s="64">
        <f t="shared" si="2"/>
        <v>6252058.3809205815</v>
      </c>
      <c r="F9" s="53">
        <f t="shared" si="0"/>
        <v>-7328.3809205815196</v>
      </c>
      <c r="G9" s="52">
        <f t="shared" si="3"/>
        <v>-0.11721549086850427</v>
      </c>
      <c r="H9" s="52">
        <f t="shared" si="1"/>
        <v>-0.11735304681838159</v>
      </c>
      <c r="I9" s="28" t="s">
        <v>42</v>
      </c>
      <c r="J9" s="28">
        <v>0.99009082659018532</v>
      </c>
      <c r="K9" s="26"/>
      <c r="L9" s="26"/>
      <c r="M9" s="26"/>
      <c r="N9" s="26"/>
      <c r="O9" s="26"/>
      <c r="P9" s="26"/>
      <c r="Q9" s="26"/>
    </row>
    <row r="10" spans="1:17" x14ac:dyDescent="0.25">
      <c r="A10" s="25">
        <v>6308344</v>
      </c>
      <c r="B10" s="45">
        <v>173932</v>
      </c>
      <c r="C10" s="46">
        <v>8.1999999999999993</v>
      </c>
      <c r="D10" s="24">
        <v>95255.2</v>
      </c>
      <c r="E10" s="64">
        <f t="shared" si="2"/>
        <v>6301964.5885320455</v>
      </c>
      <c r="F10" s="53">
        <f t="shared" si="0"/>
        <v>6379.4114679545164</v>
      </c>
      <c r="G10" s="52">
        <f t="shared" si="3"/>
        <v>0.10122893231681125</v>
      </c>
      <c r="H10" s="52">
        <f t="shared" si="1"/>
        <v>0.10112656297682113</v>
      </c>
      <c r="I10" s="28" t="s">
        <v>43</v>
      </c>
      <c r="J10" s="28">
        <v>28655.565417542566</v>
      </c>
      <c r="K10" s="26"/>
      <c r="L10" s="26"/>
      <c r="M10" s="26"/>
      <c r="N10" s="26"/>
      <c r="O10" s="26"/>
      <c r="P10" s="26"/>
      <c r="Q10" s="26"/>
    </row>
    <row r="11" spans="1:17" ht="15.75" thickBot="1" x14ac:dyDescent="0.3">
      <c r="A11" s="25">
        <v>6375734</v>
      </c>
      <c r="B11" s="45">
        <v>205990</v>
      </c>
      <c r="C11" s="46">
        <v>6.6</v>
      </c>
      <c r="D11" s="24">
        <v>99703.2</v>
      </c>
      <c r="E11" s="64">
        <f t="shared" si="2"/>
        <v>6379968.33520036</v>
      </c>
      <c r="F11" s="53">
        <f t="shared" si="0"/>
        <v>-4234.3352003600448</v>
      </c>
      <c r="G11" s="52">
        <f t="shared" si="3"/>
        <v>-6.6369219687154882E-2</v>
      </c>
      <c r="H11" s="52">
        <f t="shared" si="1"/>
        <v>-6.6413297674590005E-2</v>
      </c>
      <c r="I11" s="29" t="s">
        <v>44</v>
      </c>
      <c r="J11" s="29">
        <v>13</v>
      </c>
      <c r="K11" s="26"/>
      <c r="L11" s="26"/>
      <c r="M11" s="26"/>
      <c r="N11" s="26"/>
      <c r="O11" s="26"/>
      <c r="P11" s="26"/>
      <c r="Q11" s="26"/>
    </row>
    <row r="12" spans="1:17" x14ac:dyDescent="0.25">
      <c r="A12" s="25">
        <v>6443611</v>
      </c>
      <c r="B12" s="45">
        <v>221907</v>
      </c>
      <c r="C12" s="46">
        <v>5.8</v>
      </c>
      <c r="D12" s="24">
        <v>104910.1</v>
      </c>
      <c r="E12" s="64">
        <f t="shared" si="2"/>
        <v>6466479.4720057501</v>
      </c>
      <c r="F12" s="53">
        <f t="shared" si="0"/>
        <v>-22868.472005750053</v>
      </c>
      <c r="G12" s="52">
        <f t="shared" si="3"/>
        <v>-0.35364640226185995</v>
      </c>
      <c r="H12" s="52">
        <f t="shared" si="1"/>
        <v>-0.35490149864338572</v>
      </c>
      <c r="I12" s="26"/>
      <c r="J12" s="26"/>
      <c r="K12" s="26"/>
      <c r="L12" s="26"/>
      <c r="M12" s="26"/>
      <c r="N12" s="26"/>
      <c r="O12" s="26"/>
      <c r="P12" s="26"/>
      <c r="Q12" s="26"/>
    </row>
    <row r="13" spans="1:17" ht="15.75" thickBot="1" x14ac:dyDescent="0.3">
      <c r="A13" s="25">
        <v>6629920</v>
      </c>
      <c r="B13" s="45">
        <v>237281</v>
      </c>
      <c r="C13" s="46">
        <v>5.2</v>
      </c>
      <c r="D13" s="24">
        <v>111079.3</v>
      </c>
      <c r="E13" s="64">
        <f t="shared" si="2"/>
        <v>6572503.4234067202</v>
      </c>
      <c r="F13" s="53">
        <f t="shared" si="0"/>
        <v>57416.576593279839</v>
      </c>
      <c r="G13" s="52">
        <f t="shared" si="3"/>
        <v>0.87358762551270241</v>
      </c>
      <c r="H13" s="52">
        <f t="shared" si="1"/>
        <v>0.86602216306199531</v>
      </c>
      <c r="I13" s="26" t="s">
        <v>45</v>
      </c>
      <c r="J13" s="26"/>
      <c r="K13" s="26"/>
      <c r="L13" s="26"/>
      <c r="M13" s="26"/>
      <c r="N13" s="26"/>
      <c r="O13" s="26"/>
      <c r="P13" s="26"/>
      <c r="Q13" s="26"/>
    </row>
    <row r="14" spans="1:17" x14ac:dyDescent="0.25">
      <c r="A14" s="25">
        <v>6636883</v>
      </c>
      <c r="B14" s="45">
        <v>223842</v>
      </c>
      <c r="C14" s="46">
        <v>6.2</v>
      </c>
      <c r="D14" s="24">
        <v>117238.9</v>
      </c>
      <c r="E14" s="64">
        <f t="shared" si="2"/>
        <v>6676137.7869675746</v>
      </c>
      <c r="F14" s="53">
        <f t="shared" si="0"/>
        <v>-39254.786967574619</v>
      </c>
      <c r="G14" s="52">
        <f>F14/E14*100</f>
        <v>-0.58798647092340595</v>
      </c>
      <c r="H14" s="52">
        <f t="shared" si="1"/>
        <v>-0.59146420040212577</v>
      </c>
      <c r="I14" s="30"/>
      <c r="J14" s="30" t="s">
        <v>50</v>
      </c>
      <c r="K14" s="30" t="s">
        <v>51</v>
      </c>
      <c r="L14" s="30" t="s">
        <v>52</v>
      </c>
      <c r="M14" s="30" t="s">
        <v>53</v>
      </c>
      <c r="N14" s="30" t="s">
        <v>54</v>
      </c>
      <c r="O14" s="26"/>
      <c r="P14" s="26"/>
      <c r="Q14" s="26"/>
    </row>
    <row r="15" spans="1:17" x14ac:dyDescent="0.25">
      <c r="B15" s="45">
        <v>230000</v>
      </c>
      <c r="C15" s="46">
        <v>6.5</v>
      </c>
      <c r="D15" s="24">
        <v>120116.219230769</v>
      </c>
      <c r="E15" s="64">
        <f t="shared" ref="E15" si="4">$J$20+$J$21*$B15 +$J$22*$C15+$J$23*$D15</f>
        <v>6738383.2067179177</v>
      </c>
      <c r="I15" s="28" t="s">
        <v>46</v>
      </c>
      <c r="J15" s="28">
        <v>3</v>
      </c>
      <c r="K15" s="28">
        <v>987011252395.71606</v>
      </c>
      <c r="L15" s="28">
        <v>329003750798.57202</v>
      </c>
      <c r="M15" s="28">
        <v>400.66636394092052</v>
      </c>
      <c r="N15" s="28">
        <v>6.782646153407774E-10</v>
      </c>
      <c r="O15" s="54" t="s">
        <v>92</v>
      </c>
      <c r="P15" s="26"/>
      <c r="Q15" s="26"/>
    </row>
    <row r="16" spans="1:17" x14ac:dyDescent="0.25">
      <c r="B16" s="66"/>
      <c r="C16" s="66"/>
      <c r="D16" s="66"/>
      <c r="E16" s="66"/>
      <c r="F16" s="66"/>
      <c r="G16" s="66"/>
      <c r="I16" s="28" t="s">
        <v>47</v>
      </c>
      <c r="J16" s="28">
        <v>9</v>
      </c>
      <c r="K16" s="28">
        <v>7390272864.5915527</v>
      </c>
      <c r="L16" s="28">
        <v>821141429.39906144</v>
      </c>
      <c r="M16" s="28"/>
      <c r="N16" s="28"/>
      <c r="O16" s="26"/>
      <c r="P16" s="26"/>
      <c r="Q16" s="26"/>
    </row>
    <row r="17" spans="2:17" ht="15.75" thickBot="1" x14ac:dyDescent="0.3">
      <c r="B17" s="63"/>
      <c r="C17" s="63"/>
      <c r="D17" s="63"/>
      <c r="E17" s="63"/>
      <c r="I17" s="29" t="s">
        <v>48</v>
      </c>
      <c r="J17" s="29">
        <v>12</v>
      </c>
      <c r="K17" s="29">
        <v>994401525260.30762</v>
      </c>
      <c r="L17" s="29"/>
      <c r="M17" s="29"/>
      <c r="N17" s="29"/>
      <c r="O17" s="26"/>
      <c r="P17" s="26"/>
      <c r="Q17" s="26"/>
    </row>
    <row r="18" spans="2:17" ht="15.75" thickBot="1" x14ac:dyDescent="0.3">
      <c r="B18" s="63"/>
      <c r="C18" s="63"/>
      <c r="D18" s="63"/>
      <c r="E18" s="63"/>
      <c r="I18" s="26"/>
      <c r="J18" s="26"/>
      <c r="K18" s="26"/>
      <c r="L18" s="26"/>
      <c r="M18" s="26"/>
      <c r="N18" s="26"/>
      <c r="O18" s="26"/>
      <c r="P18" s="26"/>
      <c r="Q18" s="26"/>
    </row>
    <row r="19" spans="2:17" x14ac:dyDescent="0.25">
      <c r="B19" s="63"/>
      <c r="C19" s="63"/>
      <c r="D19" s="63"/>
      <c r="E19" s="63"/>
      <c r="I19" s="37"/>
      <c r="J19" s="37" t="s">
        <v>55</v>
      </c>
      <c r="K19" s="37" t="s">
        <v>43</v>
      </c>
      <c r="L19" s="37" t="s">
        <v>56</v>
      </c>
      <c r="M19" s="37" t="s">
        <v>57</v>
      </c>
      <c r="N19" s="37" t="s">
        <v>58</v>
      </c>
      <c r="O19" s="37" t="s">
        <v>59</v>
      </c>
      <c r="P19" s="37" t="s">
        <v>60</v>
      </c>
      <c r="Q19" s="37" t="s">
        <v>61</v>
      </c>
    </row>
    <row r="20" spans="2:17" x14ac:dyDescent="0.25">
      <c r="I20" s="38" t="s">
        <v>49</v>
      </c>
      <c r="J20" s="38">
        <v>4327063.5855125804</v>
      </c>
      <c r="K20" s="38">
        <v>244087.18181130741</v>
      </c>
      <c r="L20" s="38">
        <v>17.727533061763282</v>
      </c>
      <c r="M20" s="49">
        <v>2.6233772829095594E-8</v>
      </c>
      <c r="N20" s="38">
        <v>3774900.0188309005</v>
      </c>
      <c r="O20" s="38">
        <v>4879227.1521942541</v>
      </c>
      <c r="P20" s="38">
        <v>3774900.0188309005</v>
      </c>
      <c r="Q20" s="38">
        <v>4879227.1521942541</v>
      </c>
    </row>
    <row r="21" spans="2:17" x14ac:dyDescent="0.25">
      <c r="I21" s="38" t="s">
        <v>25</v>
      </c>
      <c r="J21" s="38">
        <v>1.44295177884162</v>
      </c>
      <c r="K21" s="38">
        <v>0.78730500931398728</v>
      </c>
      <c r="L21" s="38">
        <v>1.8327735271225176</v>
      </c>
      <c r="M21" s="49">
        <v>0.10005392572273467</v>
      </c>
      <c r="N21" s="38">
        <v>-0.33805588728492109</v>
      </c>
      <c r="O21" s="38">
        <v>3.223959444968167</v>
      </c>
      <c r="P21" s="38">
        <v>-0.33805588728492109</v>
      </c>
      <c r="Q21" s="38">
        <v>3.223959444968167</v>
      </c>
    </row>
    <row r="22" spans="2:17" x14ac:dyDescent="0.25">
      <c r="I22" s="38" t="s">
        <v>27</v>
      </c>
      <c r="J22" s="38">
        <v>24587.251913796099</v>
      </c>
      <c r="K22" s="38">
        <v>9836.1890034440785</v>
      </c>
      <c r="L22" s="38">
        <v>2.4996725769692953</v>
      </c>
      <c r="M22" s="49">
        <v>3.3880024268657216E-2</v>
      </c>
      <c r="N22" s="38">
        <v>2336.2465050181418</v>
      </c>
      <c r="O22" s="38">
        <v>46838.257322574071</v>
      </c>
      <c r="P22" s="38">
        <v>2336.2465050181418</v>
      </c>
      <c r="Q22" s="38">
        <v>46838.257322574071</v>
      </c>
    </row>
    <row r="23" spans="2:17" ht="15.75" thickBot="1" x14ac:dyDescent="0.3">
      <c r="I23" s="39" t="s">
        <v>66</v>
      </c>
      <c r="J23" s="39">
        <v>15.9813852527616</v>
      </c>
      <c r="K23" s="39">
        <v>0.74632353000169172</v>
      </c>
      <c r="L23" s="39">
        <v>21.41348170105989</v>
      </c>
      <c r="M23" s="50">
        <v>4.9676013911665073E-9</v>
      </c>
      <c r="N23" s="39">
        <v>14.293084133603479</v>
      </c>
      <c r="O23" s="39">
        <v>17.669686371919816</v>
      </c>
      <c r="P23" s="39">
        <v>14.293084133603479</v>
      </c>
      <c r="Q23" s="39">
        <v>17.669686371919816</v>
      </c>
    </row>
    <row r="24" spans="2:17" x14ac:dyDescent="0.25">
      <c r="J24"/>
      <c r="M24" s="54" t="s">
        <v>72</v>
      </c>
    </row>
    <row r="36" spans="1:5" x14ac:dyDescent="0.25">
      <c r="A36"/>
    </row>
    <row r="37" spans="1:5" x14ac:dyDescent="0.25">
      <c r="A37"/>
    </row>
    <row r="38" spans="1:5" x14ac:dyDescent="0.25">
      <c r="A38"/>
    </row>
    <row r="39" spans="1:5" x14ac:dyDescent="0.25">
      <c r="A39"/>
    </row>
    <row r="40" spans="1:5" x14ac:dyDescent="0.25">
      <c r="A40"/>
    </row>
    <row r="41" spans="1:5" x14ac:dyDescent="0.25">
      <c r="A41"/>
    </row>
    <row r="42" spans="1:5" x14ac:dyDescent="0.25">
      <c r="A42"/>
    </row>
    <row r="43" spans="1:5" x14ac:dyDescent="0.25">
      <c r="A43"/>
    </row>
    <row r="44" spans="1:5" x14ac:dyDescent="0.25">
      <c r="A44"/>
    </row>
    <row r="45" spans="1:5" x14ac:dyDescent="0.25">
      <c r="A45" s="63"/>
      <c r="B45" s="63"/>
      <c r="C45" s="63"/>
      <c r="D45" s="63"/>
    </row>
    <row r="46" spans="1:5" x14ac:dyDescent="0.25">
      <c r="A46" s="63"/>
      <c r="B46" s="63"/>
      <c r="C46" s="63"/>
      <c r="D46" s="63"/>
      <c r="E46" s="1" t="s">
        <v>96</v>
      </c>
    </row>
    <row r="47" spans="1:5" x14ac:dyDescent="0.25">
      <c r="A47" s="63"/>
      <c r="B47" s="63"/>
      <c r="C47" s="63"/>
      <c r="D47" s="63"/>
    </row>
    <row r="48" spans="1:5" x14ac:dyDescent="0.25">
      <c r="A48" s="63"/>
      <c r="B48" s="63"/>
      <c r="C48" s="63"/>
      <c r="D48" s="63"/>
    </row>
    <row r="49" spans="1:5" x14ac:dyDescent="0.25">
      <c r="A49" s="63"/>
      <c r="B49" s="63"/>
      <c r="C49" s="63"/>
      <c r="D49" s="63"/>
    </row>
    <row r="50" spans="1:5" x14ac:dyDescent="0.25">
      <c r="A50" s="63"/>
      <c r="B50" s="63"/>
      <c r="C50" s="63"/>
      <c r="D50" s="63"/>
      <c r="E50"/>
    </row>
    <row r="51" spans="1:5" x14ac:dyDescent="0.25">
      <c r="A51" s="63"/>
      <c r="B51" s="63"/>
      <c r="C51" s="63"/>
      <c r="D51" s="63"/>
      <c r="E51"/>
    </row>
    <row r="52" spans="1:5" x14ac:dyDescent="0.25">
      <c r="A52" s="63"/>
      <c r="B52" s="63"/>
      <c r="C52" s="63"/>
      <c r="D52" s="63"/>
      <c r="E52"/>
    </row>
    <row r="53" spans="1:5" x14ac:dyDescent="0.25">
      <c r="A53" s="63"/>
      <c r="B53" s="63"/>
      <c r="C53" s="63"/>
      <c r="D53" s="63"/>
      <c r="E53"/>
    </row>
    <row r="54" spans="1:5" x14ac:dyDescent="0.25">
      <c r="A54" s="63"/>
      <c r="B54" s="63"/>
      <c r="C54" s="63"/>
      <c r="D54" s="63"/>
      <c r="E54"/>
    </row>
    <row r="55" spans="1:5" x14ac:dyDescent="0.25">
      <c r="A55" s="63"/>
      <c r="B55" s="63"/>
      <c r="C55" s="63"/>
      <c r="D55" s="63"/>
      <c r="E55"/>
    </row>
    <row r="56" spans="1:5" x14ac:dyDescent="0.25">
      <c r="A56" s="63"/>
      <c r="B56" s="63"/>
      <c r="C56" s="63"/>
      <c r="D56" s="63"/>
      <c r="E56"/>
    </row>
    <row r="57" spans="1:5" x14ac:dyDescent="0.25">
      <c r="A57" s="63"/>
      <c r="B57" s="63"/>
      <c r="C57" s="63"/>
      <c r="D57" s="63"/>
      <c r="E57"/>
    </row>
    <row r="58" spans="1:5" x14ac:dyDescent="0.25">
      <c r="A58" s="63"/>
      <c r="B58" s="63"/>
      <c r="C58" s="63"/>
      <c r="D58" s="63"/>
    </row>
    <row r="59" spans="1:5" x14ac:dyDescent="0.25">
      <c r="A59" s="63"/>
      <c r="B59" s="63"/>
      <c r="C59" s="63"/>
      <c r="D59" s="63"/>
    </row>
    <row r="60" spans="1:5" x14ac:dyDescent="0.25">
      <c r="A60" s="63"/>
      <c r="B60" s="63"/>
      <c r="C60" s="63"/>
      <c r="D60" s="63"/>
    </row>
    <row r="61" spans="1:5" x14ac:dyDescent="0.25">
      <c r="A61" s="63"/>
      <c r="B61" s="63"/>
      <c r="C61" s="63"/>
      <c r="D61" s="63"/>
    </row>
    <row r="62" spans="1:5" x14ac:dyDescent="0.25">
      <c r="A62" s="63"/>
      <c r="B62" s="63"/>
      <c r="C62" s="63"/>
      <c r="D62" s="63"/>
    </row>
    <row r="63" spans="1:5" x14ac:dyDescent="0.25">
      <c r="A63" s="63"/>
      <c r="B63" s="63"/>
      <c r="C63" s="63"/>
      <c r="D63" s="63"/>
    </row>
    <row r="64" spans="1:5" x14ac:dyDescent="0.25">
      <c r="A64" s="63"/>
      <c r="B64" s="63"/>
      <c r="C64" s="63"/>
      <c r="D64" s="63"/>
    </row>
    <row r="65" spans="1:4" x14ac:dyDescent="0.25">
      <c r="A65" s="63"/>
      <c r="B65" s="63"/>
      <c r="C65" s="63"/>
      <c r="D65" s="63"/>
    </row>
    <row r="66" spans="1:4" x14ac:dyDescent="0.25">
      <c r="A66" s="63"/>
      <c r="B66" s="63"/>
      <c r="C66" s="63"/>
      <c r="D66" s="63"/>
    </row>
    <row r="67" spans="1:4" x14ac:dyDescent="0.25">
      <c r="A67" s="63"/>
      <c r="B67" s="63"/>
      <c r="C67" s="63"/>
      <c r="D67" s="63"/>
    </row>
    <row r="68" spans="1:4" x14ac:dyDescent="0.25">
      <c r="A68" s="63"/>
      <c r="B68" s="63"/>
      <c r="C68" s="63"/>
      <c r="D68" s="63"/>
    </row>
    <row r="69" spans="1:4" x14ac:dyDescent="0.25">
      <c r="A69" s="63"/>
      <c r="B69" s="63"/>
      <c r="C69" s="63"/>
      <c r="D69" s="6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8E27-983D-42DC-B86E-A59027F159C0}">
  <dimension ref="A1:E16"/>
  <sheetViews>
    <sheetView zoomScale="130" zoomScaleNormal="130" workbookViewId="0">
      <selection activeCell="D13" sqref="D13"/>
    </sheetView>
  </sheetViews>
  <sheetFormatPr defaultRowHeight="15" x14ac:dyDescent="0.25"/>
  <cols>
    <col min="1" max="1" width="23.5703125" style="40" bestFit="1" customWidth="1"/>
    <col min="2" max="2" width="12.7109375" style="40" bestFit="1" customWidth="1"/>
    <col min="3" max="3" width="9.140625" style="40"/>
    <col min="4" max="4" width="8.85546875" style="40" bestFit="1" customWidth="1"/>
    <col min="5" max="5" width="37.7109375" style="40" bestFit="1" customWidth="1"/>
    <col min="6" max="16384" width="9.140625" style="40"/>
  </cols>
  <sheetData>
    <row r="1" spans="1:5" x14ac:dyDescent="0.25">
      <c r="A1" s="55" t="s">
        <v>68</v>
      </c>
      <c r="B1" s="55"/>
    </row>
    <row r="2" spans="1:5" x14ac:dyDescent="0.25">
      <c r="A2" s="56"/>
      <c r="B2" s="56"/>
      <c r="D2" s="40" t="s">
        <v>89</v>
      </c>
      <c r="E2" s="40" t="s">
        <v>90</v>
      </c>
    </row>
    <row r="3" spans="1:5" x14ac:dyDescent="0.25">
      <c r="A3" s="56" t="s">
        <v>29</v>
      </c>
      <c r="B3" s="56">
        <v>2.1492059414203352E-10</v>
      </c>
      <c r="D3" s="40" t="s">
        <v>87</v>
      </c>
      <c r="E3" s="40">
        <f>(B15/6)*(B10^2+(B9^2)/4)</f>
        <v>2.0031722536330099</v>
      </c>
    </row>
    <row r="4" spans="1:5" x14ac:dyDescent="0.25">
      <c r="A4" s="56" t="s">
        <v>43</v>
      </c>
      <c r="B4" s="56">
        <v>6882.8441798280055</v>
      </c>
      <c r="D4" s="40" t="s">
        <v>91</v>
      </c>
      <c r="E4" s="40">
        <f>_xlfn.CHISQ.DIST.RT(E3,2)</f>
        <v>0.36729640023522592</v>
      </c>
    </row>
    <row r="5" spans="1:5" x14ac:dyDescent="0.25">
      <c r="A5" s="56" t="s">
        <v>75</v>
      </c>
      <c r="B5" s="56">
        <v>5041.6802710564807</v>
      </c>
      <c r="E5" s="40" t="s">
        <v>88</v>
      </c>
    </row>
    <row r="6" spans="1:5" ht="20.25" x14ac:dyDescent="0.25">
      <c r="A6" s="56" t="s">
        <v>76</v>
      </c>
      <c r="B6" s="56" t="e">
        <v>#N/A</v>
      </c>
      <c r="E6" s="57"/>
    </row>
    <row r="7" spans="1:5" x14ac:dyDescent="0.25">
      <c r="A7" s="56" t="s">
        <v>77</v>
      </c>
      <c r="B7" s="56">
        <v>24816.447611398758</v>
      </c>
    </row>
    <row r="8" spans="1:5" x14ac:dyDescent="0.25">
      <c r="A8" s="56" t="s">
        <v>78</v>
      </c>
      <c r="B8" s="59">
        <v>615856072.04929912</v>
      </c>
    </row>
    <row r="9" spans="1:5" x14ac:dyDescent="0.25">
      <c r="A9" s="56" t="s">
        <v>79</v>
      </c>
      <c r="B9" s="59">
        <v>1.6267980745539536</v>
      </c>
    </row>
    <row r="10" spans="1:5" x14ac:dyDescent="0.25">
      <c r="A10" s="56" t="s">
        <v>80</v>
      </c>
      <c r="B10" s="59">
        <v>0.51276022300408564</v>
      </c>
    </row>
    <row r="11" spans="1:5" x14ac:dyDescent="0.25">
      <c r="A11" s="56" t="s">
        <v>81</v>
      </c>
      <c r="B11" s="59">
        <v>96671.363560854457</v>
      </c>
    </row>
    <row r="12" spans="1:5" x14ac:dyDescent="0.25">
      <c r="A12" s="56" t="s">
        <v>82</v>
      </c>
      <c r="B12" s="59">
        <v>-39254.786967577413</v>
      </c>
    </row>
    <row r="13" spans="1:5" x14ac:dyDescent="0.25">
      <c r="A13" s="56" t="s">
        <v>83</v>
      </c>
      <c r="B13" s="59">
        <v>57416.576593277045</v>
      </c>
    </row>
    <row r="14" spans="1:5" x14ac:dyDescent="0.25">
      <c r="A14" s="56" t="s">
        <v>84</v>
      </c>
      <c r="B14" s="59">
        <v>2.7939677238464355E-9</v>
      </c>
    </row>
    <row r="15" spans="1:5" x14ac:dyDescent="0.25">
      <c r="A15" s="56" t="s">
        <v>85</v>
      </c>
      <c r="B15" s="59">
        <v>13</v>
      </c>
    </row>
    <row r="16" spans="1:5" ht="15.75" thickBot="1" x14ac:dyDescent="0.3">
      <c r="A16" s="58" t="s">
        <v>86</v>
      </c>
      <c r="B16" s="60">
        <v>14996.429203609669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Wstępne odrzucenie</vt:lpstr>
      <vt:lpstr>Regresja_wszystko</vt:lpstr>
      <vt:lpstr>Hellwig</vt:lpstr>
      <vt:lpstr>Regresja_hellwig+Reszty</vt:lpstr>
      <vt:lpstr>Statystyka opisowa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hiredk</dc:creator>
  <cp:lastModifiedBy>hiredk</cp:lastModifiedBy>
  <dcterms:created xsi:type="dcterms:W3CDTF">2015-06-05T18:19:34Z</dcterms:created>
  <dcterms:modified xsi:type="dcterms:W3CDTF">2022-01-18T19:01:33Z</dcterms:modified>
</cp:coreProperties>
</file>