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/Documents/CIRAIG/recherche/python_MIF_SIXX/3C.Validation/"/>
    </mc:Choice>
  </mc:AlternateContent>
  <xr:revisionPtr revIDLastSave="0" documentId="13_ncr:1_{068817E8-CB2F-7F42-B6D4-3FEF22654E3A}" xr6:coauthVersionLast="47" xr6:coauthVersionMax="47" xr10:uidLastSave="{00000000-0000-0000-0000-000000000000}"/>
  <bookViews>
    <workbookView xWindow="28800" yWindow="0" windowWidth="38400" windowHeight="24000" activeTab="1" xr2:uid="{2C30ADA8-B1AE-924A-A34C-57C737890A14}"/>
  </bookViews>
  <sheets>
    <sheet name="Vehicle_preparation" sheetId="3" r:id="rId1"/>
    <sheet name="vehicle_preparation_EV" sheetId="6" r:id="rId2"/>
    <sheet name="Acquisition_EC_EPA" sheetId="1" r:id="rId3"/>
    <sheet name="Acquisition_EC_EPA_EV" sheetId="2" r:id="rId4"/>
    <sheet name="driving_cycles_rul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6" l="1"/>
  <c r="H15" i="6"/>
  <c r="G15" i="6"/>
  <c r="F15" i="6"/>
  <c r="E15" i="6"/>
  <c r="E16" i="6" s="1"/>
  <c r="D15" i="6"/>
  <c r="C15" i="6"/>
  <c r="B15" i="6"/>
  <c r="B16" i="6" s="1"/>
  <c r="T14" i="3"/>
  <c r="S14" i="3"/>
  <c r="R14" i="3"/>
  <c r="Q14" i="3"/>
  <c r="Q15" i="3" s="1"/>
  <c r="P14" i="3"/>
  <c r="O14" i="3"/>
  <c r="O15" i="3" s="1"/>
  <c r="N14" i="3"/>
  <c r="M14" i="3"/>
  <c r="L14" i="3"/>
  <c r="L15" i="3" s="1"/>
  <c r="K14" i="3"/>
  <c r="K15" i="3" s="1"/>
  <c r="J14" i="3"/>
  <c r="I14" i="3"/>
  <c r="H14" i="3"/>
  <c r="G14" i="3"/>
  <c r="G15" i="3" s="1"/>
  <c r="F14" i="3"/>
  <c r="F15" i="3" s="1"/>
  <c r="E14" i="3"/>
  <c r="E15" i="3" s="1"/>
  <c r="D14" i="3"/>
  <c r="C14" i="3"/>
  <c r="B14" i="3"/>
  <c r="D16" i="6" l="1"/>
  <c r="D19" i="6" s="1"/>
  <c r="B19" i="6"/>
  <c r="E19" i="6"/>
  <c r="C16" i="6"/>
  <c r="C19" i="6" s="1"/>
  <c r="F16" i="6"/>
  <c r="F19" i="6" s="1"/>
  <c r="G16" i="6"/>
  <c r="G19" i="6" s="1"/>
  <c r="H16" i="6"/>
  <c r="H19" i="6" s="1"/>
  <c r="I16" i="6"/>
  <c r="I19" i="6" s="1"/>
  <c r="P15" i="3"/>
  <c r="P18" i="3" s="1"/>
  <c r="Q18" i="3"/>
  <c r="T15" i="3"/>
  <c r="T18" i="3" s="1"/>
  <c r="H15" i="3"/>
  <c r="H18" i="3" s="1"/>
  <c r="E18" i="3"/>
  <c r="K18" i="3"/>
  <c r="O18" i="3"/>
  <c r="I15" i="3"/>
  <c r="I18" i="3" s="1"/>
  <c r="F18" i="3"/>
  <c r="B15" i="3"/>
  <c r="B18" i="3" s="1"/>
  <c r="J15" i="3"/>
  <c r="J18" i="3" s="1"/>
  <c r="M15" i="3"/>
  <c r="M18" i="3" s="1"/>
  <c r="R15" i="3"/>
  <c r="R18" i="3" s="1"/>
  <c r="G18" i="3"/>
  <c r="L18" i="3"/>
  <c r="C15" i="3"/>
  <c r="C18" i="3" s="1"/>
  <c r="N15" i="3"/>
  <c r="N18" i="3" s="1"/>
  <c r="S15" i="3"/>
  <c r="S18" i="3" s="1"/>
  <c r="D15" i="3"/>
  <c r="D18" i="3" s="1"/>
  <c r="FI3" i="2" l="1"/>
  <c r="FI2" i="2"/>
</calcChain>
</file>

<file path=xl/sharedStrings.xml><?xml version="1.0" encoding="utf-8"?>
<sst xmlns="http://schemas.openxmlformats.org/spreadsheetml/2006/main" count="1286" uniqueCount="560">
  <si>
    <t>Honda</t>
  </si>
  <si>
    <t>HNX</t>
  </si>
  <si>
    <t>HONDA</t>
  </si>
  <si>
    <t>EGAA1M</t>
  </si>
  <si>
    <t>HHNXV01.5XH2</t>
  </si>
  <si>
    <t>Car</t>
  </si>
  <si>
    <t>HAA1M1</t>
  </si>
  <si>
    <t>M</t>
  </si>
  <si>
    <t>Manual</t>
  </si>
  <si>
    <t>N</t>
  </si>
  <si>
    <t>F</t>
  </si>
  <si>
    <t>2-Wheel Drive, Front</t>
  </si>
  <si>
    <t>2</t>
  </si>
  <si>
    <t>Top gear ratio &lt; 1</t>
  </si>
  <si>
    <t>1</t>
  </si>
  <si>
    <t>Not eqipped</t>
  </si>
  <si>
    <t>MFR</t>
  </si>
  <si>
    <t>No</t>
  </si>
  <si>
    <t/>
  </si>
  <si>
    <t>90</t>
  </si>
  <si>
    <t>US06</t>
  </si>
  <si>
    <t>61</t>
  </si>
  <si>
    <t>Tier 2 Cert Gasoline</t>
  </si>
  <si>
    <t>MPG</t>
  </si>
  <si>
    <t>TWC</t>
  </si>
  <si>
    <t>Three-way catalyst</t>
  </si>
  <si>
    <t>No averaging</t>
  </si>
  <si>
    <t>FOMOCO</t>
  </si>
  <si>
    <t>FMX</t>
  </si>
  <si>
    <t>Ford</t>
  </si>
  <si>
    <t>Truck</t>
  </si>
  <si>
    <t>SA</t>
  </si>
  <si>
    <t>Semi-Automatic</t>
  </si>
  <si>
    <t>Y</t>
  </si>
  <si>
    <t>R</t>
  </si>
  <si>
    <t>2-Wheel Drive, Rear</t>
  </si>
  <si>
    <t>21</t>
  </si>
  <si>
    <t>Federal fuel 2-day exhaust (w/can load)</t>
  </si>
  <si>
    <t>FTP</t>
  </si>
  <si>
    <t>3</t>
  </si>
  <si>
    <t>HWFE</t>
  </si>
  <si>
    <t>HWY</t>
  </si>
  <si>
    <t>GM</t>
  </si>
  <si>
    <t>GMX</t>
  </si>
  <si>
    <t>CHEVROLET</t>
  </si>
  <si>
    <t>BOLT</t>
  </si>
  <si>
    <t>A</t>
  </si>
  <si>
    <t>Automatic</t>
  </si>
  <si>
    <t>Electricity</t>
  </si>
  <si>
    <t>95</t>
  </si>
  <si>
    <t>SC03</t>
  </si>
  <si>
    <t>MAZDA</t>
  </si>
  <si>
    <t>TKX</t>
  </si>
  <si>
    <t>CX-5</t>
  </si>
  <si>
    <t>8EBPYUDS1-005</t>
  </si>
  <si>
    <t>JTKXT02.5CDA</t>
  </si>
  <si>
    <t>8PYUDSAAA</t>
  </si>
  <si>
    <t>JTKX10050247</t>
  </si>
  <si>
    <t>JTKX10050248</t>
  </si>
  <si>
    <t>Mazda6</t>
  </si>
  <si>
    <t>8EBPYUDS2-033</t>
  </si>
  <si>
    <t>JTKXV02.5CDA</t>
  </si>
  <si>
    <t>8PYUDSFAA</t>
  </si>
  <si>
    <t>JTKX91003738</t>
  </si>
  <si>
    <t>EPA</t>
  </si>
  <si>
    <t>JTKX91003739</t>
  </si>
  <si>
    <t>Toyota</t>
  </si>
  <si>
    <t>TYX</t>
  </si>
  <si>
    <t>TOYOTA</t>
  </si>
  <si>
    <t>CAMRY LE/SE</t>
  </si>
  <si>
    <t>18-AV2A</t>
  </si>
  <si>
    <t>JTYXV02.5P3A</t>
  </si>
  <si>
    <t>01</t>
  </si>
  <si>
    <t>JTYX91003439</t>
  </si>
  <si>
    <t>JTYX91003440</t>
  </si>
  <si>
    <t>Model Year</t>
  </si>
  <si>
    <t>Vehicle Manufacturer Name</t>
  </si>
  <si>
    <t>Veh Mfr Code</t>
  </si>
  <si>
    <t>Represented Test Veh Make</t>
  </si>
  <si>
    <t>Represented Test Veh Model</t>
  </si>
  <si>
    <t>Test Vehicle ID</t>
  </si>
  <si>
    <t>Test Veh Configuration #</t>
  </si>
  <si>
    <t>Test Veh Displacement (L)</t>
  </si>
  <si>
    <t>Actual Tested Testgroup</t>
  </si>
  <si>
    <t>Vehicle Type</t>
  </si>
  <si>
    <t>Rated Horsepower</t>
  </si>
  <si>
    <t># of Cylinders and Rotors</t>
  </si>
  <si>
    <t>Engine Code</t>
  </si>
  <si>
    <t>Tested Transmission Type Code</t>
  </si>
  <si>
    <t>Tested Transmission Type</t>
  </si>
  <si>
    <t># of Gears</t>
  </si>
  <si>
    <t>Transmission Lockup?</t>
  </si>
  <si>
    <t>Drive System Code</t>
  </si>
  <si>
    <t>Drive System Description</t>
  </si>
  <si>
    <t>Transmission Overdrive Code</t>
  </si>
  <si>
    <t>Transmission Overdrive Desc</t>
  </si>
  <si>
    <t>Equivalent Test Weight (lbs.)</t>
  </si>
  <si>
    <t>Axle Ratio</t>
  </si>
  <si>
    <t>N/V Ratio</t>
  </si>
  <si>
    <t>Shift Indicator Light Use Cd</t>
  </si>
  <si>
    <t>Shift Indicator Light Use Desc</t>
  </si>
  <si>
    <t>Test Number</t>
  </si>
  <si>
    <t>Test Originator</t>
  </si>
  <si>
    <t>Analytically Derived FE?</t>
  </si>
  <si>
    <t>ADFE Test Number</t>
  </si>
  <si>
    <t>ADFE Total Road Load HP</t>
  </si>
  <si>
    <t>ADFE Equiv. Test Weight (lbs.)</t>
  </si>
  <si>
    <t>ADFE N/V Ratio</t>
  </si>
  <si>
    <t>Test Procedure Cd</t>
  </si>
  <si>
    <t>Test Procedure Description</t>
  </si>
  <si>
    <t>Test Fuel Type Cd</t>
  </si>
  <si>
    <t>Test Fuel Type Description</t>
  </si>
  <si>
    <t>Test Category</t>
  </si>
  <si>
    <t>THC (g/mi)</t>
  </si>
  <si>
    <t>CO (g/mi)</t>
  </si>
  <si>
    <t>CO2 (g/mi)</t>
  </si>
  <si>
    <t>NOx (g/mi)</t>
  </si>
  <si>
    <t>PM (g/mi)</t>
  </si>
  <si>
    <t>CH4 (g/mi)</t>
  </si>
  <si>
    <t>N2O (g/mi)</t>
  </si>
  <si>
    <t>RND_ADJ_FE</t>
  </si>
  <si>
    <t>FE_UNIT</t>
  </si>
  <si>
    <t>FE Bag 1</t>
  </si>
  <si>
    <t>FE Bag 2</t>
  </si>
  <si>
    <t>FE Bag 3</t>
  </si>
  <si>
    <t>FE Bag 4</t>
  </si>
  <si>
    <t>DT-Inertia Work Ratio Rating</t>
  </si>
  <si>
    <t>DT-Absolute Speed Change Ratg</t>
  </si>
  <si>
    <t>DT-Energy Economy Rating</t>
  </si>
  <si>
    <t>Target Coef A (lbf)</t>
  </si>
  <si>
    <t>Target Coef B (lbf/mph)</t>
  </si>
  <si>
    <t>Target Coef C (lbf/mph**2)</t>
  </si>
  <si>
    <t>Set Coef A (lbf)</t>
  </si>
  <si>
    <t>Set Coef B (lbf/mph)</t>
  </si>
  <si>
    <t>Set Coef C (lbf/mph**2)</t>
  </si>
  <si>
    <t>Aftertreatment Device Cd</t>
  </si>
  <si>
    <t>Aftertreatment Device Desc</t>
  </si>
  <si>
    <t>Police - Emergency Vehicle?</t>
  </si>
  <si>
    <t>Averaging Group ID</t>
  </si>
  <si>
    <t>Averaging Weighting Factor</t>
  </si>
  <si>
    <t>Averaging Method Cd</t>
  </si>
  <si>
    <t>Averging Method Desc</t>
  </si>
  <si>
    <t>Escape AWD</t>
  </si>
  <si>
    <t>DM23-1.6-L-302</t>
  </si>
  <si>
    <t>DFMXT01.62E9</t>
  </si>
  <si>
    <t>DM21A10509</t>
  </si>
  <si>
    <t>All Wheel Drive</t>
  </si>
  <si>
    <t>Top gear ration &lt; 1</t>
  </si>
  <si>
    <t>DFMX10020387</t>
  </si>
  <si>
    <t>DFMX10020388</t>
  </si>
  <si>
    <t>Yes</t>
  </si>
  <si>
    <t>K15 SILVERADO 4WD</t>
  </si>
  <si>
    <t>43KPEE1381</t>
  </si>
  <si>
    <t>EGMXT04.3187</t>
  </si>
  <si>
    <t>EGMX10026137</t>
  </si>
  <si>
    <t>Federal fuel 3-day exhaust</t>
  </si>
  <si>
    <t>EGMX10026138</t>
  </si>
  <si>
    <t>MAZDA3</t>
  </si>
  <si>
    <t>4ECPE31-029</t>
  </si>
  <si>
    <t>ETKXV02.05BA</t>
  </si>
  <si>
    <t>4PE3AA1</t>
  </si>
  <si>
    <t>ETKX10026361</t>
  </si>
  <si>
    <t>ETKX10026362</t>
  </si>
  <si>
    <t>NX 250</t>
  </si>
  <si>
    <t>22-AZ3A</t>
  </si>
  <si>
    <t>NTYXT02.5N4M</t>
  </si>
  <si>
    <t>02</t>
  </si>
  <si>
    <t>NTYX10069532</t>
  </si>
  <si>
    <t>NTYX10069535</t>
  </si>
  <si>
    <t>Volkswagen Group of</t>
  </si>
  <si>
    <t>VGA</t>
  </si>
  <si>
    <t>Audi</t>
  </si>
  <si>
    <t>PVGAV00.0NZ4</t>
  </si>
  <si>
    <t>Other</t>
  </si>
  <si>
    <t>FFMXT02.73DH</t>
  </si>
  <si>
    <t>P</t>
  </si>
  <si>
    <t>Part-time 4-Wheel Drive</t>
  </si>
  <si>
    <t>CIVIC 5DR</t>
  </si>
  <si>
    <t>HHNX10041548</t>
  </si>
  <si>
    <t>HHNX10041549</t>
  </si>
  <si>
    <t>Bronco</t>
  </si>
  <si>
    <t>MLA60032</t>
  </si>
  <si>
    <t>MFMXT02.72V6</t>
  </si>
  <si>
    <t>MTG1WQNC06</t>
  </si>
  <si>
    <t>MFMX10068648</t>
  </si>
  <si>
    <t>MFMX10068649</t>
  </si>
  <si>
    <t>MFMX10068650</t>
  </si>
  <si>
    <t>F150 4X2 Super Cab</t>
  </si>
  <si>
    <t>FFA00049</t>
  </si>
  <si>
    <t>FFC1P30A11</t>
  </si>
  <si>
    <t>FFMX91002516</t>
  </si>
  <si>
    <t>F150 4X4</t>
  </si>
  <si>
    <t>FFA00045</t>
  </si>
  <si>
    <t>FFMXT03.54IG</t>
  </si>
  <si>
    <t>FFC1W20509</t>
  </si>
  <si>
    <t>FFMX10038875</t>
  </si>
  <si>
    <t>FFMX91002495</t>
  </si>
  <si>
    <t xml:space="preserve">Model Yr </t>
  </si>
  <si>
    <t>Mfr Name</t>
  </si>
  <si>
    <t>Division</t>
  </si>
  <si>
    <t>Carline</t>
  </si>
  <si>
    <t>Verify Mfr Cd</t>
  </si>
  <si>
    <t>Index (Model Type Index)</t>
  </si>
  <si>
    <t>Eng Displ</t>
  </si>
  <si>
    <t># Cyl</t>
  </si>
  <si>
    <t>Transmission</t>
  </si>
  <si>
    <t>City FE (Guide) - Conventional Fuel</t>
  </si>
  <si>
    <t>Hwy FE (Guide) - Conventional Fuel</t>
  </si>
  <si>
    <t>Comb FE (Guide) - Conventional Fuel</t>
  </si>
  <si>
    <t>City Unadj FE - Conventional Fuel</t>
  </si>
  <si>
    <t>Hwy Unadj FE - Conventional Fuel</t>
  </si>
  <si>
    <t>Comb Unadj FE - Conventional Fuel</t>
  </si>
  <si>
    <t>City Unrd Adj FE - Conventional Fuel</t>
  </si>
  <si>
    <t>Hwy Unrd Adj FE - Conventional Fuel</t>
  </si>
  <si>
    <t>Comb Unrd Adj FE - Conventional Fuel</t>
  </si>
  <si>
    <t xml:space="preserve">Guzzler? </t>
  </si>
  <si>
    <t>Air Aspir Method</t>
  </si>
  <si>
    <t>Air Aspiration Method Desc</t>
  </si>
  <si>
    <t>Trans</t>
  </si>
  <si>
    <t>Trans Desc</t>
  </si>
  <si>
    <t>Trans, Other</t>
  </si>
  <si>
    <t># Gears</t>
  </si>
  <si>
    <t>Trans Lockup</t>
  </si>
  <si>
    <t>Trans Creeper Gear</t>
  </si>
  <si>
    <t>Drive Sys</t>
  </si>
  <si>
    <t>Drive Desc</t>
  </si>
  <si>
    <t>Max Ethanol % - Gasoline</t>
  </si>
  <si>
    <t>Max Biodiesel %</t>
  </si>
  <si>
    <t>Range1 - Model Type Driving Range - Conventional Fuel</t>
  </si>
  <si>
    <t>Fuel Usage  - Conventional Fuel</t>
  </si>
  <si>
    <t>Fuel Usage Desc - Conventional Fuel</t>
  </si>
  <si>
    <t>Fuel Unit - Conventional Fuel</t>
  </si>
  <si>
    <t>Fuel Unit Desc - Conventional Fuel</t>
  </si>
  <si>
    <t>Gas Guzzler Exempt (Where Truck = 1975 NHTSA truck definition)</t>
  </si>
  <si>
    <t>Gas Guzzler Exempt Desc (Where Truck = 1975 NHTSA truck definition)</t>
  </si>
  <si>
    <t>2Dr Pass Vol</t>
  </si>
  <si>
    <t>2Dr Lugg Vol</t>
  </si>
  <si>
    <t>4Dr Pass Vol</t>
  </si>
  <si>
    <t>4Dr Lugg Vol</t>
  </si>
  <si>
    <t>Htchbk Pass Vol</t>
  </si>
  <si>
    <t>Htchbk Lugg Vol</t>
  </si>
  <si>
    <t>Annual Fuel1 Cost - Conventional Fuel</t>
  </si>
  <si>
    <t xml:space="preserve">EPA Calculated Annual Fuel Cost - Conventional Fuel -----  Annual fuel cost error. Please revise Verify. </t>
  </si>
  <si>
    <t>City2 FE (Guide) - Alternative Fuel</t>
  </si>
  <si>
    <t>Hwy2 Fuel FE (Guide) - Alternative Fuel</t>
  </si>
  <si>
    <t>Comb2 Fuel FE (Guide) - Alternative Fuel</t>
  </si>
  <si>
    <t>City2 Unadj FE - Alternative Fuel</t>
  </si>
  <si>
    <t>Hwy2 Unadj FE - Alternative Fuel</t>
  </si>
  <si>
    <t>Comb2 Unadj FE - Alternative Fuel</t>
  </si>
  <si>
    <t>City2 Unrd Adj FE - Alternative Fuel</t>
  </si>
  <si>
    <t>Hwy2 Unrd Adj FE - Alternative Fuel</t>
  </si>
  <si>
    <t>Cmb2 Unrd Adj FE - Alternative Fuel</t>
  </si>
  <si>
    <t xml:space="preserve"> Range2 - Alt Fuel Model Typ Driving Range - Alternative Fuel</t>
  </si>
  <si>
    <t xml:space="preserve"> Fuel2 Usage - Alternative Fuel</t>
  </si>
  <si>
    <t xml:space="preserve"> Fuel2 Usage Desc - Alternative Fuel</t>
  </si>
  <si>
    <t>Fuel2 Unit - Alternative Fuel</t>
  </si>
  <si>
    <t>Fuel2 Unit Desc - Alternative Fuel</t>
  </si>
  <si>
    <t>Fuel2 Annual Fuel Cost - Alternative Fuel</t>
  </si>
  <si>
    <t>City CO2 Rounded Adjusted - Fuel 2</t>
  </si>
  <si>
    <t>Hwy CO2 Rounded Adjusted - Fuel 2</t>
  </si>
  <si>
    <t>Comb CO2 Rounded Adjusted - Fuel 2</t>
  </si>
  <si>
    <t>Fuel2 EPA Calculated Annual Fuel Cost - Alternative Fuel</t>
  </si>
  <si>
    <t>Descriptor - Model Type (40 Char or less)</t>
  </si>
  <si>
    <t>Intake Valves Per Cyl</t>
  </si>
  <si>
    <t>Exhaust Valves Per Cyl</t>
  </si>
  <si>
    <t>Carline Class</t>
  </si>
  <si>
    <t>Carline Class Desc</t>
  </si>
  <si>
    <t>Car/Truck Category - Cash for Clunkers Bill.</t>
  </si>
  <si>
    <t>Calc Approach Desc</t>
  </si>
  <si>
    <t>Release Date (gold fill means release date is after 8/2/2012)</t>
  </si>
  <si>
    <t>EPA FE Label Dataset ID</t>
  </si>
  <si>
    <t xml:space="preserve"> </t>
  </si>
  <si>
    <t>Unique Label?</t>
  </si>
  <si>
    <t>Label Recalc?</t>
  </si>
  <si>
    <t>Relabel</t>
  </si>
  <si>
    <t>Relabel Desc</t>
  </si>
  <si>
    <t>Suppressed?</t>
  </si>
  <si>
    <t>Police/Emerg?</t>
  </si>
  <si>
    <t>Comments - Mfr Eng Cnfg</t>
  </si>
  <si>
    <t>Cyl Deact?</t>
  </si>
  <si>
    <t>Cyl Deact Desc</t>
  </si>
  <si>
    <t>Var Valve Timing?</t>
  </si>
  <si>
    <t>Var Valve Timing Desc</t>
  </si>
  <si>
    <t>Var Valve Lift?</t>
  </si>
  <si>
    <t>Var Valve Lift Desc</t>
  </si>
  <si>
    <t>Energy Storage Device Desc</t>
  </si>
  <si>
    <t>Energy Storage Device,If Other</t>
  </si>
  <si>
    <t># Batteries</t>
  </si>
  <si>
    <t>Battery Type Desc</t>
  </si>
  <si>
    <t>Battery Type, If Other</t>
  </si>
  <si>
    <t>Total Voltage for Battery Pack(s)</t>
  </si>
  <si>
    <t>Batt Energy Capacity (Amp-hrs)</t>
  </si>
  <si>
    <t>Batt Specific Energy (Watt-hr/kg)</t>
  </si>
  <si>
    <t>Batt Charger Type Desc</t>
  </si>
  <si>
    <t>Comments</t>
  </si>
  <si>
    <t># Capacitors</t>
  </si>
  <si>
    <t>Regen Braking Type Desc</t>
  </si>
  <si>
    <t>Regen Braking Type, If Other</t>
  </si>
  <si>
    <t>Regen Braking Wheels Source (Front, Rear, Both)</t>
  </si>
  <si>
    <t>Driver Cntrl Regen Braking?</t>
  </si>
  <si>
    <t>Fuel Cell Desc</t>
  </si>
  <si>
    <t>Usable H2 Fill Capacity (kg)</t>
  </si>
  <si>
    <t>Fuel Cell Onboard H2 Capacity (kg)</t>
  </si>
  <si>
    <t>HEV-EV Comments</t>
  </si>
  <si>
    <t># Drive Motor Gen</t>
  </si>
  <si>
    <t>Motor Gen Type Desc</t>
  </si>
  <si>
    <t>Motor Gen Type, If Other</t>
  </si>
  <si>
    <t>Rated Motor Gen Power (kW)</t>
  </si>
  <si>
    <t>Fuel Metering Type 1 Desc</t>
  </si>
  <si>
    <t>Fuel Metering Type 2 Desc</t>
  </si>
  <si>
    <t>Fuel Metering Sys Cd</t>
  </si>
  <si>
    <t>Fuel Metering Sys Desc</t>
  </si>
  <si>
    <t>Fuel Cell Vehicle (Y or N)</t>
  </si>
  <si>
    <t>Off Board Charge Capable (Y or N)</t>
  </si>
  <si>
    <t>Camless Valvetrain (Y or N)</t>
  </si>
  <si>
    <t>Oil Viscosity</t>
  </si>
  <si>
    <t>Stop/Start System (Engine Management System) Code</t>
  </si>
  <si>
    <t>Stop/Start System (Engine Management System)  Description</t>
  </si>
  <si>
    <t>Model Type Desc (MFR entered)</t>
  </si>
  <si>
    <t>Charge Depleting Calc Appr Code (PHEVs only)</t>
  </si>
  <si>
    <t>Charge Depleting Calc Appr Desc  (PHEVs only)</t>
  </si>
  <si>
    <t>Charge Sustaining Calc Appr Code  (PHEVs only)</t>
  </si>
  <si>
    <t>Charge Sustaining Calc Appr Desc  (PHEVs only)</t>
  </si>
  <si>
    <t>EPA Calculated Annual Fuel Cost</t>
  </si>
  <si>
    <t>EPA Calculated Gas Guzzler MPG</t>
  </si>
  <si>
    <t xml:space="preserve">MFR Calculated Gas Guzzler MPG </t>
  </si>
  <si>
    <t>EPA Calculated Gas Guzzler Indicator (Y or N)</t>
  </si>
  <si>
    <t>FE Rating (1-10 rating on Label)</t>
  </si>
  <si>
    <t>GHG Rating (1-10 rating on Label)</t>
  </si>
  <si>
    <t>GHG 1-10 rating on Ethanol (EPA Determined)</t>
  </si>
  <si>
    <t>#1 Smog Rating Test Group</t>
  </si>
  <si>
    <t>#1 Mfr Smog Rating (Mfr Smog 1-10 Rating on Label for Test Group 1)</t>
  </si>
  <si>
    <t>#1 EPA Smog Rating (EPA Smog 1-10 Rating on Label for Test Group 1)</t>
  </si>
  <si>
    <t>SmartWay1 (EPA-derived SmartWay rating for Test Group 1)</t>
  </si>
  <si>
    <t>#2 Smog Rating Test Group</t>
  </si>
  <si>
    <t>#2 Mfr Smog Rating (Mfr Smog 1-10 Rating on Label for Test Group 2)</t>
  </si>
  <si>
    <t>#2 EPA Smog Rating (EPA Smog 1-10 Rating on Label for Test Group 2)</t>
  </si>
  <si>
    <t>SmartWay2 (EPA-derived SmartWay rating for Test Group 2)</t>
  </si>
  <si>
    <t>#3 Smog Rating Test Group</t>
  </si>
  <si>
    <t>#3 Mfr Smog Rating (Mfr Smog 1-10 Rating on Label for Test Group 3)</t>
  </si>
  <si>
    <t>#3 EPA Smog Rating (EPA Smog 1-10 Rating on Label for Test Group 3)</t>
  </si>
  <si>
    <t>SmartWay3 (EPA-derived SmartWay rating for Test Group 3)</t>
  </si>
  <si>
    <t>#4 Smog Rating Test Group</t>
  </si>
  <si>
    <t>#4 Mfr Smog Rating (Mfr Smog 1-10 Rating on Label for Test Group 4)</t>
  </si>
  <si>
    <t>#4 EPA Smog Rating (EPA Smog 1-10 Rating on Label for Test Group 4)</t>
  </si>
  <si>
    <t>SmartWay4 (EPA-derived SmartWay rating for Test Group 4)</t>
  </si>
  <si>
    <t xml:space="preserve">$ You Save over 5 years (amount saved in fuel costs over 5 years - on label) </t>
  </si>
  <si>
    <t xml:space="preserve">$ You Spend over 5 years (increased amount spent in fuel costs over 5 years - on label) </t>
  </si>
  <si>
    <t>City CO2 Rounded Adjusted</t>
  </si>
  <si>
    <t>Hwy CO2 Rounded Adjusted</t>
  </si>
  <si>
    <t>Comb CO2 Rounded Adjusted (as shown on FE Label)</t>
  </si>
  <si>
    <t>CO2-PHEV Composite Rounded Adjusted Combined CO2</t>
  </si>
  <si>
    <t>240V Charge Time at 240 volts (hours)</t>
  </si>
  <si>
    <t>120V Charge time at 120 Volts (hours)</t>
  </si>
  <si>
    <t>PHEV Total Driving Range (rounded to nearest 10 miles)DISTANCE</t>
  </si>
  <si>
    <t>City PHEV Composite MPGe</t>
  </si>
  <si>
    <t>Hwy PHEV Composite MPGe</t>
  </si>
  <si>
    <t>Comb PHEV Composite MPGe</t>
  </si>
  <si>
    <t>City Range (miles)</t>
  </si>
  <si>
    <t>Hwy Range (miles)</t>
  </si>
  <si>
    <t>Comb Range as shown on FE Label (miles)</t>
  </si>
  <si>
    <t>General Motors</t>
  </si>
  <si>
    <t>Chevrolet</t>
  </si>
  <si>
    <t>BOLT EV</t>
  </si>
  <si>
    <t>Auto(A1)</t>
  </si>
  <si>
    <t>EL</t>
  </si>
  <si>
    <t>miles per gallon</t>
  </si>
  <si>
    <t>Vehicle can not operate on gasoline or diesel fuel</t>
  </si>
  <si>
    <t>Small Station Wagons</t>
  </si>
  <si>
    <t>car</t>
  </si>
  <si>
    <t>Electric Vehicle 2-cycle label</t>
  </si>
  <si>
    <t>Battery(s)</t>
  </si>
  <si>
    <t>Lithium Ion</t>
  </si>
  <si>
    <t>Both On-Board and Off-Board</t>
  </si>
  <si>
    <t>Electrical Regen Brake</t>
  </si>
  <si>
    <t>Front Wheels</t>
  </si>
  <si>
    <t>AC PERMANENT MAGNET</t>
  </si>
  <si>
    <t>JGMXV00.0002</t>
  </si>
  <si>
    <t xml:space="preserve">(tested in the Drive mode without using the "Regen-On-Demand" steering wheel paddle) </t>
  </si>
  <si>
    <t>KW-HR/100Miles</t>
  </si>
  <si>
    <t>kilowatt-hour per 100 miles</t>
  </si>
  <si>
    <t>Q4 e-tron</t>
  </si>
  <si>
    <t>Small SUV 2WD</t>
  </si>
  <si>
    <t>Off-Board</t>
  </si>
  <si>
    <t>Rear Wheels</t>
  </si>
  <si>
    <t>3 Phase PSM</t>
  </si>
  <si>
    <t>Pending</t>
  </si>
  <si>
    <t>Q4 e-tron RWD</t>
  </si>
  <si>
    <t>Source</t>
  </si>
  <si>
    <t>https://www.epa.gov/compliance-and-fuel-economy-data/data-cars-used-testing-fuel-economy</t>
  </si>
  <si>
    <t xml:space="preserve">EPA </t>
  </si>
  <si>
    <t>Link</t>
  </si>
  <si>
    <t>https://www.automobile-catalog.com/car/2018/2768645/mazda_6_2_5_skyactiv-g_194_skyactive-drive.html#gsc.tab=0</t>
  </si>
  <si>
    <t>https://www.automobile-catalog.com/car/2018/2680970/mazda_6_sport_automatic.html#gsc.tab=0</t>
  </si>
  <si>
    <t>https://www.automobile-catalog.com/car/2018/2232950/mazda_atenza_25s_l_package.html#gsc.tab=0</t>
  </si>
  <si>
    <t>https://www.automobile-catalog.com/car/2021/3001640/mazda_cx-5_2_5_skyactiv-g_194_fwd_skyactive-drive.html#gsc.tab=0</t>
  </si>
  <si>
    <t>https://www.automobile-catalog.com/car/2018/2629700/mazda_cx-5_touring_fwd.html#gsc.tab=0</t>
  </si>
  <si>
    <t>https://www.automobile-catalog.com/car/2018/2506625/mazda_cx-5_25s_2wd.html#gsc.tab=0</t>
  </si>
  <si>
    <t>https://www.automobile-catalog.com/car/2013/1919525/mazda_3_2_0_skyactiv-g_165_i-eloop.html#gsc.tab=0</t>
  </si>
  <si>
    <t>https://www.automobile-catalog.com/car/2014/1919975/mazda_3i_grand_touring_5dr.html#gsc.tab=0</t>
  </si>
  <si>
    <t>https://www.automobile-catalog.com/car/2014/2085170/mazda_axela_sport_20s_6-speed.html#gsc.tab=0</t>
  </si>
  <si>
    <t>https://www.automobile-catalog.com/car/2020/2961620/honda_civic_5d_1_5_vtec_turbo_sport.html#gsc.tab=0</t>
  </si>
  <si>
    <t>https://www.automobile-catalog.com/car/2020/2910740/honda_civic_sport_touring_hatchback_6-speed.html#gsc.tab=0</t>
  </si>
  <si>
    <t>https://www.automobile-catalog.com/car/2014/3077030/chevrolet_silverado_1500_crew_cab_standard_box_4x4_4_3-liter_v-6.html#gsc.tab=0</t>
  </si>
  <si>
    <t>https://www.automobile-catalog.com/auta_details1.php#gsc.tab=0</t>
  </si>
  <si>
    <t>https://www.automobile-catalog.com/car/2013/1593785/ford_c-max_1_6_ecoboost_182_titanium.html#gsc.tab=0</t>
  </si>
  <si>
    <t>https://www.automobile-catalog.com/car/2022/3045680/lexus_nx_250_fwd.html#gsc.tab=0</t>
  </si>
  <si>
    <t>https://www.automobile-catalog.com/car/2016/3089780/ford_f-150_super_crew_4x2_6_5-ft_styleside_2_7-liter_ecoboost_v6.html#gsc.tab=0</t>
  </si>
  <si>
    <t>https://www.automobile-catalog.com/car/2014/1775870/ford_kuga_1_6_ecoboost_182_trend_4x4_automatic.html#gsc.tab=0</t>
  </si>
  <si>
    <t>https://www.caranddriver.com/toyota/camry/specs/2021/toyota_camry_toyota-camry_2021</t>
  </si>
  <si>
    <t>https://www.automobile-catalog.com/car/2021/2953385/ford_bronco_4-door_black_diamond_2_7l_ecoboost.html#gsc.tab=0</t>
  </si>
  <si>
    <t>Vehicle Name</t>
  </si>
  <si>
    <t>Mazda 6 Sedan 2018</t>
  </si>
  <si>
    <t>Mazda 6 Sport 2018</t>
  </si>
  <si>
    <t>Mazda Atenza 25S</t>
  </si>
  <si>
    <t>Mazda CX-5 2018</t>
  </si>
  <si>
    <t>Mazda CX-5 Touring 2018</t>
  </si>
  <si>
    <t>Mazda CX-5 25S</t>
  </si>
  <si>
    <t>Chevrolet Silverado 2014</t>
  </si>
  <si>
    <t>Ford Escape AWD 2013</t>
  </si>
  <si>
    <t>C-Max 2013</t>
  </si>
  <si>
    <t>Lexus NX250 2022</t>
  </si>
  <si>
    <t>F150 Ford 2016</t>
  </si>
  <si>
    <t>Ford Kuga EU 2014</t>
  </si>
  <si>
    <t xml:space="preserve">Toyota Camry </t>
  </si>
  <si>
    <t>Ford Bronco 2021 US</t>
  </si>
  <si>
    <t>Engine Name</t>
  </si>
  <si>
    <t>1.5L L15B7 2016</t>
  </si>
  <si>
    <t>2.7L Ecoboost V6</t>
  </si>
  <si>
    <t>4.3L EcoTec LV3</t>
  </si>
  <si>
    <t>EcoBoost 1.6L</t>
  </si>
  <si>
    <t>Toyota A25A-FKS 2.5 LEVIII</t>
  </si>
  <si>
    <t>1.6L Ford</t>
  </si>
  <si>
    <t>Traction</t>
  </si>
  <si>
    <t>FWD</t>
  </si>
  <si>
    <t>AWD</t>
  </si>
  <si>
    <t>RWD</t>
  </si>
  <si>
    <t>Auto</t>
  </si>
  <si>
    <t>transf</t>
  </si>
  <si>
    <t>transg</t>
  </si>
  <si>
    <t>M_body</t>
  </si>
  <si>
    <t>M_gross</t>
  </si>
  <si>
    <t>Cd</t>
  </si>
  <si>
    <t>Roue</t>
  </si>
  <si>
    <t>225/45 R 19 92W</t>
  </si>
  <si>
    <t>P 225/55 R 17</t>
  </si>
  <si>
    <t>225/45 R 19 W</t>
  </si>
  <si>
    <t>225/55 R 19 99V</t>
  </si>
  <si>
    <t>225/65 R 17 V</t>
  </si>
  <si>
    <t>215/45 R 18 W</t>
  </si>
  <si>
    <t>P 205/60 R 16</t>
  </si>
  <si>
    <t>215/45 R 18 89W</t>
  </si>
  <si>
    <t>215/55 R 16 V</t>
  </si>
  <si>
    <t>235/45 R 17 W</t>
  </si>
  <si>
    <t>235/40 R 18</t>
  </si>
  <si>
    <t>P 265/70 R 17</t>
  </si>
  <si>
    <t>P 235/55 R 17</t>
  </si>
  <si>
    <t>P 235/60 R 18</t>
  </si>
  <si>
    <t>P 245/70 R 17</t>
  </si>
  <si>
    <t>235/55 R 17 H</t>
  </si>
  <si>
    <t>P215/55VR17</t>
  </si>
  <si>
    <t>265/70 R 17</t>
  </si>
  <si>
    <t>size rim [m]</t>
  </si>
  <si>
    <t>size tire [m]</t>
  </si>
  <si>
    <t>M_rim [kg]</t>
  </si>
  <si>
    <t>M_tire [kg]</t>
  </si>
  <si>
    <t>Iw</t>
  </si>
  <si>
    <t>ICCT 2014</t>
  </si>
  <si>
    <t>WLTP</t>
  </si>
  <si>
    <t>NEDC</t>
  </si>
  <si>
    <t>JC08</t>
  </si>
  <si>
    <t>https://www.globalfueleconomy.org/transport/gfei/autotool/approaches/information/test_cycles.asp</t>
  </si>
  <si>
    <t>SkyActiv 2.5 2018</t>
  </si>
  <si>
    <t>Mazda 3 2014</t>
  </si>
  <si>
    <t>Mazda 3i Grand Touring 2014</t>
  </si>
  <si>
    <t>Mazda Axela Sport 2014</t>
  </si>
  <si>
    <t>M_payload</t>
  </si>
  <si>
    <t>Honda Civic Turbo Sport 2020</t>
  </si>
  <si>
    <t>Honda Civic Coupe 2020</t>
  </si>
  <si>
    <t>SkyActiv 2.0L 2014</t>
  </si>
  <si>
    <t>Cd = 0.32 (EPA target C)</t>
  </si>
  <si>
    <t>Cd=0.38 (constructeur and EPA target C)</t>
  </si>
  <si>
    <t xml:space="preserve">Source </t>
  </si>
  <si>
    <t>Continental Tire Guide 2023</t>
  </si>
  <si>
    <t>2020-chevrolet-silverado-1500-catalog</t>
  </si>
  <si>
    <t>https://www.continental-tires.com/content/dam/conti-tires-cms/continental/market-content/ca/download-pdfs/CT2023-Continental_TireGuide_DIGITAL.pdf.coredownload.pdf</t>
  </si>
  <si>
    <t>https://www.chevrolet.com/content/dam/chevrolet/na/us/english/index/shopping-tools/download-catalog/02-pdf/2020-chevrolet-silverado-1500-catalog.pdf</t>
  </si>
  <si>
    <t>Automobil Catalog</t>
  </si>
  <si>
    <t>https://www.automobile-catalog.com/</t>
  </si>
  <si>
    <t>Boyer 2015</t>
  </si>
  <si>
    <t>Ford 0.355 (Boyer 2015 and EPA Target C)</t>
  </si>
  <si>
    <t>https://era.library.ualberta.ca/items/b03e242d-500f-42fb-8d3f-90eedf39e313/view/4cb1398d-a184-4dc4-aa68-98d1dfd01102/Boyer_Henry_R_201509_MSc.pdf</t>
  </si>
  <si>
    <t xml:space="preserve">Experiments and Computer Simulations on Aerodynamic Drag Reduction of Light Vehicle-Trailer Systems </t>
  </si>
  <si>
    <t>Miri, I., Fotouhi, A. &amp; Ewin, N. Electric vehicle energy consumption modelling and estimation—A case study. Int J Energy Res 45, 501–520 (2021).</t>
  </si>
  <si>
    <t>Miri 2020</t>
  </si>
  <si>
    <t>Cox, B., Bauer, C., Mendoza Beltran, A., van Vuuren, D. P. &amp; Mutel, C. L. Life cycle environmental and cost comparison of current and future passenger cars under different energy scenarios. Appl Energy 269, 115021 (2020).</t>
  </si>
  <si>
    <t>Cox 2020</t>
  </si>
  <si>
    <t>Del Duce, A., Gauch, M. &amp; Althaus, H. J. Electric passenger car transport and passenger car life cycle inventories in ecoinvent version 3. International Journal of Life Cycle Assessment 21, 1314–1326 (2016).</t>
  </si>
  <si>
    <t>Del Duce 2016</t>
  </si>
  <si>
    <t>Chowdhury, H., Alam, F., Khan, I., Djamovski, V. &amp; Watkins, S. Impact of Vehicle add-ons on Energy Consumption and Greenhouse Gas Emissions. Procedia Eng 49, 294–302 (2012).</t>
  </si>
  <si>
    <t>Chowdhury 2012</t>
  </si>
  <si>
    <t>Estimation of drag increased with options and power demand</t>
  </si>
  <si>
    <t>Global Fuel Economy</t>
  </si>
  <si>
    <t>Fontaras, G. et al. The difference between reported and real-world CO 2 emissions: How much improvement can be expected by WLTP introduction? Transportation Research Procedia 25, 3933–3943 (2017).</t>
  </si>
  <si>
    <t>Fontaras 2017</t>
  </si>
  <si>
    <t>40 CFR § 86.115-78 - EPA dynamometer driving schedules</t>
  </si>
  <si>
    <t>EPA Regulation</t>
  </si>
  <si>
    <t>The WLTP: How a new test procedure for cars will affect fuel consumption values in the EU, ICCT 2014</t>
  </si>
  <si>
    <t>Reference overall cycles</t>
  </si>
  <si>
    <t>A/C opened</t>
  </si>
  <si>
    <t>Cars are equipped with all options. Affect mass (+170kg) and drag coefficient (+30%)</t>
  </si>
  <si>
    <t>0.15*max_payload</t>
  </si>
  <si>
    <t>cold start?</t>
  </si>
  <si>
    <t>P_acc</t>
  </si>
  <si>
    <t>Cd_eq</t>
  </si>
  <si>
    <t>M_eq</t>
  </si>
  <si>
    <t>M_passengers</t>
  </si>
  <si>
    <t>Driving Cycles</t>
  </si>
  <si>
    <t>Parameters to model Driving cycles Rules</t>
  </si>
  <si>
    <t>Thermal Vehcile</t>
  </si>
  <si>
    <t>Chevrolet Bolt 2018 US</t>
  </si>
  <si>
    <t>Opel Ampera-e 2018 EU</t>
  </si>
  <si>
    <t>Audi Q4 2022 EU</t>
  </si>
  <si>
    <t>Cupra Born 2022 EU</t>
  </si>
  <si>
    <t>Audi Q4 2023 US</t>
  </si>
  <si>
    <t>Skoda Enyaq 2022 EU</t>
  </si>
  <si>
    <t>Lexus UX 300e 2022 EU</t>
  </si>
  <si>
    <t>Honda eNy1 2023 EU</t>
  </si>
  <si>
    <t>https://www.automobile-catalog.com/car/2018/2770160/chevrolet_bolt_ev.html#gsc.tab=0</t>
  </si>
  <si>
    <t>https://www.automobile-catalog.com/car/2018/2962775/opel_ampera-e.html#gsc.tab=0</t>
  </si>
  <si>
    <t>https://www.automobile-catalog.com/car/2022/3006545/audi_q4_e-tron_40.html#gsc.tab=0</t>
  </si>
  <si>
    <t>https://www.automobile-catalog.com/car/2022/3103310/cupra_born_58_kwh_204_ps.html#gsc.tab=0</t>
  </si>
  <si>
    <t>https://www.automobile-catalog.com/car/2022/3153995/skoda_enyaq_iv_80.html#gsc.tab=0</t>
  </si>
  <si>
    <t>https://www.automobile-catalog.com/car/2022/2975975/lexus_ux_300e.html#gsc.tab=0</t>
  </si>
  <si>
    <t>https://www.automobile-catalog.com/car/2023/3266330/honda_e_ny1_advance.html#gsc.tab=0</t>
  </si>
  <si>
    <t>Chevrolet Bolt 2018</t>
  </si>
  <si>
    <t>IPM Generic</t>
  </si>
  <si>
    <t>IPM</t>
  </si>
  <si>
    <t>Battery Power</t>
  </si>
  <si>
    <t>Battery Voltage</t>
  </si>
  <si>
    <t>P 215/50 R 17</t>
  </si>
  <si>
    <t>235/55 R 19 H</t>
  </si>
  <si>
    <t>215/50 R 19</t>
  </si>
  <si>
    <t>235/55 R 19</t>
  </si>
  <si>
    <t>215/60 R 17 H</t>
  </si>
  <si>
    <t>225/50 R 18 V</t>
  </si>
  <si>
    <t>EV vehicle</t>
  </si>
  <si>
    <t>EC</t>
  </si>
  <si>
    <t>see Acq. EPA</t>
  </si>
  <si>
    <t>EV database</t>
  </si>
  <si>
    <t>https://ev-database.org</t>
  </si>
  <si>
    <t>https://ev-database.org/car/1490/Audi-Q4-e-tron-40</t>
  </si>
  <si>
    <t>https://ev-database.org/car/1051/Opel-Ampera-e</t>
  </si>
  <si>
    <t>https://ev-database.org/car/1251/Lexus-UX-300e</t>
  </si>
  <si>
    <t>https://ev-database.org/car/1940/Honda-eNy1</t>
  </si>
  <si>
    <t>https://ev-database.org/car/1516/CUPRA-Born-150-kW---58-kWh</t>
  </si>
  <si>
    <t>https://fr.skoda.ch/apps/stock/carDetail/CHE00597597D10347826??CarType=U&amp;Model=BIBL&amp;Cities=3714&amp;Sort=PRICE_SALE&amp;SortDirection=ASC</t>
  </si>
  <si>
    <t>Cd from EPA Target C</t>
  </si>
  <si>
    <t>N.B.</t>
  </si>
  <si>
    <t xml:space="preserve">EPA Target C refers to the target coef C column which corresponds to coast down coefficient calculated by the EPA for the tested vehicle. The coefficient C is the one related to drag effect.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</si>
</sst>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[=0]0;0.000"/>
    <numFmt numFmtId="165" formatCode="[=0]0;0.00"/>
    <numFmt numFmtId="166" formatCode="[=0]0;0.0"/>
    <numFmt numFmtId="167" formatCode="[=0]0;0.0000000"/>
    <numFmt numFmtId="168" formatCode="[=0]0;0.00000"/>
    <numFmt numFmtId="169" formatCode="[=0]0;0.000000"/>
    <numFmt numFmtId="170" formatCode="0.0"/>
    <numFmt numFmtId="171" formatCode="[=0]0;0.0000"/>
    <numFmt numFmtId="172" formatCode="&quot;$&quot;#,##0"/>
  </numFmts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71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2" borderId="0" xfId="0" applyFont="1" applyFill="1"/>
    <xf numFmtId="0" fontId="0" fillId="2" borderId="0" xfId="0" applyFill="1"/>
    <xf numFmtId="0" fontId="6" fillId="0" borderId="5" xfId="0" applyFont="1" applyBorder="1"/>
    <xf numFmtId="0" fontId="6" fillId="0" borderId="0" xfId="0" applyFont="1"/>
    <xf numFmtId="170" fontId="6" fillId="0" borderId="0" xfId="0" applyNumberFormat="1" applyFont="1"/>
    <xf numFmtId="0" fontId="6" fillId="0" borderId="6" xfId="0" applyFont="1" applyBorder="1"/>
    <xf numFmtId="1" fontId="6" fillId="0" borderId="5" xfId="0" applyNumberFormat="1" applyFont="1" applyBorder="1"/>
    <xf numFmtId="14" fontId="6" fillId="0" borderId="0" xfId="0" applyNumberFormat="1" applyFont="1"/>
    <xf numFmtId="0" fontId="6" fillId="0" borderId="7" xfId="0" applyFont="1" applyBorder="1"/>
    <xf numFmtId="1" fontId="6" fillId="0" borderId="6" xfId="0" applyNumberFormat="1" applyFont="1" applyBorder="1"/>
    <xf numFmtId="0" fontId="7" fillId="0" borderId="0" xfId="0" applyFont="1"/>
    <xf numFmtId="170" fontId="7" fillId="0" borderId="0" xfId="0" applyNumberFormat="1" applyFont="1"/>
    <xf numFmtId="170" fontId="6" fillId="0" borderId="5" xfId="0" applyNumberFormat="1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172" fontId="3" fillId="2" borderId="3" xfId="0" applyNumberFormat="1" applyFont="1" applyFill="1" applyBorder="1"/>
    <xf numFmtId="0" fontId="4" fillId="2" borderId="2" xfId="0" applyFont="1" applyFill="1" applyBorder="1"/>
    <xf numFmtId="14" fontId="2" fillId="2" borderId="2" xfId="0" applyNumberFormat="1" applyFont="1" applyFill="1" applyBorder="1"/>
    <xf numFmtId="0" fontId="1" fillId="2" borderId="2" xfId="0" applyFont="1" applyFill="1" applyBorder="1"/>
    <xf numFmtId="0" fontId="4" fillId="2" borderId="4" xfId="0" applyFont="1" applyFill="1" applyBorder="1"/>
    <xf numFmtId="0" fontId="1" fillId="2" borderId="3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0" fillId="0" borderId="8" xfId="0" applyBorder="1"/>
    <xf numFmtId="0" fontId="8" fillId="0" borderId="8" xfId="1" applyBorder="1"/>
    <xf numFmtId="0" fontId="0" fillId="3" borderId="8" xfId="0" applyFill="1" applyBorder="1"/>
    <xf numFmtId="0" fontId="0" fillId="0" borderId="8" xfId="0" applyBorder="1" applyAlignment="1">
      <alignment wrapText="1"/>
    </xf>
    <xf numFmtId="0" fontId="9" fillId="0" borderId="8" xfId="0" applyFont="1" applyBorder="1"/>
    <xf numFmtId="0" fontId="0" fillId="0" borderId="9" xfId="0" applyBorder="1"/>
    <xf numFmtId="9" fontId="0" fillId="0" borderId="8" xfId="0" applyNumberFormat="1" applyBorder="1"/>
    <xf numFmtId="0" fontId="0" fillId="0" borderId="10" xfId="0" applyBorder="1"/>
    <xf numFmtId="170" fontId="6" fillId="0" borderId="5" xfId="0" applyNumberFormat="1" applyFont="1" applyBorder="1" applyAlignment="1">
      <alignment horizontal="center"/>
    </xf>
    <xf numFmtId="170" fontId="6" fillId="0" borderId="0" xfId="0" applyNumberFormat="1" applyFont="1" applyAlignment="1">
      <alignment horizontal="center"/>
    </xf>
    <xf numFmtId="170" fontId="6" fillId="0" borderId="6" xfId="0" applyNumberFormat="1" applyFon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0" fontId="0" fillId="2" borderId="11" xfId="0" applyFill="1" applyBorder="1" applyAlignment="1">
      <alignment horizontal="center"/>
    </xf>
    <xf numFmtId="0" fontId="8" fillId="0" borderId="0" xfId="1"/>
    <xf numFmtId="0" fontId="0" fillId="0" borderId="8" xfId="0" applyFill="1" applyBorder="1"/>
    <xf numFmtId="0" fontId="0" fillId="0" borderId="0" xfId="0" applyBorder="1"/>
    <xf numFmtId="0" fontId="0" fillId="0" borderId="0" xfId="0" applyFill="1" applyBorder="1"/>
    <xf numFmtId="0" fontId="8" fillId="0" borderId="0" xfId="1" applyBorder="1"/>
    <xf numFmtId="0" fontId="0" fillId="4" borderId="8" xfId="0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utomobile-catalog.com/car/2018/2232950/mazda_atenza_25s_l_package.html" TargetMode="External"/><Relationship Id="rId13" Type="http://schemas.openxmlformats.org/officeDocument/2006/relationships/hyperlink" Target="https://www.automobile-catalog.com/car/2014/3077030/chevrolet_silverado_1500_crew_cab_standard_box_4x4_4_3-liter_v-6.html" TargetMode="External"/><Relationship Id="rId3" Type="http://schemas.openxmlformats.org/officeDocument/2006/relationships/hyperlink" Target="https://www.automobile-catalog.com/car/2018/2629700/mazda_cx-5_touring_fwd.html" TargetMode="External"/><Relationship Id="rId7" Type="http://schemas.openxmlformats.org/officeDocument/2006/relationships/hyperlink" Target="https://www.automobile-catalog.com/car/2013/1919525/mazda_3_2_0_skyactiv-g_165_i-eloop.html" TargetMode="External"/><Relationship Id="rId12" Type="http://schemas.openxmlformats.org/officeDocument/2006/relationships/hyperlink" Target="https://www.automobile-catalog.com/car/2014/1919975/mazda_3i_grand_touring_5dr.html" TargetMode="External"/><Relationship Id="rId17" Type="http://schemas.openxmlformats.org/officeDocument/2006/relationships/hyperlink" Target="https://www.automobile-catalog.com/car/2021/2953385/ford_bronco_4-door_black_diamond_2_7l_ecoboost.html" TargetMode="External"/><Relationship Id="rId2" Type="http://schemas.openxmlformats.org/officeDocument/2006/relationships/hyperlink" Target="https://www.automobile-catalog.com/car/2018/2680970/mazda_6_sport_automatic.html" TargetMode="External"/><Relationship Id="rId16" Type="http://schemas.openxmlformats.org/officeDocument/2006/relationships/hyperlink" Target="https://www.automobile-catalog.com/car/2020/2910740/honda_civic_sport_touring_hatchback_6-speed.html" TargetMode="External"/><Relationship Id="rId1" Type="http://schemas.openxmlformats.org/officeDocument/2006/relationships/hyperlink" Target="https://www.automobile-catalog.com/car/2018/2768645/mazda_6_2_5_skyactiv-g_194_skyactive-drive.html" TargetMode="External"/><Relationship Id="rId6" Type="http://schemas.openxmlformats.org/officeDocument/2006/relationships/hyperlink" Target="https://www.automobile-catalog.com/car/2014/2085170/mazda_axela_sport_20s_6-speed.html" TargetMode="External"/><Relationship Id="rId11" Type="http://schemas.openxmlformats.org/officeDocument/2006/relationships/hyperlink" Target="https://www.automobile-catalog.com/car/2013/1593785/ford_c-max_1_6_ecoboost_182_titanium.html" TargetMode="External"/><Relationship Id="rId5" Type="http://schemas.openxmlformats.org/officeDocument/2006/relationships/hyperlink" Target="https://www.automobile-catalog.com/car/2021/3001640/mazda_cx-5_2_5_skyactiv-g_194_fwd_skyactive-drive.html" TargetMode="External"/><Relationship Id="rId15" Type="http://schemas.openxmlformats.org/officeDocument/2006/relationships/hyperlink" Target="https://www.automobile-catalog.com/car/2020/2961620/honda_civic_5d_1_5_vtec_turbo_sport.html" TargetMode="External"/><Relationship Id="rId10" Type="http://schemas.openxmlformats.org/officeDocument/2006/relationships/hyperlink" Target="https://www.automobile-catalog.com/auta_details1.php" TargetMode="External"/><Relationship Id="rId4" Type="http://schemas.openxmlformats.org/officeDocument/2006/relationships/hyperlink" Target="https://www.automobile-catalog.com/car/2018/2506625/mazda_cx-5_25s_2wd.html" TargetMode="External"/><Relationship Id="rId9" Type="http://schemas.openxmlformats.org/officeDocument/2006/relationships/hyperlink" Target="https://www.automobile-catalog.com/car/2022/3045680/lexus_nx_250_fwd.html" TargetMode="External"/><Relationship Id="rId14" Type="http://schemas.openxmlformats.org/officeDocument/2006/relationships/hyperlink" Target="https://www.automobile-catalog.com/car/2016/3089780/ford_f-150_super_crew_4x2_6_5-ft_styleside_2_7-liter_ecoboost_v6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v-database.org/car/1940/Honda-eNy1" TargetMode="External"/><Relationship Id="rId3" Type="http://schemas.openxmlformats.org/officeDocument/2006/relationships/hyperlink" Target="https://www.automobile-catalog.com/car/2022/3006545/audi_q4_e-tron_40.html" TargetMode="External"/><Relationship Id="rId7" Type="http://schemas.openxmlformats.org/officeDocument/2006/relationships/hyperlink" Target="https://ev-database.org/" TargetMode="External"/><Relationship Id="rId2" Type="http://schemas.openxmlformats.org/officeDocument/2006/relationships/hyperlink" Target="https://www.automobile-catalog.com/car/2018/2770160/chevrolet_bolt_ev.html" TargetMode="External"/><Relationship Id="rId1" Type="http://schemas.openxmlformats.org/officeDocument/2006/relationships/hyperlink" Target="https://www.automobile-catalog.com/car/2018/2962775/opel_ampera-e.html" TargetMode="External"/><Relationship Id="rId6" Type="http://schemas.openxmlformats.org/officeDocument/2006/relationships/hyperlink" Target="https://www.automobile-catalog.com/car/2023/3266330/honda_e_ny1_advance.html" TargetMode="External"/><Relationship Id="rId5" Type="http://schemas.openxmlformats.org/officeDocument/2006/relationships/hyperlink" Target="https://www.automobile-catalog.com/car/2022/2975975/lexus_ux_300e.html" TargetMode="External"/><Relationship Id="rId4" Type="http://schemas.openxmlformats.org/officeDocument/2006/relationships/hyperlink" Target="https://www.automobile-catalog.com/car/2022/3153995/skoda_enyaq_iv_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20E79-F632-E749-BC26-E505C0F8BF9A}">
  <dimension ref="A1:T30"/>
  <sheetViews>
    <sheetView workbookViewId="0">
      <selection activeCell="D32" sqref="D32"/>
    </sheetView>
  </sheetViews>
  <sheetFormatPr baseColWidth="10" defaultRowHeight="16" x14ac:dyDescent="0.2"/>
  <cols>
    <col min="1" max="1" width="13.6640625" customWidth="1"/>
    <col min="2" max="4" width="17.83203125" customWidth="1"/>
    <col min="5" max="5" width="15.33203125" bestFit="1" customWidth="1"/>
    <col min="6" max="6" width="15.33203125" customWidth="1"/>
    <col min="7" max="7" width="16.5" customWidth="1"/>
    <col min="8" max="8" width="17.1640625" customWidth="1"/>
    <col min="9" max="9" width="15.1640625" customWidth="1"/>
    <col min="10" max="10" width="17.6640625" customWidth="1"/>
    <col min="11" max="11" width="17.1640625" customWidth="1"/>
    <col min="12" max="12" width="15.83203125" customWidth="1"/>
    <col min="13" max="13" width="17.33203125" customWidth="1"/>
    <col min="14" max="14" width="15.83203125" customWidth="1"/>
    <col min="16" max="16" width="15.5" customWidth="1"/>
  </cols>
  <sheetData>
    <row r="1" spans="1:20" x14ac:dyDescent="0.2">
      <c r="B1" s="55" t="s">
        <v>519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x14ac:dyDescent="0.2">
      <c r="A2" s="42" t="s">
        <v>411</v>
      </c>
      <c r="B2" s="42" t="s">
        <v>412</v>
      </c>
      <c r="C2" s="42" t="s">
        <v>413</v>
      </c>
      <c r="D2" s="42" t="s">
        <v>414</v>
      </c>
      <c r="E2" s="42" t="s">
        <v>415</v>
      </c>
      <c r="F2" s="42" t="s">
        <v>416</v>
      </c>
      <c r="G2" s="42" t="s">
        <v>417</v>
      </c>
      <c r="H2" s="42" t="s">
        <v>473</v>
      </c>
      <c r="I2" s="42" t="s">
        <v>474</v>
      </c>
      <c r="J2" s="42" t="s">
        <v>475</v>
      </c>
      <c r="K2" s="42" t="s">
        <v>477</v>
      </c>
      <c r="L2" s="42" t="s">
        <v>478</v>
      </c>
      <c r="M2" s="42" t="s">
        <v>418</v>
      </c>
      <c r="N2" s="42" t="s">
        <v>419</v>
      </c>
      <c r="O2" s="42" t="s">
        <v>420</v>
      </c>
      <c r="P2" s="42" t="s">
        <v>421</v>
      </c>
      <c r="Q2" s="42" t="s">
        <v>422</v>
      </c>
      <c r="R2" s="42" t="s">
        <v>423</v>
      </c>
      <c r="S2" s="42" t="s">
        <v>424</v>
      </c>
      <c r="T2" s="42" t="s">
        <v>425</v>
      </c>
    </row>
    <row r="3" spans="1:20" x14ac:dyDescent="0.2">
      <c r="A3" s="42" t="s">
        <v>391</v>
      </c>
      <c r="B3" s="43" t="s">
        <v>392</v>
      </c>
      <c r="C3" s="43" t="s">
        <v>393</v>
      </c>
      <c r="D3" s="43" t="s">
        <v>394</v>
      </c>
      <c r="E3" s="43" t="s">
        <v>395</v>
      </c>
      <c r="F3" s="43" t="s">
        <v>396</v>
      </c>
      <c r="G3" s="43" t="s">
        <v>397</v>
      </c>
      <c r="H3" s="43" t="s">
        <v>398</v>
      </c>
      <c r="I3" s="43" t="s">
        <v>399</v>
      </c>
      <c r="J3" s="43" t="s">
        <v>400</v>
      </c>
      <c r="K3" s="43" t="s">
        <v>401</v>
      </c>
      <c r="L3" s="43" t="s">
        <v>402</v>
      </c>
      <c r="M3" s="43" t="s">
        <v>403</v>
      </c>
      <c r="N3" s="43" t="s">
        <v>404</v>
      </c>
      <c r="O3" s="43" t="s">
        <v>405</v>
      </c>
      <c r="P3" s="43" t="s">
        <v>406</v>
      </c>
      <c r="Q3" s="43" t="s">
        <v>407</v>
      </c>
      <c r="R3" s="42" t="s">
        <v>408</v>
      </c>
      <c r="S3" s="42" t="s">
        <v>409</v>
      </c>
      <c r="T3" s="43" t="s">
        <v>410</v>
      </c>
    </row>
    <row r="4" spans="1:20" x14ac:dyDescent="0.2">
      <c r="A4" s="42" t="s">
        <v>426</v>
      </c>
      <c r="B4" s="42" t="s">
        <v>472</v>
      </c>
      <c r="C4" s="42" t="s">
        <v>472</v>
      </c>
      <c r="D4" s="42" t="s">
        <v>472</v>
      </c>
      <c r="E4" s="42" t="s">
        <v>472</v>
      </c>
      <c r="F4" s="42" t="s">
        <v>472</v>
      </c>
      <c r="G4" s="42" t="s">
        <v>472</v>
      </c>
      <c r="H4" s="42" t="s">
        <v>479</v>
      </c>
      <c r="I4" s="42" t="s">
        <v>479</v>
      </c>
      <c r="J4" s="42" t="s">
        <v>479</v>
      </c>
      <c r="K4" s="42" t="s">
        <v>427</v>
      </c>
      <c r="L4" s="42" t="s">
        <v>427</v>
      </c>
      <c r="M4" s="42" t="s">
        <v>429</v>
      </c>
      <c r="N4" s="42" t="s">
        <v>430</v>
      </c>
      <c r="O4" s="42" t="s">
        <v>430</v>
      </c>
      <c r="P4" s="42" t="s">
        <v>431</v>
      </c>
      <c r="Q4" s="42" t="s">
        <v>428</v>
      </c>
      <c r="R4" s="42" t="s">
        <v>432</v>
      </c>
      <c r="S4" s="42" t="s">
        <v>431</v>
      </c>
      <c r="T4" s="42" t="s">
        <v>428</v>
      </c>
    </row>
    <row r="5" spans="1:20" x14ac:dyDescent="0.2">
      <c r="A5" s="42" t="s">
        <v>433</v>
      </c>
      <c r="B5" s="42" t="s">
        <v>434</v>
      </c>
      <c r="C5" s="42" t="s">
        <v>434</v>
      </c>
      <c r="D5" s="42" t="s">
        <v>434</v>
      </c>
      <c r="E5" s="42" t="s">
        <v>434</v>
      </c>
      <c r="F5" s="42" t="s">
        <v>434</v>
      </c>
      <c r="G5" s="42" t="s">
        <v>434</v>
      </c>
      <c r="H5" s="42" t="s">
        <v>434</v>
      </c>
      <c r="I5" s="42" t="s">
        <v>434</v>
      </c>
      <c r="J5" s="42" t="s">
        <v>434</v>
      </c>
      <c r="K5" s="42" t="s">
        <v>434</v>
      </c>
      <c r="L5" s="42" t="s">
        <v>434</v>
      </c>
      <c r="M5" s="42" t="s">
        <v>434</v>
      </c>
      <c r="N5" s="42" t="s">
        <v>435</v>
      </c>
      <c r="O5" s="42" t="s">
        <v>434</v>
      </c>
      <c r="P5" s="42" t="s">
        <v>434</v>
      </c>
      <c r="Q5" s="42" t="s">
        <v>436</v>
      </c>
      <c r="R5" s="42" t="s">
        <v>434</v>
      </c>
      <c r="S5" s="42" t="s">
        <v>434</v>
      </c>
      <c r="T5" s="42" t="s">
        <v>436</v>
      </c>
    </row>
    <row r="6" spans="1:20" x14ac:dyDescent="0.2">
      <c r="A6" s="42" t="s">
        <v>205</v>
      </c>
      <c r="B6" s="42" t="s">
        <v>437</v>
      </c>
      <c r="C6" s="42" t="s">
        <v>437</v>
      </c>
      <c r="D6" s="42" t="s">
        <v>437</v>
      </c>
      <c r="E6" s="42" t="s">
        <v>437</v>
      </c>
      <c r="F6" s="42" t="s">
        <v>437</v>
      </c>
      <c r="G6" s="42" t="s">
        <v>437</v>
      </c>
      <c r="H6" s="42" t="s">
        <v>8</v>
      </c>
      <c r="I6" s="42" t="s">
        <v>8</v>
      </c>
      <c r="J6" s="42" t="s">
        <v>8</v>
      </c>
      <c r="K6" s="42" t="s">
        <v>8</v>
      </c>
      <c r="L6" s="42" t="s">
        <v>8</v>
      </c>
      <c r="M6" s="42" t="s">
        <v>437</v>
      </c>
      <c r="N6" s="42" t="s">
        <v>437</v>
      </c>
      <c r="O6" s="42" t="s">
        <v>8</v>
      </c>
      <c r="P6" s="42" t="s">
        <v>437</v>
      </c>
      <c r="Q6" s="42" t="s">
        <v>437</v>
      </c>
      <c r="R6" s="42" t="s">
        <v>437</v>
      </c>
      <c r="S6" s="42" t="s">
        <v>437</v>
      </c>
      <c r="T6" s="42" t="s">
        <v>437</v>
      </c>
    </row>
    <row r="7" spans="1:20" x14ac:dyDescent="0.2">
      <c r="A7" s="42" t="s">
        <v>438</v>
      </c>
      <c r="B7" s="42">
        <v>4.056</v>
      </c>
      <c r="C7" s="42">
        <v>3.8119999999999998</v>
      </c>
      <c r="D7" s="42">
        <v>4.3250000000000002</v>
      </c>
      <c r="E7" s="42">
        <v>4.6239999999999997</v>
      </c>
      <c r="F7" s="42">
        <v>4.3250000000000002</v>
      </c>
      <c r="G7" s="42">
        <v>4.6239999999999997</v>
      </c>
      <c r="H7" s="42">
        <v>4.3879999999999999</v>
      </c>
      <c r="I7" s="42">
        <v>3.85</v>
      </c>
      <c r="J7" s="42">
        <v>4.1050000000000004</v>
      </c>
      <c r="K7" s="42">
        <v>4.1050000000000004</v>
      </c>
      <c r="L7" s="42">
        <v>4.1050000000000004</v>
      </c>
      <c r="M7" s="42">
        <v>3.42</v>
      </c>
      <c r="N7" s="42">
        <v>3.51</v>
      </c>
      <c r="O7" s="42">
        <v>4.07</v>
      </c>
      <c r="P7" s="42">
        <v>3.4169999999999998</v>
      </c>
      <c r="Q7" s="42">
        <v>3.55</v>
      </c>
      <c r="R7" s="42">
        <v>4.0629999999999997</v>
      </c>
      <c r="S7" s="42">
        <v>2.8</v>
      </c>
      <c r="T7" s="42">
        <v>4.46</v>
      </c>
    </row>
    <row r="8" spans="1:20" x14ac:dyDescent="0.2">
      <c r="A8" s="42" t="s">
        <v>439</v>
      </c>
      <c r="B8" s="42">
        <v>0.59899999999999998</v>
      </c>
      <c r="C8" s="42">
        <v>0.59899999999999998</v>
      </c>
      <c r="D8" s="42">
        <v>0.59899999999999998</v>
      </c>
      <c r="E8" s="42">
        <v>0.59899999999999998</v>
      </c>
      <c r="F8" s="42">
        <v>0.59899999999999998</v>
      </c>
      <c r="G8" s="42">
        <v>0.59899999999999998</v>
      </c>
      <c r="H8" s="42">
        <v>0.68</v>
      </c>
      <c r="I8" s="42">
        <v>0.68</v>
      </c>
      <c r="J8" s="42">
        <v>0.68</v>
      </c>
      <c r="K8" s="42">
        <v>0.68600000000000005</v>
      </c>
      <c r="L8" s="42">
        <v>0.68600000000000005</v>
      </c>
      <c r="M8" s="42">
        <v>0.66700000000000004</v>
      </c>
      <c r="N8" s="42">
        <v>0.746</v>
      </c>
      <c r="O8" s="42">
        <v>0.69</v>
      </c>
      <c r="P8" s="42">
        <v>0.67300000000000004</v>
      </c>
      <c r="Q8" s="42">
        <v>0.69099999999999995</v>
      </c>
      <c r="R8" s="42">
        <v>0.68500000000000005</v>
      </c>
      <c r="S8" s="42">
        <v>0.67</v>
      </c>
      <c r="T8" s="42">
        <v>0.63600000000000001</v>
      </c>
    </row>
    <row r="9" spans="1:20" x14ac:dyDescent="0.2">
      <c r="A9" s="42" t="s">
        <v>440</v>
      </c>
      <c r="B9" s="42">
        <v>1462</v>
      </c>
      <c r="C9" s="42">
        <v>1554</v>
      </c>
      <c r="D9" s="42">
        <v>1470</v>
      </c>
      <c r="E9" s="42">
        <v>1523</v>
      </c>
      <c r="F9" s="42">
        <v>1616</v>
      </c>
      <c r="G9" s="42">
        <v>1550</v>
      </c>
      <c r="H9" s="42">
        <v>1220</v>
      </c>
      <c r="I9" s="42">
        <v>1277</v>
      </c>
      <c r="J9" s="42">
        <v>1280</v>
      </c>
      <c r="K9" s="42">
        <v>1304</v>
      </c>
      <c r="L9" s="42">
        <v>1310</v>
      </c>
      <c r="M9" s="42">
        <v>2357</v>
      </c>
      <c r="N9" s="42">
        <v>1653</v>
      </c>
      <c r="O9" s="42">
        <v>1310</v>
      </c>
      <c r="P9" s="42">
        <v>1660</v>
      </c>
      <c r="Q9" s="42">
        <v>2105</v>
      </c>
      <c r="R9" s="42">
        <v>1505</v>
      </c>
      <c r="S9" s="42">
        <v>1501</v>
      </c>
      <c r="T9" s="42">
        <v>2266</v>
      </c>
    </row>
    <row r="10" spans="1:20" x14ac:dyDescent="0.2">
      <c r="A10" s="42" t="s">
        <v>441</v>
      </c>
      <c r="B10" s="42">
        <v>2095</v>
      </c>
      <c r="C10" s="42">
        <v>2029</v>
      </c>
      <c r="D10" s="42"/>
      <c r="E10" s="42">
        <v>2070</v>
      </c>
      <c r="F10" s="42">
        <v>2061</v>
      </c>
      <c r="G10" s="42"/>
      <c r="H10" s="42">
        <v>1815</v>
      </c>
      <c r="I10" s="42"/>
      <c r="J10" s="42"/>
      <c r="K10" s="42">
        <v>1760</v>
      </c>
      <c r="L10" s="42"/>
      <c r="M10" s="42">
        <v>3220</v>
      </c>
      <c r="N10" s="42"/>
      <c r="O10" s="42"/>
      <c r="P10" s="42">
        <v>2204</v>
      </c>
      <c r="Q10" s="42">
        <v>2880</v>
      </c>
      <c r="R10" s="42">
        <v>2100</v>
      </c>
      <c r="S10" s="42"/>
      <c r="T10" s="42">
        <v>2776</v>
      </c>
    </row>
    <row r="11" spans="1:20" x14ac:dyDescent="0.2">
      <c r="A11" s="42" t="s">
        <v>442</v>
      </c>
      <c r="B11" s="42">
        <v>2.21</v>
      </c>
      <c r="C11" s="42">
        <v>2.21</v>
      </c>
      <c r="D11" s="42">
        <v>2.21</v>
      </c>
      <c r="E11" s="42">
        <v>2.57</v>
      </c>
      <c r="F11" s="42">
        <v>2.54</v>
      </c>
      <c r="G11" s="42">
        <v>2.58</v>
      </c>
      <c r="H11" s="42">
        <v>2.258</v>
      </c>
      <c r="I11" s="42">
        <v>2.258</v>
      </c>
      <c r="J11" s="42">
        <v>2.258</v>
      </c>
      <c r="K11" s="42">
        <v>2.14</v>
      </c>
      <c r="L11" s="42">
        <v>2.08</v>
      </c>
      <c r="M11" s="42">
        <v>3.16</v>
      </c>
      <c r="N11" s="42">
        <v>2.61</v>
      </c>
      <c r="O11" s="42">
        <v>2.4700000000000002</v>
      </c>
      <c r="P11" s="42">
        <v>2.59</v>
      </c>
      <c r="Q11" s="42">
        <v>3.24</v>
      </c>
      <c r="R11" s="42">
        <v>2.61</v>
      </c>
      <c r="S11" s="42">
        <v>2.2000000000000002</v>
      </c>
      <c r="T11" s="42">
        <v>2.96</v>
      </c>
    </row>
    <row r="12" spans="1:20" x14ac:dyDescent="0.2">
      <c r="A12" s="42" t="s">
        <v>46</v>
      </c>
      <c r="B12" s="42">
        <v>0.26</v>
      </c>
      <c r="C12" s="42">
        <v>0.28499999999999998</v>
      </c>
      <c r="D12" s="42">
        <v>0.26</v>
      </c>
      <c r="E12" s="42">
        <v>0.32</v>
      </c>
      <c r="F12" s="42">
        <v>0.32</v>
      </c>
      <c r="G12" s="42">
        <v>0.32</v>
      </c>
      <c r="H12" s="42">
        <v>0.27500000000000002</v>
      </c>
      <c r="I12" s="42">
        <v>0.28000000000000003</v>
      </c>
      <c r="J12" s="42">
        <v>0.27500000000000002</v>
      </c>
      <c r="K12" s="42">
        <v>0.28000000000000003</v>
      </c>
      <c r="L12" s="42">
        <v>0.3</v>
      </c>
      <c r="M12" s="44">
        <v>0.38</v>
      </c>
      <c r="N12" s="44">
        <v>0.32</v>
      </c>
      <c r="O12" s="42">
        <v>0.3</v>
      </c>
      <c r="P12" s="42">
        <v>0.35</v>
      </c>
      <c r="Q12" s="44">
        <v>0.35499999999999998</v>
      </c>
      <c r="R12" s="42">
        <v>0.33600000000000002</v>
      </c>
      <c r="S12" s="42">
        <v>0.27</v>
      </c>
      <c r="T12" s="42">
        <v>0.5</v>
      </c>
    </row>
    <row r="13" spans="1:20" ht="17" x14ac:dyDescent="0.2">
      <c r="A13" s="42" t="s">
        <v>443</v>
      </c>
      <c r="B13" s="42" t="s">
        <v>444</v>
      </c>
      <c r="C13" s="42" t="s">
        <v>445</v>
      </c>
      <c r="D13" s="45" t="s">
        <v>446</v>
      </c>
      <c r="E13" s="42" t="s">
        <v>447</v>
      </c>
      <c r="F13" s="45" t="s">
        <v>448</v>
      </c>
      <c r="G13" s="42" t="s">
        <v>447</v>
      </c>
      <c r="H13" s="42" t="s">
        <v>449</v>
      </c>
      <c r="I13" s="42" t="s">
        <v>450</v>
      </c>
      <c r="J13" s="42" t="s">
        <v>451</v>
      </c>
      <c r="K13" s="42" t="s">
        <v>453</v>
      </c>
      <c r="L13" s="42" t="s">
        <v>454</v>
      </c>
      <c r="M13" s="42" t="s">
        <v>455</v>
      </c>
      <c r="N13" s="42" t="s">
        <v>456</v>
      </c>
      <c r="O13" s="42" t="s">
        <v>452</v>
      </c>
      <c r="P13" s="42" t="s">
        <v>457</v>
      </c>
      <c r="Q13" s="42" t="s">
        <v>458</v>
      </c>
      <c r="R13" s="42" t="s">
        <v>459</v>
      </c>
      <c r="S13" s="42" t="s">
        <v>460</v>
      </c>
      <c r="T13" s="42" t="s">
        <v>461</v>
      </c>
    </row>
    <row r="14" spans="1:20" x14ac:dyDescent="0.2">
      <c r="A14" s="42" t="s">
        <v>462</v>
      </c>
      <c r="B14" s="42">
        <f>19*0.0254/2</f>
        <v>0.24129999999999999</v>
      </c>
      <c r="C14" s="42">
        <f>17*0.0254/2</f>
        <v>0.21589999999999998</v>
      </c>
      <c r="D14" s="42">
        <f>19*0.0254/2</f>
        <v>0.24129999999999999</v>
      </c>
      <c r="E14" s="42">
        <f>19*0.0254/2</f>
        <v>0.24129999999999999</v>
      </c>
      <c r="F14" s="42">
        <f>17*0.0254/2</f>
        <v>0.21589999999999998</v>
      </c>
      <c r="G14" s="42">
        <f>19*0.0254/2</f>
        <v>0.24129999999999999</v>
      </c>
      <c r="H14" s="42">
        <f>18*0.0254/2</f>
        <v>0.2286</v>
      </c>
      <c r="I14" s="42">
        <f>16*0.0254/2</f>
        <v>0.20319999999999999</v>
      </c>
      <c r="J14" s="42">
        <f>18*0.0254/2</f>
        <v>0.2286</v>
      </c>
      <c r="K14" s="42">
        <f>17*0.0254/2</f>
        <v>0.21589999999999998</v>
      </c>
      <c r="L14" s="42">
        <f>18*0.0254/2</f>
        <v>0.2286</v>
      </c>
      <c r="M14" s="42">
        <f>17*0.0254/2</f>
        <v>0.21589999999999998</v>
      </c>
      <c r="N14" s="42">
        <f>17*0.0254/2</f>
        <v>0.21589999999999998</v>
      </c>
      <c r="O14" s="42">
        <f>16*0.0254/2</f>
        <v>0.20319999999999999</v>
      </c>
      <c r="P14" s="42">
        <f>18*0.0254/2</f>
        <v>0.2286</v>
      </c>
      <c r="Q14" s="42">
        <f t="shared" ref="Q14:T14" si="0">17*0.0254/2</f>
        <v>0.21589999999999998</v>
      </c>
      <c r="R14" s="42">
        <f t="shared" si="0"/>
        <v>0.21589999999999998</v>
      </c>
      <c r="S14" s="42">
        <f t="shared" si="0"/>
        <v>0.21589999999999998</v>
      </c>
      <c r="T14" s="42">
        <f t="shared" si="0"/>
        <v>0.21589999999999998</v>
      </c>
    </row>
    <row r="15" spans="1:20" x14ac:dyDescent="0.2">
      <c r="A15" s="42" t="s">
        <v>463</v>
      </c>
      <c r="B15" s="42">
        <f>B14+0.45*225/1000</f>
        <v>0.34255000000000002</v>
      </c>
      <c r="C15" s="42">
        <f>C14+0.55*225/1000</f>
        <v>0.33965000000000001</v>
      </c>
      <c r="D15" s="42">
        <f t="shared" ref="D15" si="1">D14+0.45*225/1000</f>
        <v>0.34255000000000002</v>
      </c>
      <c r="E15" s="42">
        <f>E14+0.55*225/1000</f>
        <v>0.36504999999999999</v>
      </c>
      <c r="F15" s="42">
        <f>F14+0.65*225/1000</f>
        <v>0.36214999999999997</v>
      </c>
      <c r="G15" s="42">
        <f>G14+0.55*225/1000</f>
        <v>0.36504999999999999</v>
      </c>
      <c r="H15" s="42">
        <f>H14+0.45*215/1000</f>
        <v>0.32535000000000003</v>
      </c>
      <c r="I15" s="42">
        <f>I14+0.6*205/1000</f>
        <v>0.32619999999999999</v>
      </c>
      <c r="J15" s="42">
        <f>J14+0.45*215/1000</f>
        <v>0.32535000000000003</v>
      </c>
      <c r="K15" s="42">
        <f>K14+0.45*235/1000</f>
        <v>0.32164999999999999</v>
      </c>
      <c r="L15" s="42">
        <f>L14+0.4*235/1000</f>
        <v>0.3226</v>
      </c>
      <c r="M15" s="42">
        <f>M14+0.7*265/1000</f>
        <v>0.40139999999999998</v>
      </c>
      <c r="N15" s="42">
        <f>N14+0.55*235/1000</f>
        <v>0.34514999999999996</v>
      </c>
      <c r="O15" s="42">
        <f>O14+0.55*215/1000</f>
        <v>0.32145000000000001</v>
      </c>
      <c r="P15" s="42">
        <f>P14+0.6*235/1000</f>
        <v>0.36959999999999998</v>
      </c>
      <c r="Q15" s="42">
        <f>Q14+0.7*245/1000</f>
        <v>0.38739999999999997</v>
      </c>
      <c r="R15" s="42">
        <f>R14+0.55*235/1000</f>
        <v>0.34514999999999996</v>
      </c>
      <c r="S15" s="42">
        <f>S14+0.55*215/1000</f>
        <v>0.33415</v>
      </c>
      <c r="T15" s="42">
        <f>T14+0.7*265/1000</f>
        <v>0.40139999999999998</v>
      </c>
    </row>
    <row r="16" spans="1:20" x14ac:dyDescent="0.2">
      <c r="A16" s="42" t="s">
        <v>464</v>
      </c>
      <c r="B16" s="42">
        <v>10</v>
      </c>
      <c r="C16" s="42">
        <v>9</v>
      </c>
      <c r="D16" s="42">
        <v>10</v>
      </c>
      <c r="E16" s="42">
        <v>10</v>
      </c>
      <c r="F16" s="42">
        <v>9</v>
      </c>
      <c r="G16" s="42">
        <v>10</v>
      </c>
      <c r="H16" s="42">
        <v>9.5</v>
      </c>
      <c r="I16" s="42">
        <v>8.5</v>
      </c>
      <c r="J16" s="42">
        <v>9.5</v>
      </c>
      <c r="K16" s="42">
        <v>9</v>
      </c>
      <c r="L16" s="42">
        <v>9.5</v>
      </c>
      <c r="M16" s="42">
        <v>9</v>
      </c>
      <c r="N16" s="42">
        <v>9</v>
      </c>
      <c r="O16" s="42">
        <v>8.5</v>
      </c>
      <c r="P16" s="42">
        <v>9.5</v>
      </c>
      <c r="Q16" s="42">
        <v>9</v>
      </c>
      <c r="R16" s="42">
        <v>9</v>
      </c>
      <c r="S16" s="42">
        <v>9</v>
      </c>
      <c r="T16" s="42">
        <v>9</v>
      </c>
    </row>
    <row r="17" spans="1:20" x14ac:dyDescent="0.2">
      <c r="A17" s="42" t="s">
        <v>465</v>
      </c>
      <c r="B17" s="42">
        <v>11.6</v>
      </c>
      <c r="C17" s="42">
        <v>11.1</v>
      </c>
      <c r="D17" s="42">
        <v>12</v>
      </c>
      <c r="E17" s="42">
        <v>11.6</v>
      </c>
      <c r="F17" s="42">
        <v>12.2</v>
      </c>
      <c r="G17" s="42">
        <v>11.6</v>
      </c>
      <c r="H17" s="42">
        <v>9.6</v>
      </c>
      <c r="I17" s="42">
        <v>8.8000000000000007</v>
      </c>
      <c r="J17" s="42">
        <v>9.6</v>
      </c>
      <c r="K17" s="42">
        <v>12.6</v>
      </c>
      <c r="L17" s="42">
        <v>10.4</v>
      </c>
      <c r="M17" s="42">
        <v>18.600000000000001</v>
      </c>
      <c r="N17" s="42">
        <v>10.9</v>
      </c>
      <c r="O17" s="42">
        <v>9.3000000000000007</v>
      </c>
      <c r="P17" s="42">
        <v>13.1</v>
      </c>
      <c r="Q17" s="42">
        <v>15.1</v>
      </c>
      <c r="R17" s="42">
        <v>10.9</v>
      </c>
      <c r="S17" s="42">
        <v>9.8000000000000007</v>
      </c>
      <c r="T17" s="42">
        <v>18.600000000000001</v>
      </c>
    </row>
    <row r="18" spans="1:20" x14ac:dyDescent="0.2">
      <c r="A18" s="42" t="s">
        <v>466</v>
      </c>
      <c r="B18" s="42">
        <f>0.5*B16*(B14*B14)+0.5*B17*(B14*B14+B15*B15)</f>
        <v>1.3094123664999999</v>
      </c>
      <c r="C18" s="42">
        <f t="shared" ref="C18:T18" si="2">0.5*C16*(C14*C14)+0.5*C17*(C14*C14+C15*C15)</f>
        <v>1.1087185203750001</v>
      </c>
      <c r="D18" s="42">
        <f t="shared" si="2"/>
        <v>1.3445256049999998</v>
      </c>
      <c r="E18" s="42">
        <f t="shared" si="2"/>
        <v>1.4017541665</v>
      </c>
      <c r="F18" s="42">
        <f t="shared" si="2"/>
        <v>1.2941267832499999</v>
      </c>
      <c r="G18" s="42">
        <f t="shared" si="2"/>
        <v>1.4017541665</v>
      </c>
      <c r="H18" s="42">
        <f t="shared" si="2"/>
        <v>1.0071561060000001</v>
      </c>
      <c r="I18" s="42">
        <f t="shared" si="2"/>
        <v>0.82534891200000005</v>
      </c>
      <c r="J18" s="42">
        <f t="shared" si="2"/>
        <v>1.0071561060000001</v>
      </c>
      <c r="K18" s="42">
        <f t="shared" si="2"/>
        <v>1.1552082997499999</v>
      </c>
      <c r="L18" s="42">
        <f t="shared" si="2"/>
        <v>1.061134654</v>
      </c>
      <c r="M18" s="42">
        <f t="shared" si="2"/>
        <v>2.1416910059999998</v>
      </c>
      <c r="N18" s="42">
        <f t="shared" si="2"/>
        <v>1.1130479071249997</v>
      </c>
      <c r="O18" s="42">
        <f t="shared" si="2"/>
        <v>0.84796811262500005</v>
      </c>
      <c r="P18" s="42">
        <f t="shared" si="2"/>
        <v>1.4852721959999997</v>
      </c>
      <c r="Q18" s="42">
        <f t="shared" si="2"/>
        <v>1.6947789984999999</v>
      </c>
      <c r="R18" s="42">
        <f t="shared" si="2"/>
        <v>1.1130479071249997</v>
      </c>
      <c r="S18" s="42">
        <f t="shared" si="2"/>
        <v>0.98527590424999989</v>
      </c>
      <c r="T18" s="42">
        <f t="shared" si="2"/>
        <v>2.1416910059999998</v>
      </c>
    </row>
    <row r="19" spans="1:20" x14ac:dyDescent="0.2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</row>
    <row r="21" spans="1:20" x14ac:dyDescent="0.2">
      <c r="A21" t="s">
        <v>294</v>
      </c>
      <c r="M21" t="s">
        <v>481</v>
      </c>
      <c r="N21" t="s">
        <v>480</v>
      </c>
      <c r="Q21" t="s">
        <v>490</v>
      </c>
    </row>
    <row r="24" spans="1:20" x14ac:dyDescent="0.2">
      <c r="A24" s="11" t="s">
        <v>482</v>
      </c>
    </row>
    <row r="25" spans="1:20" x14ac:dyDescent="0.2">
      <c r="A25" s="42" t="s">
        <v>487</v>
      </c>
      <c r="B25" s="42" t="s">
        <v>488</v>
      </c>
      <c r="C25" s="42"/>
    </row>
    <row r="26" spans="1:20" x14ac:dyDescent="0.2">
      <c r="A26" s="42" t="s">
        <v>484</v>
      </c>
      <c r="B26" s="42" t="s">
        <v>486</v>
      </c>
      <c r="C26" s="42"/>
    </row>
    <row r="27" spans="1:20" x14ac:dyDescent="0.2">
      <c r="A27" s="42" t="s">
        <v>483</v>
      </c>
      <c r="B27" s="46" t="s">
        <v>485</v>
      </c>
      <c r="C27" s="42"/>
    </row>
    <row r="28" spans="1:20" x14ac:dyDescent="0.2">
      <c r="A28" s="42" t="s">
        <v>489</v>
      </c>
      <c r="B28" s="42" t="s">
        <v>492</v>
      </c>
      <c r="C28" s="42" t="s">
        <v>491</v>
      </c>
    </row>
    <row r="30" spans="1:20" x14ac:dyDescent="0.2">
      <c r="A30" s="42" t="s">
        <v>558</v>
      </c>
      <c r="B30" s="42" t="s">
        <v>559</v>
      </c>
    </row>
  </sheetData>
  <mergeCells count="1">
    <mergeCell ref="B1:T1"/>
  </mergeCells>
  <hyperlinks>
    <hyperlink ref="B3" r:id="rId1" location="gsc.tab=0" xr:uid="{5670090D-4041-3B42-81D8-A7467B5CE13D}"/>
    <hyperlink ref="C3" r:id="rId2" location="gsc.tab=0" xr:uid="{B7994BD0-500F-254F-85C9-3CB9D1C9E269}"/>
    <hyperlink ref="F3" r:id="rId3" location="gsc.tab=0" xr:uid="{AD0EF042-0A7E-E14B-AE9B-E542C48BDAAF}"/>
    <hyperlink ref="G3" r:id="rId4" location="gsc.tab=0" xr:uid="{C1D7FC7E-0E1C-1745-9C3C-D5E6241DDC5C}"/>
    <hyperlink ref="E3" r:id="rId5" location="gsc.tab=0" xr:uid="{2EF7D568-24DB-6042-8E4D-757B35C0CD30}"/>
    <hyperlink ref="J3" r:id="rId6" location="gsc.tab=0" xr:uid="{53030D6E-3D59-E344-95C2-079CAC7684B8}"/>
    <hyperlink ref="H3" r:id="rId7" location="gsc.tab=0" xr:uid="{0B995092-6E82-664D-8AFA-8086E05232E3}"/>
    <hyperlink ref="D3" r:id="rId8" location="gsc.tab=0" xr:uid="{0FD59518-EAFF-7841-A27E-B601FAAC8B0B}"/>
    <hyperlink ref="P3" r:id="rId9" location="gsc.tab=0" xr:uid="{46836518-01D0-F243-98A5-0D11D2EE47F9}"/>
    <hyperlink ref="N3" r:id="rId10" location="gsc.tab=0" xr:uid="{1B7DF84B-C344-9A46-BD2D-D7964582E38F}"/>
    <hyperlink ref="O3" r:id="rId11" location="gsc.tab=0" xr:uid="{2ED49353-8F2A-5647-8414-A6253109DFFA}"/>
    <hyperlink ref="I3" r:id="rId12" location="gsc.tab=0" xr:uid="{7A2F9D9C-9463-674B-B57B-0F99E3AF9176}"/>
    <hyperlink ref="M3" r:id="rId13" location="gsc.tab=0" xr:uid="{1ED0015A-3F84-3F43-8B41-BA32A33F9A81}"/>
    <hyperlink ref="Q3" r:id="rId14" location="gsc.tab=0" xr:uid="{5CE4E22F-670C-3741-82E5-8F7FDA774208}"/>
    <hyperlink ref="K3" r:id="rId15" location="gsc.tab=0" xr:uid="{CF687F3E-4221-9042-B09A-3C1AB9D2D44E}"/>
    <hyperlink ref="L3" r:id="rId16" location="gsc.tab=0" xr:uid="{2B04A4BF-C1F1-2F40-A495-998DBCE1449F}"/>
    <hyperlink ref="T3" r:id="rId17" location="gsc.tab=0" xr:uid="{1C71F15E-E660-E649-B557-296F189E6B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0E17-0B5C-CD45-8E96-7C951C3D0A53}">
  <dimension ref="A1:I26"/>
  <sheetViews>
    <sheetView tabSelected="1" workbookViewId="0">
      <selection activeCell="G30" sqref="G30"/>
    </sheetView>
  </sheetViews>
  <sheetFormatPr baseColWidth="10" defaultRowHeight="16" x14ac:dyDescent="0.2"/>
  <sheetData>
    <row r="1" spans="1:9" x14ac:dyDescent="0.2">
      <c r="A1" s="55" t="s">
        <v>546</v>
      </c>
      <c r="B1" s="55"/>
      <c r="C1" s="55"/>
      <c r="D1" s="55"/>
      <c r="E1" s="55"/>
      <c r="F1" s="55"/>
      <c r="G1" s="55"/>
      <c r="H1" s="55"/>
      <c r="I1" s="55"/>
    </row>
    <row r="2" spans="1:9" x14ac:dyDescent="0.2">
      <c r="A2" s="42" t="s">
        <v>411</v>
      </c>
      <c r="B2" s="42" t="s">
        <v>520</v>
      </c>
      <c r="C2" s="42" t="s">
        <v>521</v>
      </c>
      <c r="D2" s="42" t="s">
        <v>522</v>
      </c>
      <c r="E2" s="42" t="s">
        <v>523</v>
      </c>
      <c r="F2" s="42" t="s">
        <v>524</v>
      </c>
      <c r="G2" s="42" t="s">
        <v>525</v>
      </c>
      <c r="H2" s="42" t="s">
        <v>526</v>
      </c>
      <c r="I2" s="42" t="s">
        <v>527</v>
      </c>
    </row>
    <row r="3" spans="1:9" x14ac:dyDescent="0.2">
      <c r="A3" s="42" t="s">
        <v>391</v>
      </c>
      <c r="B3" s="43" t="s">
        <v>528</v>
      </c>
      <c r="C3" s="43" t="s">
        <v>529</v>
      </c>
      <c r="D3" s="43" t="s">
        <v>530</v>
      </c>
      <c r="E3" s="42" t="s">
        <v>531</v>
      </c>
      <c r="F3" s="42"/>
      <c r="G3" s="43" t="s">
        <v>532</v>
      </c>
      <c r="H3" s="43" t="s">
        <v>533</v>
      </c>
      <c r="I3" s="43" t="s">
        <v>534</v>
      </c>
    </row>
    <row r="4" spans="1:9" x14ac:dyDescent="0.2">
      <c r="A4" s="42" t="s">
        <v>426</v>
      </c>
      <c r="B4" s="42" t="s">
        <v>535</v>
      </c>
      <c r="C4" s="42" t="s">
        <v>535</v>
      </c>
      <c r="D4" s="42" t="s">
        <v>536</v>
      </c>
      <c r="E4" s="42" t="s">
        <v>536</v>
      </c>
      <c r="F4" s="42" t="s">
        <v>536</v>
      </c>
      <c r="G4" s="42" t="s">
        <v>536</v>
      </c>
      <c r="H4" s="42" t="s">
        <v>537</v>
      </c>
      <c r="I4" s="42" t="s">
        <v>537</v>
      </c>
    </row>
    <row r="5" spans="1:9" x14ac:dyDescent="0.2">
      <c r="A5" s="42" t="s">
        <v>433</v>
      </c>
      <c r="B5" s="42" t="s">
        <v>436</v>
      </c>
      <c r="C5" s="42" t="s">
        <v>434</v>
      </c>
      <c r="D5" s="42" t="s">
        <v>436</v>
      </c>
      <c r="E5" s="42" t="s">
        <v>436</v>
      </c>
      <c r="F5" s="42" t="s">
        <v>436</v>
      </c>
      <c r="G5" s="42" t="s">
        <v>436</v>
      </c>
      <c r="H5" s="42" t="s">
        <v>434</v>
      </c>
      <c r="I5" s="42" t="s">
        <v>434</v>
      </c>
    </row>
    <row r="6" spans="1:9" x14ac:dyDescent="0.2">
      <c r="A6" s="42" t="s">
        <v>438</v>
      </c>
      <c r="B6" s="45">
        <v>7.6050000000000004</v>
      </c>
      <c r="C6" s="45">
        <v>7.6050000000000004</v>
      </c>
      <c r="D6" s="42">
        <v>4.3890000000000002</v>
      </c>
      <c r="E6" s="42">
        <v>3.9</v>
      </c>
      <c r="F6" s="42">
        <v>4.3890000000000002</v>
      </c>
      <c r="G6" s="42">
        <v>4.3890000000000002</v>
      </c>
      <c r="H6" s="45">
        <v>11.691000000000001</v>
      </c>
      <c r="I6" s="45">
        <v>9.3699999999999992</v>
      </c>
    </row>
    <row r="7" spans="1:9" x14ac:dyDescent="0.2">
      <c r="A7" s="42" t="s">
        <v>439</v>
      </c>
      <c r="B7" s="42"/>
      <c r="C7" s="42"/>
      <c r="D7" s="42">
        <v>2.9569999999999999</v>
      </c>
      <c r="E7" s="42">
        <v>2.9569999999999999</v>
      </c>
      <c r="F7" s="42">
        <v>2.9569999999999999</v>
      </c>
      <c r="G7" s="42">
        <v>2.9569999999999999</v>
      </c>
      <c r="H7" s="42"/>
      <c r="I7" s="42"/>
    </row>
    <row r="8" spans="1:9" x14ac:dyDescent="0.2">
      <c r="A8" s="42" t="s">
        <v>538</v>
      </c>
      <c r="B8" s="42">
        <v>60</v>
      </c>
      <c r="C8" s="42">
        <v>60</v>
      </c>
      <c r="D8" s="42">
        <v>82</v>
      </c>
      <c r="E8" s="42">
        <v>62</v>
      </c>
      <c r="F8" s="42">
        <v>82</v>
      </c>
      <c r="G8" s="42">
        <v>82</v>
      </c>
      <c r="H8" s="42">
        <v>54.35</v>
      </c>
      <c r="I8" s="42">
        <v>68.8</v>
      </c>
    </row>
    <row r="9" spans="1:9" x14ac:dyDescent="0.2">
      <c r="A9" s="42" t="s">
        <v>539</v>
      </c>
      <c r="B9" s="42">
        <v>400</v>
      </c>
      <c r="C9" s="42">
        <v>400</v>
      </c>
      <c r="D9" s="42">
        <v>400</v>
      </c>
      <c r="E9" s="42">
        <v>400</v>
      </c>
      <c r="F9" s="42">
        <v>400</v>
      </c>
      <c r="G9" s="42">
        <v>408</v>
      </c>
      <c r="H9" s="42">
        <v>355</v>
      </c>
      <c r="I9" s="42">
        <v>370</v>
      </c>
    </row>
    <row r="10" spans="1:9" x14ac:dyDescent="0.2">
      <c r="A10" s="42" t="s">
        <v>440</v>
      </c>
      <c r="B10" s="42">
        <v>1616</v>
      </c>
      <c r="C10" s="42">
        <v>1616</v>
      </c>
      <c r="D10" s="42">
        <v>2050</v>
      </c>
      <c r="E10" s="42">
        <v>1736</v>
      </c>
      <c r="F10" s="42">
        <v>2120</v>
      </c>
      <c r="G10" s="42">
        <v>2032</v>
      </c>
      <c r="H10" s="42">
        <v>1785</v>
      </c>
      <c r="I10" s="42">
        <v>1756</v>
      </c>
    </row>
    <row r="11" spans="1:9" x14ac:dyDescent="0.2">
      <c r="A11" s="42" t="s">
        <v>441</v>
      </c>
      <c r="B11" s="42">
        <v>2056</v>
      </c>
      <c r="C11" s="42">
        <v>2056</v>
      </c>
      <c r="D11" s="42">
        <v>2640</v>
      </c>
      <c r="E11" s="42">
        <v>2260</v>
      </c>
      <c r="F11" s="42"/>
      <c r="G11" s="42">
        <v>2540</v>
      </c>
      <c r="H11" s="42">
        <v>2245</v>
      </c>
      <c r="I11" s="42">
        <v>2080</v>
      </c>
    </row>
    <row r="12" spans="1:9" x14ac:dyDescent="0.2">
      <c r="A12" s="42" t="s">
        <v>442</v>
      </c>
      <c r="B12" s="42">
        <v>2.34</v>
      </c>
      <c r="C12" s="42">
        <v>2.34</v>
      </c>
      <c r="D12" s="42">
        <v>2.56</v>
      </c>
      <c r="E12" s="42">
        <v>2.31</v>
      </c>
      <c r="F12" s="42">
        <v>2.56</v>
      </c>
      <c r="G12" s="42">
        <v>2.5</v>
      </c>
      <c r="H12" s="42">
        <v>2.36</v>
      </c>
      <c r="I12" s="42">
        <v>2.35</v>
      </c>
    </row>
    <row r="13" spans="1:9" x14ac:dyDescent="0.2">
      <c r="A13" s="42" t="s">
        <v>46</v>
      </c>
      <c r="B13" s="61">
        <v>0.30499999999999999</v>
      </c>
      <c r="C13" s="42">
        <v>0.33</v>
      </c>
      <c r="D13" s="61">
        <v>0.26</v>
      </c>
      <c r="E13" s="42">
        <v>0.27200000000000002</v>
      </c>
      <c r="F13" s="61">
        <v>0.26</v>
      </c>
      <c r="G13" s="42">
        <v>0.25800000000000001</v>
      </c>
      <c r="H13" s="42">
        <v>0.31</v>
      </c>
      <c r="I13" s="42">
        <v>0.35</v>
      </c>
    </row>
    <row r="14" spans="1:9" x14ac:dyDescent="0.2">
      <c r="A14" s="42" t="s">
        <v>443</v>
      </c>
      <c r="B14" s="42" t="s">
        <v>540</v>
      </c>
      <c r="C14" s="42" t="s">
        <v>540</v>
      </c>
      <c r="D14" s="42" t="s">
        <v>541</v>
      </c>
      <c r="E14" s="42" t="s">
        <v>542</v>
      </c>
      <c r="F14" s="42" t="s">
        <v>541</v>
      </c>
      <c r="G14" s="42" t="s">
        <v>543</v>
      </c>
      <c r="H14" s="42" t="s">
        <v>544</v>
      </c>
      <c r="I14" s="42" t="s">
        <v>545</v>
      </c>
    </row>
    <row r="15" spans="1:9" x14ac:dyDescent="0.2">
      <c r="A15" s="42" t="s">
        <v>462</v>
      </c>
      <c r="B15" s="42">
        <f>17*0.0254/2</f>
        <v>0.21589999999999998</v>
      </c>
      <c r="C15" s="42">
        <f>17*0.0254/2</f>
        <v>0.21589999999999998</v>
      </c>
      <c r="D15" s="42">
        <f>19*0.0254/2</f>
        <v>0.24129999999999999</v>
      </c>
      <c r="E15" s="42">
        <f>19*0.0254/2</f>
        <v>0.24129999999999999</v>
      </c>
      <c r="F15" s="42">
        <f>19*0.0254/2</f>
        <v>0.24129999999999999</v>
      </c>
      <c r="G15" s="42">
        <f>19*0.0254/2</f>
        <v>0.24129999999999999</v>
      </c>
      <c r="H15" s="42">
        <f>17*0.0254/2</f>
        <v>0.21589999999999998</v>
      </c>
      <c r="I15" s="42">
        <f>18*0.0254/2</f>
        <v>0.2286</v>
      </c>
    </row>
    <row r="16" spans="1:9" x14ac:dyDescent="0.2">
      <c r="A16" s="42" t="s">
        <v>463</v>
      </c>
      <c r="B16" s="42">
        <f>B15+0.5*215/1000</f>
        <v>0.32339999999999997</v>
      </c>
      <c r="C16" s="42">
        <f>C15+0.5*215/1000</f>
        <v>0.32339999999999997</v>
      </c>
      <c r="D16" s="42">
        <f>D15+0.55*235/1000</f>
        <v>0.37054999999999999</v>
      </c>
      <c r="E16" s="42">
        <f>E15+0.5*215/1000</f>
        <v>0.3488</v>
      </c>
      <c r="F16" s="42">
        <f>F15+0.55*235/1000</f>
        <v>0.37054999999999999</v>
      </c>
      <c r="G16" s="42">
        <f>G15+0.55*235/1000</f>
        <v>0.37054999999999999</v>
      </c>
      <c r="H16" s="42">
        <f>H15+0.6*215/1000</f>
        <v>0.34489999999999998</v>
      </c>
      <c r="I16" s="42">
        <f>I15+0.5*225/1000</f>
        <v>0.34110000000000001</v>
      </c>
    </row>
    <row r="17" spans="1:9" x14ac:dyDescent="0.2">
      <c r="A17" s="42" t="s">
        <v>464</v>
      </c>
      <c r="B17" s="42">
        <v>9</v>
      </c>
      <c r="C17" s="42">
        <v>9</v>
      </c>
      <c r="D17" s="42">
        <v>10</v>
      </c>
      <c r="E17" s="42">
        <v>10</v>
      </c>
      <c r="F17" s="42">
        <v>10</v>
      </c>
      <c r="G17" s="42">
        <v>10</v>
      </c>
      <c r="H17" s="42">
        <v>9</v>
      </c>
      <c r="I17" s="42">
        <v>9.5</v>
      </c>
    </row>
    <row r="18" spans="1:9" x14ac:dyDescent="0.2">
      <c r="A18" s="42" t="s">
        <v>465</v>
      </c>
      <c r="B18" s="42">
        <v>9.9</v>
      </c>
      <c r="C18" s="42">
        <v>9.9</v>
      </c>
      <c r="D18" s="42">
        <v>14.2</v>
      </c>
      <c r="E18" s="42">
        <v>10.5</v>
      </c>
      <c r="F18" s="42">
        <v>14.2</v>
      </c>
      <c r="G18" s="42">
        <v>14.2</v>
      </c>
      <c r="H18" s="42">
        <v>10.199999999999999</v>
      </c>
      <c r="I18" s="42">
        <v>10</v>
      </c>
    </row>
    <row r="19" spans="1:9" x14ac:dyDescent="0.2">
      <c r="A19" s="42" t="s">
        <v>466</v>
      </c>
      <c r="B19" s="42">
        <f t="shared" ref="B19:I19" si="0">0.5*B17*(B15*B15)+0.5*B18*(B15*B15+B16*B16)</f>
        <v>0.95819947649999981</v>
      </c>
      <c r="C19" s="42">
        <f t="shared" si="0"/>
        <v>0.95819947649999981</v>
      </c>
      <c r="D19" s="42">
        <f t="shared" si="0"/>
        <v>1.6794126967499998</v>
      </c>
      <c r="E19" s="42">
        <f t="shared" si="0"/>
        <v>1.2355358825</v>
      </c>
      <c r="F19" s="42">
        <f t="shared" si="0"/>
        <v>1.6794126967499998</v>
      </c>
      <c r="G19" s="42">
        <f t="shared" si="0"/>
        <v>1.6794126967499998</v>
      </c>
      <c r="H19" s="42">
        <f t="shared" si="0"/>
        <v>1.0541586269999998</v>
      </c>
      <c r="I19" s="42">
        <f t="shared" si="0"/>
        <v>1.09126116</v>
      </c>
    </row>
    <row r="20" spans="1:9" x14ac:dyDescent="0.2">
      <c r="A20" s="57" t="s">
        <v>547</v>
      </c>
      <c r="B20" s="42" t="s">
        <v>548</v>
      </c>
      <c r="C20" s="42" t="s">
        <v>552</v>
      </c>
      <c r="D20" t="s">
        <v>551</v>
      </c>
      <c r="E20" s="42" t="s">
        <v>555</v>
      </c>
      <c r="F20" s="42" t="s">
        <v>548</v>
      </c>
      <c r="G20" s="42" t="s">
        <v>556</v>
      </c>
      <c r="H20" s="42" t="s">
        <v>553</v>
      </c>
      <c r="I20" s="43" t="s">
        <v>554</v>
      </c>
    </row>
    <row r="21" spans="1:9" x14ac:dyDescent="0.2">
      <c r="A21" s="59"/>
      <c r="B21" s="58"/>
      <c r="C21" s="58"/>
      <c r="E21" s="58"/>
      <c r="F21" s="58"/>
      <c r="G21" s="58"/>
      <c r="H21" s="58"/>
      <c r="I21" s="60"/>
    </row>
    <row r="22" spans="1:9" x14ac:dyDescent="0.2">
      <c r="A22" s="59" t="s">
        <v>294</v>
      </c>
      <c r="B22" s="58" t="s">
        <v>557</v>
      </c>
      <c r="C22" s="58"/>
      <c r="D22" s="58" t="s">
        <v>557</v>
      </c>
      <c r="E22" s="58"/>
      <c r="F22" s="58" t="s">
        <v>557</v>
      </c>
      <c r="G22" s="58"/>
      <c r="H22" s="58"/>
      <c r="I22" s="60"/>
    </row>
    <row r="24" spans="1:9" x14ac:dyDescent="0.2">
      <c r="A24" s="11" t="s">
        <v>388</v>
      </c>
    </row>
    <row r="25" spans="1:9" x14ac:dyDescent="0.2">
      <c r="A25" s="42" t="s">
        <v>487</v>
      </c>
      <c r="B25" s="42" t="s">
        <v>488</v>
      </c>
    </row>
    <row r="26" spans="1:9" x14ac:dyDescent="0.2">
      <c r="A26" s="59" t="s">
        <v>549</v>
      </c>
      <c r="B26" s="56" t="s">
        <v>550</v>
      </c>
    </row>
  </sheetData>
  <mergeCells count="1">
    <mergeCell ref="A1:I1"/>
  </mergeCells>
  <hyperlinks>
    <hyperlink ref="C3" r:id="rId1" location="gsc.tab=0" xr:uid="{2EA873B8-EED9-C140-8BE8-F2D5010F83BE}"/>
    <hyperlink ref="B3" r:id="rId2" location="gsc.tab=0" xr:uid="{93BDFF57-C09A-704E-922C-87A68DACA012}"/>
    <hyperlink ref="D3" r:id="rId3" location="gsc.tab=0" xr:uid="{6EEF8659-BCC0-BA46-98DD-E47FC317F64D}"/>
    <hyperlink ref="G3" r:id="rId4" location="gsc.tab=0" xr:uid="{4FFC0D40-91B0-DD4E-9C05-413752445C13}"/>
    <hyperlink ref="H3" r:id="rId5" location="gsc.tab=0" xr:uid="{5BD33FCA-317B-B546-8BE3-1F40EC4F8271}"/>
    <hyperlink ref="I3" r:id="rId6" location="gsc.tab=0" xr:uid="{2E2ED786-DB39-E140-8AD0-B2A19920E17E}"/>
    <hyperlink ref="B26" r:id="rId7" xr:uid="{C64B4C4E-3AFC-2144-AFAA-690EFACE01EB}"/>
    <hyperlink ref="I20" r:id="rId8" xr:uid="{AFC672A1-C85E-1B4D-8A85-91990E60AA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7C38-3741-AD41-8754-A652401A8C78}">
  <dimension ref="A1:BO26"/>
  <sheetViews>
    <sheetView workbookViewId="0">
      <pane xSplit="5" topLeftCell="AV1" activePane="topRight" state="frozen"/>
      <selection pane="topRight" activeCell="BE1" sqref="BE1"/>
    </sheetView>
  </sheetViews>
  <sheetFormatPr baseColWidth="10" defaultRowHeight="16" x14ac:dyDescent="0.2"/>
  <cols>
    <col min="1" max="1" width="11" bestFit="1" customWidth="1"/>
    <col min="7" max="8" width="11" bestFit="1" customWidth="1"/>
    <col min="11" max="12" width="11" bestFit="1" customWidth="1"/>
    <col min="16" max="16" width="11" bestFit="1" customWidth="1"/>
    <col min="22" max="24" width="11" bestFit="1" customWidth="1"/>
    <col min="39" max="40" width="11" bestFit="1" customWidth="1"/>
    <col min="41" max="41" width="11.6640625" bestFit="1" customWidth="1"/>
    <col min="42" max="42" width="11" bestFit="1" customWidth="1"/>
    <col min="44" max="44" width="11" bestFit="1" customWidth="1"/>
    <col min="46" max="46" width="11" bestFit="1" customWidth="1"/>
    <col min="48" max="50" width="11" bestFit="1" customWidth="1"/>
    <col min="52" max="60" width="11" bestFit="1" customWidth="1"/>
  </cols>
  <sheetData>
    <row r="1" spans="1:67" s="11" customFormat="1" x14ac:dyDescent="0.2">
      <c r="A1" s="10" t="s">
        <v>75</v>
      </c>
      <c r="B1" s="10" t="s">
        <v>76</v>
      </c>
      <c r="C1" s="10" t="s">
        <v>77</v>
      </c>
      <c r="D1" s="10" t="s">
        <v>78</v>
      </c>
      <c r="E1" s="10" t="s">
        <v>79</v>
      </c>
      <c r="F1" s="10" t="s">
        <v>80</v>
      </c>
      <c r="G1" s="10" t="s">
        <v>81</v>
      </c>
      <c r="H1" s="10" t="s">
        <v>82</v>
      </c>
      <c r="I1" s="10" t="s">
        <v>83</v>
      </c>
      <c r="J1" s="10" t="s">
        <v>84</v>
      </c>
      <c r="K1" s="10" t="s">
        <v>85</v>
      </c>
      <c r="L1" s="10" t="s">
        <v>86</v>
      </c>
      <c r="M1" s="10" t="s">
        <v>87</v>
      </c>
      <c r="N1" s="10" t="s">
        <v>88</v>
      </c>
      <c r="O1" s="10" t="s">
        <v>89</v>
      </c>
      <c r="P1" s="10" t="s">
        <v>90</v>
      </c>
      <c r="Q1" s="10" t="s">
        <v>91</v>
      </c>
      <c r="R1" s="10" t="s">
        <v>92</v>
      </c>
      <c r="S1" s="10" t="s">
        <v>93</v>
      </c>
      <c r="T1" s="10" t="s">
        <v>94</v>
      </c>
      <c r="U1" s="10" t="s">
        <v>95</v>
      </c>
      <c r="V1" s="10" t="s">
        <v>96</v>
      </c>
      <c r="W1" s="10" t="s">
        <v>97</v>
      </c>
      <c r="X1" s="10" t="s">
        <v>98</v>
      </c>
      <c r="Y1" s="10" t="s">
        <v>99</v>
      </c>
      <c r="Z1" s="10" t="s">
        <v>100</v>
      </c>
      <c r="AA1" s="10" t="s">
        <v>101</v>
      </c>
      <c r="AB1" s="10" t="s">
        <v>102</v>
      </c>
      <c r="AC1" s="10" t="s">
        <v>103</v>
      </c>
      <c r="AD1" s="10" t="s">
        <v>104</v>
      </c>
      <c r="AE1" s="10" t="s">
        <v>105</v>
      </c>
      <c r="AF1" s="10" t="s">
        <v>106</v>
      </c>
      <c r="AG1" s="10" t="s">
        <v>107</v>
      </c>
      <c r="AH1" s="10" t="s">
        <v>108</v>
      </c>
      <c r="AI1" s="10" t="s">
        <v>109</v>
      </c>
      <c r="AJ1" s="10" t="s">
        <v>110</v>
      </c>
      <c r="AK1" s="10" t="s">
        <v>111</v>
      </c>
      <c r="AL1" s="10" t="s">
        <v>112</v>
      </c>
      <c r="AM1" s="10" t="s">
        <v>113</v>
      </c>
      <c r="AN1" s="10" t="s">
        <v>114</v>
      </c>
      <c r="AO1" s="10" t="s">
        <v>115</v>
      </c>
      <c r="AP1" s="10" t="s">
        <v>116</v>
      </c>
      <c r="AQ1" s="10" t="s">
        <v>117</v>
      </c>
      <c r="AR1" s="10" t="s">
        <v>118</v>
      </c>
      <c r="AS1" s="10" t="s">
        <v>119</v>
      </c>
      <c r="AT1" s="10" t="s">
        <v>120</v>
      </c>
      <c r="AU1" s="10" t="s">
        <v>121</v>
      </c>
      <c r="AV1" s="10" t="s">
        <v>122</v>
      </c>
      <c r="AW1" s="10" t="s">
        <v>123</v>
      </c>
      <c r="AX1" s="10" t="s">
        <v>124</v>
      </c>
      <c r="AY1" s="10" t="s">
        <v>125</v>
      </c>
      <c r="AZ1" s="10" t="s">
        <v>126</v>
      </c>
      <c r="BA1" s="10" t="s">
        <v>127</v>
      </c>
      <c r="BB1" s="10" t="s">
        <v>128</v>
      </c>
      <c r="BC1" s="10" t="s">
        <v>129</v>
      </c>
      <c r="BD1" s="10" t="s">
        <v>130</v>
      </c>
      <c r="BE1" s="10" t="s">
        <v>131</v>
      </c>
      <c r="BF1" s="10" t="s">
        <v>132</v>
      </c>
      <c r="BG1" s="10" t="s">
        <v>133</v>
      </c>
      <c r="BH1" s="10" t="s">
        <v>134</v>
      </c>
      <c r="BI1" s="10" t="s">
        <v>135</v>
      </c>
      <c r="BJ1" s="10" t="s">
        <v>136</v>
      </c>
      <c r="BK1" s="10" t="s">
        <v>137</v>
      </c>
      <c r="BL1" s="10" t="s">
        <v>138</v>
      </c>
      <c r="BM1" s="10" t="s">
        <v>139</v>
      </c>
      <c r="BN1" s="10" t="s">
        <v>140</v>
      </c>
      <c r="BO1" s="10" t="s">
        <v>141</v>
      </c>
    </row>
    <row r="2" spans="1:67" x14ac:dyDescent="0.2">
      <c r="A2" s="1">
        <v>2020</v>
      </c>
      <c r="B2" s="2" t="s">
        <v>0</v>
      </c>
      <c r="C2" s="2" t="s">
        <v>1</v>
      </c>
      <c r="D2" s="2" t="s">
        <v>2</v>
      </c>
      <c r="E2" s="2" t="s">
        <v>177</v>
      </c>
      <c r="F2" s="2" t="s">
        <v>3</v>
      </c>
      <c r="G2" s="1">
        <v>6</v>
      </c>
      <c r="H2" s="3">
        <v>1.5</v>
      </c>
      <c r="I2" s="2" t="s">
        <v>4</v>
      </c>
      <c r="J2" s="2" t="s">
        <v>5</v>
      </c>
      <c r="K2" s="1">
        <v>180</v>
      </c>
      <c r="L2" s="1">
        <v>4</v>
      </c>
      <c r="M2" s="2" t="s">
        <v>6</v>
      </c>
      <c r="N2" s="2" t="s">
        <v>7</v>
      </c>
      <c r="O2" s="2" t="s">
        <v>8</v>
      </c>
      <c r="P2" s="1">
        <v>6</v>
      </c>
      <c r="Q2" s="2" t="s">
        <v>9</v>
      </c>
      <c r="R2" s="2" t="s">
        <v>10</v>
      </c>
      <c r="S2" s="2" t="s">
        <v>11</v>
      </c>
      <c r="T2" s="2" t="s">
        <v>12</v>
      </c>
      <c r="U2" s="2" t="s">
        <v>13</v>
      </c>
      <c r="V2" s="1">
        <v>3250</v>
      </c>
      <c r="W2" s="4">
        <v>4.0999999999999996</v>
      </c>
      <c r="X2" s="5">
        <v>38.4</v>
      </c>
      <c r="Y2" s="2" t="s">
        <v>14</v>
      </c>
      <c r="Z2" s="2" t="s">
        <v>15</v>
      </c>
      <c r="AA2" s="2" t="s">
        <v>178</v>
      </c>
      <c r="AB2" s="2" t="s">
        <v>16</v>
      </c>
      <c r="AC2" s="2" t="s">
        <v>17</v>
      </c>
      <c r="AD2" s="2" t="s">
        <v>18</v>
      </c>
      <c r="AE2" s="5"/>
      <c r="AF2" s="1"/>
      <c r="AG2" s="5"/>
      <c r="AH2" s="2" t="s">
        <v>19</v>
      </c>
      <c r="AI2" s="2" t="s">
        <v>20</v>
      </c>
      <c r="AJ2" s="2" t="s">
        <v>21</v>
      </c>
      <c r="AK2" s="2" t="s">
        <v>22</v>
      </c>
      <c r="AL2" s="2" t="s">
        <v>20</v>
      </c>
      <c r="AM2" s="6">
        <v>2.4500000000000001E-2</v>
      </c>
      <c r="AN2" s="6">
        <v>0.85799999999999998</v>
      </c>
      <c r="AO2" s="6">
        <v>253.02</v>
      </c>
      <c r="AP2" s="6">
        <v>9.4999999999999998E-3</v>
      </c>
      <c r="AQ2" s="6"/>
      <c r="AR2" s="6">
        <v>8.4600000000000005E-3</v>
      </c>
      <c r="AS2" s="6"/>
      <c r="AT2" s="5">
        <v>34.700000000000003</v>
      </c>
      <c r="AU2" s="2" t="s">
        <v>23</v>
      </c>
      <c r="AV2" s="6">
        <v>23.7</v>
      </c>
      <c r="AW2" s="6">
        <v>40</v>
      </c>
      <c r="AX2" s="6"/>
      <c r="AY2" s="6"/>
      <c r="AZ2" s="6">
        <v>-7.6150970999999998</v>
      </c>
      <c r="BA2" s="6">
        <v>-3.9602488999999998</v>
      </c>
      <c r="BB2" s="6">
        <v>-1.0151463999999999</v>
      </c>
      <c r="BC2" s="3">
        <v>28.32</v>
      </c>
      <c r="BD2" s="7">
        <v>0.3004</v>
      </c>
      <c r="BE2" s="8">
        <v>1.8100000000000002E-2</v>
      </c>
      <c r="BF2" s="3">
        <v>8.57</v>
      </c>
      <c r="BG2" s="8">
        <v>0.28220000000000001</v>
      </c>
      <c r="BH2" s="9">
        <v>1.704E-2</v>
      </c>
      <c r="BI2" s="2" t="s">
        <v>24</v>
      </c>
      <c r="BJ2" s="2" t="s">
        <v>25</v>
      </c>
      <c r="BK2" s="2" t="s">
        <v>9</v>
      </c>
      <c r="BL2" s="2" t="s">
        <v>18</v>
      </c>
      <c r="BM2" s="1"/>
      <c r="BN2" s="2" t="s">
        <v>9</v>
      </c>
      <c r="BO2" s="2" t="s">
        <v>26</v>
      </c>
    </row>
    <row r="3" spans="1:67" x14ac:dyDescent="0.2">
      <c r="A3" s="1">
        <v>2020</v>
      </c>
      <c r="B3" s="2" t="s">
        <v>0</v>
      </c>
      <c r="C3" s="2" t="s">
        <v>1</v>
      </c>
      <c r="D3" s="2" t="s">
        <v>2</v>
      </c>
      <c r="E3" s="2" t="s">
        <v>177</v>
      </c>
      <c r="F3" s="2" t="s">
        <v>3</v>
      </c>
      <c r="G3" s="1">
        <v>6</v>
      </c>
      <c r="H3" s="3">
        <v>1.5</v>
      </c>
      <c r="I3" s="2" t="s">
        <v>4</v>
      </c>
      <c r="J3" s="2" t="s">
        <v>5</v>
      </c>
      <c r="K3" s="1">
        <v>180</v>
      </c>
      <c r="L3" s="1">
        <v>4</v>
      </c>
      <c r="M3" s="2" t="s">
        <v>6</v>
      </c>
      <c r="N3" s="2" t="s">
        <v>7</v>
      </c>
      <c r="O3" s="2" t="s">
        <v>8</v>
      </c>
      <c r="P3" s="1">
        <v>6</v>
      </c>
      <c r="Q3" s="2" t="s">
        <v>9</v>
      </c>
      <c r="R3" s="2" t="s">
        <v>10</v>
      </c>
      <c r="S3" s="2" t="s">
        <v>11</v>
      </c>
      <c r="T3" s="2" t="s">
        <v>12</v>
      </c>
      <c r="U3" s="2" t="s">
        <v>13</v>
      </c>
      <c r="V3" s="1">
        <v>3250</v>
      </c>
      <c r="W3" s="4">
        <v>4.0999999999999996</v>
      </c>
      <c r="X3" s="5">
        <v>38.4</v>
      </c>
      <c r="Y3" s="2" t="s">
        <v>14</v>
      </c>
      <c r="Z3" s="2" t="s">
        <v>15</v>
      </c>
      <c r="AA3" s="2" t="s">
        <v>179</v>
      </c>
      <c r="AB3" s="2" t="s">
        <v>16</v>
      </c>
      <c r="AC3" s="2" t="s">
        <v>17</v>
      </c>
      <c r="AD3" s="2" t="s">
        <v>18</v>
      </c>
      <c r="AE3" s="5"/>
      <c r="AF3" s="1"/>
      <c r="AG3" s="5"/>
      <c r="AH3" s="2" t="s">
        <v>49</v>
      </c>
      <c r="AI3" s="2" t="s">
        <v>50</v>
      </c>
      <c r="AJ3" s="2" t="s">
        <v>21</v>
      </c>
      <c r="AK3" s="2" t="s">
        <v>22</v>
      </c>
      <c r="AL3" s="2" t="s">
        <v>50</v>
      </c>
      <c r="AM3" s="6">
        <v>7.77E-3</v>
      </c>
      <c r="AN3" s="6">
        <v>0.114</v>
      </c>
      <c r="AO3" s="6">
        <v>337.93</v>
      </c>
      <c r="AP3" s="6">
        <v>8.0000000000000002E-3</v>
      </c>
      <c r="AQ3" s="6"/>
      <c r="AR3" s="6">
        <v>7.3200000000000001E-3</v>
      </c>
      <c r="AS3" s="6"/>
      <c r="AT3" s="5">
        <v>26.1</v>
      </c>
      <c r="AU3" s="2" t="s">
        <v>23</v>
      </c>
      <c r="AV3" s="6"/>
      <c r="AW3" s="6"/>
      <c r="AX3" s="6"/>
      <c r="AY3" s="6"/>
      <c r="AZ3" s="6">
        <v>-0.39509080000000002</v>
      </c>
      <c r="BA3" s="6">
        <v>-0.38550669999999998</v>
      </c>
      <c r="BB3" s="6">
        <v>0.31290109999999999</v>
      </c>
      <c r="BC3" s="3">
        <v>28.32</v>
      </c>
      <c r="BD3" s="7">
        <v>0.3004</v>
      </c>
      <c r="BE3" s="8">
        <v>1.8100000000000002E-2</v>
      </c>
      <c r="BF3" s="3">
        <v>8.57</v>
      </c>
      <c r="BG3" s="8">
        <v>0.28220000000000001</v>
      </c>
      <c r="BH3" s="9">
        <v>1.704E-2</v>
      </c>
      <c r="BI3" s="2" t="s">
        <v>24</v>
      </c>
      <c r="BJ3" s="2" t="s">
        <v>25</v>
      </c>
      <c r="BK3" s="2" t="s">
        <v>9</v>
      </c>
      <c r="BL3" s="2" t="s">
        <v>18</v>
      </c>
      <c r="BM3" s="1"/>
      <c r="BN3" s="2" t="s">
        <v>9</v>
      </c>
      <c r="BO3" s="2" t="s">
        <v>26</v>
      </c>
    </row>
    <row r="4" spans="1:67" x14ac:dyDescent="0.2">
      <c r="A4" s="1">
        <v>2018</v>
      </c>
      <c r="B4" s="2" t="s">
        <v>51</v>
      </c>
      <c r="C4" s="2" t="s">
        <v>52</v>
      </c>
      <c r="D4" s="2" t="s">
        <v>51</v>
      </c>
      <c r="E4" s="2" t="s">
        <v>53</v>
      </c>
      <c r="F4" s="2" t="s">
        <v>54</v>
      </c>
      <c r="G4" s="1">
        <v>1</v>
      </c>
      <c r="H4" s="3">
        <v>2.5</v>
      </c>
      <c r="I4" s="2" t="s">
        <v>55</v>
      </c>
      <c r="J4" s="2" t="s">
        <v>30</v>
      </c>
      <c r="K4" s="1">
        <v>187</v>
      </c>
      <c r="L4" s="1">
        <v>4</v>
      </c>
      <c r="M4" s="2" t="s">
        <v>56</v>
      </c>
      <c r="N4" s="2" t="s">
        <v>46</v>
      </c>
      <c r="O4" s="2" t="s">
        <v>47</v>
      </c>
      <c r="P4" s="1">
        <v>6</v>
      </c>
      <c r="Q4" s="2" t="s">
        <v>33</v>
      </c>
      <c r="R4" s="2" t="s">
        <v>10</v>
      </c>
      <c r="S4" s="2" t="s">
        <v>11</v>
      </c>
      <c r="T4" s="2" t="s">
        <v>12</v>
      </c>
      <c r="U4" s="2" t="s">
        <v>13</v>
      </c>
      <c r="V4" s="1">
        <v>3875</v>
      </c>
      <c r="W4" s="4">
        <v>4.33</v>
      </c>
      <c r="X4" s="5">
        <v>31.2</v>
      </c>
      <c r="Y4" s="2" t="s">
        <v>14</v>
      </c>
      <c r="Z4" s="2" t="s">
        <v>15</v>
      </c>
      <c r="AA4" s="2" t="s">
        <v>57</v>
      </c>
      <c r="AB4" s="2" t="s">
        <v>16</v>
      </c>
      <c r="AC4" s="2" t="s">
        <v>17</v>
      </c>
      <c r="AD4" s="2" t="s">
        <v>18</v>
      </c>
      <c r="AE4" s="5"/>
      <c r="AF4" s="1"/>
      <c r="AG4" s="5"/>
      <c r="AH4" s="2" t="s">
        <v>36</v>
      </c>
      <c r="AI4" s="2" t="s">
        <v>37</v>
      </c>
      <c r="AJ4" s="2" t="s">
        <v>21</v>
      </c>
      <c r="AK4" s="2" t="s">
        <v>22</v>
      </c>
      <c r="AL4" s="2" t="s">
        <v>38</v>
      </c>
      <c r="AM4" s="6">
        <v>6.705E-3</v>
      </c>
      <c r="AN4" s="6">
        <v>9.9049999999999999E-2</v>
      </c>
      <c r="AO4" s="6">
        <v>270.89499999999998</v>
      </c>
      <c r="AP4" s="6">
        <v>5.8003999999999998E-3</v>
      </c>
      <c r="AQ4" s="6"/>
      <c r="AR4" s="6">
        <v>1.8368E-3</v>
      </c>
      <c r="AS4" s="6">
        <v>2.9E-5</v>
      </c>
      <c r="AT4" s="6">
        <v>32.6</v>
      </c>
      <c r="AU4" s="2" t="s">
        <v>23</v>
      </c>
      <c r="AV4" s="6">
        <v>29.965499999999999</v>
      </c>
      <c r="AW4" s="6">
        <v>32.480699999999999</v>
      </c>
      <c r="AX4" s="6">
        <v>35.196800000000003</v>
      </c>
      <c r="AY4" s="6"/>
      <c r="AZ4" s="6">
        <v>-0.45717229999999998</v>
      </c>
      <c r="BA4" s="6">
        <v>-0.35908909999999999</v>
      </c>
      <c r="BB4" s="6">
        <v>-0.29705110000000001</v>
      </c>
      <c r="BC4" s="3">
        <v>29.064</v>
      </c>
      <c r="BD4" s="8">
        <v>0.23147999999999999</v>
      </c>
      <c r="BE4" s="9">
        <v>2.3625E-2</v>
      </c>
      <c r="BF4" s="3">
        <v>2.3860000000000001</v>
      </c>
      <c r="BG4" s="8">
        <v>0.32069999999999999</v>
      </c>
      <c r="BH4" s="9">
        <v>2.1520999999999998E-2</v>
      </c>
      <c r="BI4" s="2" t="s">
        <v>24</v>
      </c>
      <c r="BJ4" s="2" t="s">
        <v>25</v>
      </c>
      <c r="BK4" s="2" t="s">
        <v>9</v>
      </c>
      <c r="BL4" s="2" t="s">
        <v>18</v>
      </c>
      <c r="BM4" s="4"/>
      <c r="BN4" s="2" t="s">
        <v>9</v>
      </c>
      <c r="BO4" s="2" t="s">
        <v>26</v>
      </c>
    </row>
    <row r="5" spans="1:67" x14ac:dyDescent="0.2">
      <c r="A5" s="1">
        <v>2018</v>
      </c>
      <c r="B5" s="2" t="s">
        <v>51</v>
      </c>
      <c r="C5" s="2" t="s">
        <v>52</v>
      </c>
      <c r="D5" s="2" t="s">
        <v>51</v>
      </c>
      <c r="E5" s="2" t="s">
        <v>53</v>
      </c>
      <c r="F5" s="2" t="s">
        <v>54</v>
      </c>
      <c r="G5" s="1">
        <v>1</v>
      </c>
      <c r="H5" s="3">
        <v>2.5</v>
      </c>
      <c r="I5" s="2" t="s">
        <v>55</v>
      </c>
      <c r="J5" s="2" t="s">
        <v>30</v>
      </c>
      <c r="K5" s="1">
        <v>187</v>
      </c>
      <c r="L5" s="1">
        <v>4</v>
      </c>
      <c r="M5" s="2" t="s">
        <v>56</v>
      </c>
      <c r="N5" s="2" t="s">
        <v>46</v>
      </c>
      <c r="O5" s="2" t="s">
        <v>47</v>
      </c>
      <c r="P5" s="1">
        <v>6</v>
      </c>
      <c r="Q5" s="2" t="s">
        <v>33</v>
      </c>
      <c r="R5" s="2" t="s">
        <v>10</v>
      </c>
      <c r="S5" s="2" t="s">
        <v>11</v>
      </c>
      <c r="T5" s="2" t="s">
        <v>12</v>
      </c>
      <c r="U5" s="2" t="s">
        <v>13</v>
      </c>
      <c r="V5" s="1">
        <v>3875</v>
      </c>
      <c r="W5" s="4">
        <v>4.33</v>
      </c>
      <c r="X5" s="5">
        <v>31.2</v>
      </c>
      <c r="Y5" s="2" t="s">
        <v>14</v>
      </c>
      <c r="Z5" s="2" t="s">
        <v>15</v>
      </c>
      <c r="AA5" s="2" t="s">
        <v>58</v>
      </c>
      <c r="AB5" s="2" t="s">
        <v>16</v>
      </c>
      <c r="AC5" s="2" t="s">
        <v>17</v>
      </c>
      <c r="AD5" s="2" t="s">
        <v>18</v>
      </c>
      <c r="AE5" s="5"/>
      <c r="AF5" s="1"/>
      <c r="AG5" s="5"/>
      <c r="AH5" s="2" t="s">
        <v>39</v>
      </c>
      <c r="AI5" s="2" t="s">
        <v>40</v>
      </c>
      <c r="AJ5" s="2" t="s">
        <v>21</v>
      </c>
      <c r="AK5" s="2" t="s">
        <v>22</v>
      </c>
      <c r="AL5" s="2" t="s">
        <v>41</v>
      </c>
      <c r="AM5" s="6">
        <v>3.3399999999999999E-4</v>
      </c>
      <c r="AN5" s="6">
        <v>1.17E-3</v>
      </c>
      <c r="AO5" s="6">
        <v>197.523</v>
      </c>
      <c r="AP5" s="6">
        <v>3.3482999999999998E-3</v>
      </c>
      <c r="AQ5" s="6"/>
      <c r="AR5" s="6">
        <v>2.2809999999999999E-4</v>
      </c>
      <c r="AS5" s="6">
        <v>0</v>
      </c>
      <c r="AT5" s="6">
        <v>44.6</v>
      </c>
      <c r="AU5" s="2" t="s">
        <v>23</v>
      </c>
      <c r="AV5" s="6"/>
      <c r="AW5" s="6"/>
      <c r="AX5" s="6"/>
      <c r="AY5" s="6"/>
      <c r="AZ5" s="6">
        <v>0.9464861</v>
      </c>
      <c r="BA5" s="6">
        <v>0.60692679999999999</v>
      </c>
      <c r="BB5" s="6">
        <v>-3.4617099999999998E-2</v>
      </c>
      <c r="BC5" s="3">
        <v>29.064</v>
      </c>
      <c r="BD5" s="8">
        <v>0.23147999999999999</v>
      </c>
      <c r="BE5" s="9">
        <v>2.3625E-2</v>
      </c>
      <c r="BF5" s="3">
        <v>2.3860000000000001</v>
      </c>
      <c r="BG5" s="8">
        <v>0.32069999999999999</v>
      </c>
      <c r="BH5" s="9">
        <v>2.1520999999999998E-2</v>
      </c>
      <c r="BI5" s="2" t="s">
        <v>24</v>
      </c>
      <c r="BJ5" s="2" t="s">
        <v>25</v>
      </c>
      <c r="BK5" s="2" t="s">
        <v>9</v>
      </c>
      <c r="BL5" s="2" t="s">
        <v>18</v>
      </c>
      <c r="BM5" s="4"/>
      <c r="BN5" s="2" t="s">
        <v>9</v>
      </c>
      <c r="BO5" s="2" t="s">
        <v>26</v>
      </c>
    </row>
    <row r="6" spans="1:67" x14ac:dyDescent="0.2">
      <c r="A6" s="1">
        <v>2018</v>
      </c>
      <c r="B6" s="2" t="s">
        <v>51</v>
      </c>
      <c r="C6" s="2" t="s">
        <v>52</v>
      </c>
      <c r="D6" s="2" t="s">
        <v>51</v>
      </c>
      <c r="E6" s="2" t="s">
        <v>59</v>
      </c>
      <c r="F6" s="2" t="s">
        <v>60</v>
      </c>
      <c r="G6" s="1">
        <v>1</v>
      </c>
      <c r="H6" s="3">
        <v>2.5</v>
      </c>
      <c r="I6" s="2" t="s">
        <v>61</v>
      </c>
      <c r="J6" s="2" t="s">
        <v>5</v>
      </c>
      <c r="K6" s="1">
        <v>187</v>
      </c>
      <c r="L6" s="1">
        <v>4</v>
      </c>
      <c r="M6" s="2" t="s">
        <v>62</v>
      </c>
      <c r="N6" s="2" t="s">
        <v>46</v>
      </c>
      <c r="O6" s="2" t="s">
        <v>47</v>
      </c>
      <c r="P6" s="1">
        <v>6</v>
      </c>
      <c r="Q6" s="2" t="s">
        <v>33</v>
      </c>
      <c r="R6" s="2" t="s">
        <v>10</v>
      </c>
      <c r="S6" s="2" t="s">
        <v>11</v>
      </c>
      <c r="T6" s="2" t="s">
        <v>12</v>
      </c>
      <c r="U6" s="2" t="s">
        <v>13</v>
      </c>
      <c r="V6" s="1">
        <v>3750</v>
      </c>
      <c r="W6" s="4">
        <v>3.81</v>
      </c>
      <c r="X6" s="5">
        <v>29.3</v>
      </c>
      <c r="Y6" s="2" t="s">
        <v>14</v>
      </c>
      <c r="Z6" s="2" t="s">
        <v>15</v>
      </c>
      <c r="AA6" s="2" t="s">
        <v>63</v>
      </c>
      <c r="AB6" s="2" t="s">
        <v>64</v>
      </c>
      <c r="AC6" s="2" t="s">
        <v>17</v>
      </c>
      <c r="AD6" s="2" t="s">
        <v>18</v>
      </c>
      <c r="AE6" s="5"/>
      <c r="AF6" s="1"/>
      <c r="AG6" s="5"/>
      <c r="AH6" s="2" t="s">
        <v>39</v>
      </c>
      <c r="AI6" s="2" t="s">
        <v>40</v>
      </c>
      <c r="AJ6" s="2" t="s">
        <v>21</v>
      </c>
      <c r="AK6" s="2" t="s">
        <v>22</v>
      </c>
      <c r="AL6" s="2" t="s">
        <v>41</v>
      </c>
      <c r="AM6" s="6">
        <v>4.37E-4</v>
      </c>
      <c r="AN6" s="6">
        <v>3.52588E-2</v>
      </c>
      <c r="AO6" s="6">
        <v>174.58379830000001</v>
      </c>
      <c r="AP6" s="6">
        <v>4.3097999999999999E-3</v>
      </c>
      <c r="AQ6" s="6"/>
      <c r="AR6" s="6">
        <v>1.7430000000000001E-4</v>
      </c>
      <c r="AS6" s="6"/>
      <c r="AT6" s="6">
        <v>50.9</v>
      </c>
      <c r="AU6" s="2" t="s">
        <v>23</v>
      </c>
      <c r="AV6" s="6"/>
      <c r="AW6" s="6"/>
      <c r="AX6" s="6"/>
      <c r="AY6" s="6"/>
      <c r="AZ6" s="6">
        <v>1.180134</v>
      </c>
      <c r="BA6" s="6">
        <v>0.78728500000000001</v>
      </c>
      <c r="BB6" s="6">
        <v>-0.21371299999999999</v>
      </c>
      <c r="BC6" s="3">
        <v>32.773000000000003</v>
      </c>
      <c r="BD6" s="8">
        <v>0.16506999999999999</v>
      </c>
      <c r="BE6" s="9">
        <v>1.8005E-2</v>
      </c>
      <c r="BF6" s="3">
        <v>13.984</v>
      </c>
      <c r="BG6" s="8">
        <v>3.934E-2</v>
      </c>
      <c r="BH6" s="9">
        <v>1.7784999999999999E-2</v>
      </c>
      <c r="BI6" s="2" t="s">
        <v>24</v>
      </c>
      <c r="BJ6" s="2" t="s">
        <v>25</v>
      </c>
      <c r="BK6" s="2" t="s">
        <v>9</v>
      </c>
      <c r="BL6" s="2" t="s">
        <v>18</v>
      </c>
      <c r="BM6" s="4"/>
      <c r="BN6" s="2" t="s">
        <v>9</v>
      </c>
      <c r="BO6" s="2" t="s">
        <v>26</v>
      </c>
    </row>
    <row r="7" spans="1:67" x14ac:dyDescent="0.2">
      <c r="A7" s="1">
        <v>2018</v>
      </c>
      <c r="B7" s="2" t="s">
        <v>51</v>
      </c>
      <c r="C7" s="2" t="s">
        <v>52</v>
      </c>
      <c r="D7" s="2" t="s">
        <v>51</v>
      </c>
      <c r="E7" s="2" t="s">
        <v>59</v>
      </c>
      <c r="F7" s="2" t="s">
        <v>60</v>
      </c>
      <c r="G7" s="1">
        <v>1</v>
      </c>
      <c r="H7" s="3">
        <v>2.5</v>
      </c>
      <c r="I7" s="2" t="s">
        <v>61</v>
      </c>
      <c r="J7" s="2" t="s">
        <v>5</v>
      </c>
      <c r="K7" s="1">
        <v>187</v>
      </c>
      <c r="L7" s="1">
        <v>4</v>
      </c>
      <c r="M7" s="2" t="s">
        <v>62</v>
      </c>
      <c r="N7" s="2" t="s">
        <v>46</v>
      </c>
      <c r="O7" s="2" t="s">
        <v>47</v>
      </c>
      <c r="P7" s="1">
        <v>6</v>
      </c>
      <c r="Q7" s="2" t="s">
        <v>33</v>
      </c>
      <c r="R7" s="2" t="s">
        <v>10</v>
      </c>
      <c r="S7" s="2" t="s">
        <v>11</v>
      </c>
      <c r="T7" s="2" t="s">
        <v>12</v>
      </c>
      <c r="U7" s="2" t="s">
        <v>13</v>
      </c>
      <c r="V7" s="1">
        <v>3750</v>
      </c>
      <c r="W7" s="4">
        <v>3.81</v>
      </c>
      <c r="X7" s="5">
        <v>29.3</v>
      </c>
      <c r="Y7" s="2" t="s">
        <v>14</v>
      </c>
      <c r="Z7" s="2" t="s">
        <v>15</v>
      </c>
      <c r="AA7" s="2" t="s">
        <v>65</v>
      </c>
      <c r="AB7" s="2" t="s">
        <v>64</v>
      </c>
      <c r="AC7" s="2" t="s">
        <v>17</v>
      </c>
      <c r="AD7" s="2" t="s">
        <v>18</v>
      </c>
      <c r="AE7" s="5"/>
      <c r="AF7" s="1"/>
      <c r="AG7" s="5"/>
      <c r="AH7" s="2" t="s">
        <v>36</v>
      </c>
      <c r="AI7" s="2" t="s">
        <v>37</v>
      </c>
      <c r="AJ7" s="2" t="s">
        <v>21</v>
      </c>
      <c r="AK7" s="2" t="s">
        <v>22</v>
      </c>
      <c r="AL7" s="2" t="s">
        <v>38</v>
      </c>
      <c r="AM7" s="6">
        <v>7.7742999999999996E-3</v>
      </c>
      <c r="AN7" s="6">
        <v>0.10654279999999999</v>
      </c>
      <c r="AO7" s="6">
        <v>262.525195</v>
      </c>
      <c r="AP7" s="6">
        <v>6.9173999999999998E-3</v>
      </c>
      <c r="AQ7" s="6"/>
      <c r="AR7" s="6">
        <v>1.9442999999999999E-3</v>
      </c>
      <c r="AS7" s="6"/>
      <c r="AT7" s="6">
        <v>33.799999999999997</v>
      </c>
      <c r="AU7" s="2" t="s">
        <v>23</v>
      </c>
      <c r="AV7" s="6">
        <v>31.684944300000002</v>
      </c>
      <c r="AW7" s="6">
        <v>33.310715399999999</v>
      </c>
      <c r="AX7" s="6">
        <v>37.075516800000003</v>
      </c>
      <c r="AY7" s="6"/>
      <c r="AZ7" s="6">
        <v>-1.815299</v>
      </c>
      <c r="BA7" s="6">
        <v>-1.0908249999999999</v>
      </c>
      <c r="BB7" s="6">
        <v>-0.45449099999999998</v>
      </c>
      <c r="BC7" s="3">
        <v>32.773000000000003</v>
      </c>
      <c r="BD7" s="8">
        <v>0.16506999999999999</v>
      </c>
      <c r="BE7" s="9">
        <v>1.8005E-2</v>
      </c>
      <c r="BF7" s="3">
        <v>13.984</v>
      </c>
      <c r="BG7" s="8">
        <v>3.934E-2</v>
      </c>
      <c r="BH7" s="9">
        <v>1.7784999999999999E-2</v>
      </c>
      <c r="BI7" s="2" t="s">
        <v>24</v>
      </c>
      <c r="BJ7" s="2" t="s">
        <v>25</v>
      </c>
      <c r="BK7" s="2" t="s">
        <v>9</v>
      </c>
      <c r="BL7" s="2" t="s">
        <v>18</v>
      </c>
      <c r="BM7" s="4"/>
      <c r="BN7" s="2" t="s">
        <v>9</v>
      </c>
      <c r="BO7" s="2" t="s">
        <v>26</v>
      </c>
    </row>
    <row r="8" spans="1:67" x14ac:dyDescent="0.2">
      <c r="A8" s="1">
        <v>2018</v>
      </c>
      <c r="B8" s="2" t="s">
        <v>66</v>
      </c>
      <c r="C8" s="2" t="s">
        <v>67</v>
      </c>
      <c r="D8" s="2" t="s">
        <v>68</v>
      </c>
      <c r="E8" s="2" t="s">
        <v>69</v>
      </c>
      <c r="F8" s="2" t="s">
        <v>70</v>
      </c>
      <c r="G8" s="1">
        <v>8</v>
      </c>
      <c r="H8" s="3">
        <v>2.4870000000000001</v>
      </c>
      <c r="I8" s="2" t="s">
        <v>71</v>
      </c>
      <c r="J8" s="2" t="s">
        <v>5</v>
      </c>
      <c r="K8" s="1">
        <v>203</v>
      </c>
      <c r="L8" s="1">
        <v>4</v>
      </c>
      <c r="M8" s="2" t="s">
        <v>72</v>
      </c>
      <c r="N8" s="2" t="s">
        <v>46</v>
      </c>
      <c r="O8" s="2" t="s">
        <v>47</v>
      </c>
      <c r="P8" s="1">
        <v>8</v>
      </c>
      <c r="Q8" s="2" t="s">
        <v>33</v>
      </c>
      <c r="R8" s="2" t="s">
        <v>10</v>
      </c>
      <c r="S8" s="2" t="s">
        <v>11</v>
      </c>
      <c r="T8" s="2" t="s">
        <v>12</v>
      </c>
      <c r="U8" s="2" t="s">
        <v>13</v>
      </c>
      <c r="V8" s="1">
        <v>3625</v>
      </c>
      <c r="W8" s="4">
        <v>2.8</v>
      </c>
      <c r="X8" s="5">
        <v>25.1</v>
      </c>
      <c r="Y8" s="2" t="s">
        <v>14</v>
      </c>
      <c r="Z8" s="2" t="s">
        <v>15</v>
      </c>
      <c r="AA8" s="2" t="s">
        <v>73</v>
      </c>
      <c r="AB8" s="2" t="s">
        <v>64</v>
      </c>
      <c r="AC8" s="2" t="s">
        <v>17</v>
      </c>
      <c r="AD8" s="2" t="s">
        <v>18</v>
      </c>
      <c r="AE8" s="5"/>
      <c r="AF8" s="1"/>
      <c r="AG8" s="5"/>
      <c r="AH8" s="2" t="s">
        <v>36</v>
      </c>
      <c r="AI8" s="2" t="s">
        <v>37</v>
      </c>
      <c r="AJ8" s="2" t="s">
        <v>21</v>
      </c>
      <c r="AK8" s="2" t="s">
        <v>22</v>
      </c>
      <c r="AL8" s="2" t="s">
        <v>38</v>
      </c>
      <c r="AM8" s="6">
        <v>7.7386E-3</v>
      </c>
      <c r="AN8" s="6">
        <v>8.2422400000000007E-2</v>
      </c>
      <c r="AO8" s="6">
        <v>245.6115125</v>
      </c>
      <c r="AP8" s="6">
        <v>5.9169000000000001E-3</v>
      </c>
      <c r="AQ8" s="6"/>
      <c r="AR8" s="6">
        <v>1.9459E-3</v>
      </c>
      <c r="AS8" s="6"/>
      <c r="AT8" s="6">
        <v>36.200000000000003</v>
      </c>
      <c r="AU8" s="2" t="s">
        <v>23</v>
      </c>
      <c r="AV8" s="6">
        <v>34.905919300000001</v>
      </c>
      <c r="AW8" s="6">
        <v>35.103292199999999</v>
      </c>
      <c r="AX8" s="6">
        <v>39.896464299999998</v>
      </c>
      <c r="AY8" s="6"/>
      <c r="AZ8" s="6">
        <v>-1.4778640000000001</v>
      </c>
      <c r="BA8" s="6">
        <v>-0.67514300000000005</v>
      </c>
      <c r="BB8" s="6">
        <v>-0.70221699999999998</v>
      </c>
      <c r="BC8" s="3">
        <v>25.587</v>
      </c>
      <c r="BD8" s="8">
        <v>0.19688</v>
      </c>
      <c r="BE8" s="9">
        <v>1.6371E-2</v>
      </c>
      <c r="BF8" s="3">
        <v>7.9779999999999998</v>
      </c>
      <c r="BG8" s="8">
        <v>1.5699999999999999E-2</v>
      </c>
      <c r="BH8" s="9">
        <v>1.7441999999999999E-2</v>
      </c>
      <c r="BI8" s="2" t="s">
        <v>24</v>
      </c>
      <c r="BJ8" s="2" t="s">
        <v>25</v>
      </c>
      <c r="BK8" s="2" t="s">
        <v>9</v>
      </c>
      <c r="BL8" s="2" t="s">
        <v>18</v>
      </c>
      <c r="BM8" s="4"/>
      <c r="BN8" s="2" t="s">
        <v>9</v>
      </c>
      <c r="BO8" s="2" t="s">
        <v>26</v>
      </c>
    </row>
    <row r="9" spans="1:67" x14ac:dyDescent="0.2">
      <c r="A9" s="1">
        <v>2018</v>
      </c>
      <c r="B9" s="2" t="s">
        <v>66</v>
      </c>
      <c r="C9" s="2" t="s">
        <v>67</v>
      </c>
      <c r="D9" s="2" t="s">
        <v>68</v>
      </c>
      <c r="E9" s="2" t="s">
        <v>69</v>
      </c>
      <c r="F9" s="2" t="s">
        <v>70</v>
      </c>
      <c r="G9" s="1">
        <v>8</v>
      </c>
      <c r="H9" s="3">
        <v>2.4870000000000001</v>
      </c>
      <c r="I9" s="2" t="s">
        <v>71</v>
      </c>
      <c r="J9" s="2" t="s">
        <v>5</v>
      </c>
      <c r="K9" s="1">
        <v>203</v>
      </c>
      <c r="L9" s="1">
        <v>4</v>
      </c>
      <c r="M9" s="2" t="s">
        <v>72</v>
      </c>
      <c r="N9" s="2" t="s">
        <v>46</v>
      </c>
      <c r="O9" s="2" t="s">
        <v>47</v>
      </c>
      <c r="P9" s="1">
        <v>8</v>
      </c>
      <c r="Q9" s="2" t="s">
        <v>33</v>
      </c>
      <c r="R9" s="2" t="s">
        <v>10</v>
      </c>
      <c r="S9" s="2" t="s">
        <v>11</v>
      </c>
      <c r="T9" s="2" t="s">
        <v>12</v>
      </c>
      <c r="U9" s="2" t="s">
        <v>13</v>
      </c>
      <c r="V9" s="1">
        <v>3625</v>
      </c>
      <c r="W9" s="4">
        <v>2.8</v>
      </c>
      <c r="X9" s="5">
        <v>25.1</v>
      </c>
      <c r="Y9" s="2" t="s">
        <v>14</v>
      </c>
      <c r="Z9" s="2" t="s">
        <v>15</v>
      </c>
      <c r="AA9" s="2" t="s">
        <v>74</v>
      </c>
      <c r="AB9" s="2" t="s">
        <v>64</v>
      </c>
      <c r="AC9" s="2" t="s">
        <v>17</v>
      </c>
      <c r="AD9" s="2" t="s">
        <v>18</v>
      </c>
      <c r="AE9" s="5"/>
      <c r="AF9" s="1"/>
      <c r="AG9" s="5"/>
      <c r="AH9" s="2" t="s">
        <v>39</v>
      </c>
      <c r="AI9" s="2" t="s">
        <v>40</v>
      </c>
      <c r="AJ9" s="2" t="s">
        <v>21</v>
      </c>
      <c r="AK9" s="2" t="s">
        <v>22</v>
      </c>
      <c r="AL9" s="2" t="s">
        <v>41</v>
      </c>
      <c r="AM9" s="6">
        <v>1.2943E-3</v>
      </c>
      <c r="AN9" s="6">
        <v>3.2306700000000001E-2</v>
      </c>
      <c r="AO9" s="6">
        <v>155.9096854</v>
      </c>
      <c r="AP9" s="6">
        <v>4.7750000000000001E-4</v>
      </c>
      <c r="AQ9" s="6"/>
      <c r="AR9" s="6">
        <v>9.9299999999999996E-4</v>
      </c>
      <c r="AS9" s="6"/>
      <c r="AT9" s="6">
        <v>57.1</v>
      </c>
      <c r="AU9" s="2" t="s">
        <v>23</v>
      </c>
      <c r="AV9" s="6"/>
      <c r="AW9" s="6"/>
      <c r="AX9" s="6"/>
      <c r="AY9" s="6"/>
      <c r="AZ9" s="6">
        <v>-3.9005990000000001</v>
      </c>
      <c r="BA9" s="6">
        <v>-2.9890590000000001</v>
      </c>
      <c r="BB9" s="6">
        <v>-0.92463200000000001</v>
      </c>
      <c r="BC9" s="3">
        <v>25.587</v>
      </c>
      <c r="BD9" s="8">
        <v>0.19688</v>
      </c>
      <c r="BE9" s="9">
        <v>1.6371E-2</v>
      </c>
      <c r="BF9" s="3">
        <v>7.9779999999999998</v>
      </c>
      <c r="BG9" s="8">
        <v>1.5699999999999999E-2</v>
      </c>
      <c r="BH9" s="9">
        <v>1.7441999999999999E-2</v>
      </c>
      <c r="BI9" s="2" t="s">
        <v>24</v>
      </c>
      <c r="BJ9" s="2" t="s">
        <v>25</v>
      </c>
      <c r="BK9" s="2" t="s">
        <v>9</v>
      </c>
      <c r="BL9" s="2" t="s">
        <v>18</v>
      </c>
      <c r="BM9" s="4"/>
      <c r="BN9" s="2" t="s">
        <v>9</v>
      </c>
      <c r="BO9" s="2" t="s">
        <v>26</v>
      </c>
    </row>
    <row r="10" spans="1:67" x14ac:dyDescent="0.2">
      <c r="A10">
        <v>2014</v>
      </c>
      <c r="B10" t="s">
        <v>27</v>
      </c>
      <c r="C10" t="s">
        <v>28</v>
      </c>
      <c r="D10" t="s">
        <v>29</v>
      </c>
      <c r="E10" t="s">
        <v>142</v>
      </c>
      <c r="F10" t="s">
        <v>143</v>
      </c>
      <c r="G10">
        <v>0</v>
      </c>
      <c r="H10">
        <v>1.6</v>
      </c>
      <c r="I10" t="s">
        <v>144</v>
      </c>
      <c r="J10" t="s">
        <v>30</v>
      </c>
      <c r="K10">
        <v>170</v>
      </c>
      <c r="L10">
        <v>4</v>
      </c>
      <c r="M10" t="s">
        <v>145</v>
      </c>
      <c r="N10" t="s">
        <v>31</v>
      </c>
      <c r="O10" t="s">
        <v>32</v>
      </c>
      <c r="P10">
        <v>6</v>
      </c>
      <c r="Q10" t="s">
        <v>33</v>
      </c>
      <c r="R10" t="s">
        <v>46</v>
      </c>
      <c r="S10" t="s">
        <v>146</v>
      </c>
      <c r="T10">
        <v>2</v>
      </c>
      <c r="U10" t="s">
        <v>147</v>
      </c>
      <c r="V10">
        <v>4000</v>
      </c>
      <c r="W10">
        <v>3.51</v>
      </c>
      <c r="X10">
        <v>33.4</v>
      </c>
      <c r="Y10">
        <v>1</v>
      </c>
      <c r="Z10" t="s">
        <v>15</v>
      </c>
      <c r="AA10" t="s">
        <v>148</v>
      </c>
      <c r="AB10" t="s">
        <v>16</v>
      </c>
      <c r="AC10" t="s">
        <v>17</v>
      </c>
      <c r="AH10">
        <v>21</v>
      </c>
      <c r="AI10" t="s">
        <v>37</v>
      </c>
      <c r="AJ10">
        <v>61</v>
      </c>
      <c r="AK10" t="s">
        <v>22</v>
      </c>
      <c r="AL10" t="s">
        <v>38</v>
      </c>
      <c r="AM10">
        <v>1.5673599999999999E-2</v>
      </c>
      <c r="AN10">
        <v>0.79766499999999996</v>
      </c>
      <c r="AO10">
        <v>311.60300000000001</v>
      </c>
      <c r="AP10">
        <v>2.23977E-2</v>
      </c>
      <c r="AR10">
        <v>4.1156999999999999E-3</v>
      </c>
      <c r="AS10">
        <v>0.01</v>
      </c>
      <c r="AT10">
        <v>28.4</v>
      </c>
      <c r="AU10" t="s">
        <v>23</v>
      </c>
      <c r="AV10">
        <v>26.903099999999998</v>
      </c>
      <c r="AW10">
        <v>28.010100000000001</v>
      </c>
      <c r="AX10">
        <v>30.490500000000001</v>
      </c>
      <c r="BC10">
        <v>25.1</v>
      </c>
      <c r="BD10">
        <v>0.4249</v>
      </c>
      <c r="BE10">
        <v>2.3359999999999999E-2</v>
      </c>
      <c r="BF10">
        <v>3.3820000000000001</v>
      </c>
      <c r="BG10">
        <v>0.17476</v>
      </c>
      <c r="BH10">
        <v>2.3300000000000001E-2</v>
      </c>
      <c r="BI10" t="s">
        <v>24</v>
      </c>
      <c r="BJ10" t="s">
        <v>25</v>
      </c>
      <c r="BK10" t="s">
        <v>9</v>
      </c>
      <c r="BN10" t="s">
        <v>9</v>
      </c>
      <c r="BO10" t="s">
        <v>26</v>
      </c>
    </row>
    <row r="11" spans="1:67" x14ac:dyDescent="0.2">
      <c r="A11">
        <v>2014</v>
      </c>
      <c r="B11" t="s">
        <v>27</v>
      </c>
      <c r="C11" t="s">
        <v>28</v>
      </c>
      <c r="D11" t="s">
        <v>29</v>
      </c>
      <c r="E11" t="s">
        <v>142</v>
      </c>
      <c r="F11" t="s">
        <v>143</v>
      </c>
      <c r="G11">
        <v>0</v>
      </c>
      <c r="H11">
        <v>1.6</v>
      </c>
      <c r="I11" t="s">
        <v>144</v>
      </c>
      <c r="J11" t="s">
        <v>30</v>
      </c>
      <c r="K11">
        <v>170</v>
      </c>
      <c r="L11">
        <v>4</v>
      </c>
      <c r="M11" t="s">
        <v>145</v>
      </c>
      <c r="N11" t="s">
        <v>31</v>
      </c>
      <c r="O11" t="s">
        <v>32</v>
      </c>
      <c r="P11">
        <v>6</v>
      </c>
      <c r="Q11" t="s">
        <v>33</v>
      </c>
      <c r="R11" t="s">
        <v>46</v>
      </c>
      <c r="S11" t="s">
        <v>146</v>
      </c>
      <c r="T11">
        <v>2</v>
      </c>
      <c r="U11" t="s">
        <v>147</v>
      </c>
      <c r="V11">
        <v>4000</v>
      </c>
      <c r="W11">
        <v>3.51</v>
      </c>
      <c r="X11">
        <v>33.4</v>
      </c>
      <c r="Y11">
        <v>1</v>
      </c>
      <c r="Z11" t="s">
        <v>15</v>
      </c>
      <c r="AA11" t="s">
        <v>149</v>
      </c>
      <c r="AB11" t="s">
        <v>16</v>
      </c>
      <c r="AC11" t="s">
        <v>17</v>
      </c>
      <c r="AH11">
        <v>3</v>
      </c>
      <c r="AI11" t="s">
        <v>40</v>
      </c>
      <c r="AJ11">
        <v>61</v>
      </c>
      <c r="AK11" t="s">
        <v>22</v>
      </c>
      <c r="AL11" t="s">
        <v>41</v>
      </c>
      <c r="AM11">
        <v>9.2659000000000005E-3</v>
      </c>
      <c r="AN11">
        <v>0.211785</v>
      </c>
      <c r="AO11">
        <v>213.43600000000001</v>
      </c>
      <c r="AP11">
        <v>7.5192999999999996E-3</v>
      </c>
      <c r="AR11">
        <v>4.8098000000000004E-3</v>
      </c>
      <c r="AS11">
        <v>0.01</v>
      </c>
      <c r="AT11">
        <v>41.7</v>
      </c>
      <c r="AU11" t="s">
        <v>23</v>
      </c>
      <c r="BC11">
        <v>25.1</v>
      </c>
      <c r="BD11">
        <v>0.4249</v>
      </c>
      <c r="BE11">
        <v>2.3359999999999999E-2</v>
      </c>
      <c r="BF11">
        <v>3.3820000000000001</v>
      </c>
      <c r="BG11">
        <v>0.17476</v>
      </c>
      <c r="BH11">
        <v>2.3300000000000001E-2</v>
      </c>
      <c r="BI11" t="s">
        <v>24</v>
      </c>
      <c r="BJ11" t="s">
        <v>25</v>
      </c>
      <c r="BK11" t="s">
        <v>9</v>
      </c>
      <c r="BN11" t="s">
        <v>9</v>
      </c>
      <c r="BO11" t="s">
        <v>26</v>
      </c>
    </row>
    <row r="12" spans="1:67" x14ac:dyDescent="0.2">
      <c r="A12">
        <v>2014</v>
      </c>
      <c r="B12" t="s">
        <v>42</v>
      </c>
      <c r="C12" t="s">
        <v>43</v>
      </c>
      <c r="D12" t="s">
        <v>44</v>
      </c>
      <c r="E12" t="s">
        <v>151</v>
      </c>
      <c r="F12" t="s">
        <v>152</v>
      </c>
      <c r="G12">
        <v>0</v>
      </c>
      <c r="H12">
        <v>4.3</v>
      </c>
      <c r="I12" t="s">
        <v>153</v>
      </c>
      <c r="J12" t="s">
        <v>30</v>
      </c>
      <c r="K12">
        <v>285</v>
      </c>
      <c r="L12">
        <v>6</v>
      </c>
      <c r="M12">
        <v>10</v>
      </c>
      <c r="N12" t="s">
        <v>46</v>
      </c>
      <c r="O12" t="s">
        <v>47</v>
      </c>
      <c r="P12">
        <v>6</v>
      </c>
      <c r="Q12" t="s">
        <v>33</v>
      </c>
      <c r="R12" t="s">
        <v>34</v>
      </c>
      <c r="S12" t="s">
        <v>35</v>
      </c>
      <c r="T12">
        <v>2</v>
      </c>
      <c r="U12" t="s">
        <v>147</v>
      </c>
      <c r="V12">
        <v>5500</v>
      </c>
      <c r="W12">
        <v>3.42</v>
      </c>
      <c r="X12">
        <v>25</v>
      </c>
      <c r="Y12">
        <v>1</v>
      </c>
      <c r="Z12" t="s">
        <v>15</v>
      </c>
      <c r="AA12" t="s">
        <v>154</v>
      </c>
      <c r="AB12" t="s">
        <v>16</v>
      </c>
      <c r="AC12" t="s">
        <v>17</v>
      </c>
      <c r="AH12">
        <v>31</v>
      </c>
      <c r="AI12" t="s">
        <v>155</v>
      </c>
      <c r="AJ12">
        <v>61</v>
      </c>
      <c r="AK12" t="s">
        <v>22</v>
      </c>
      <c r="AL12" t="s">
        <v>38</v>
      </c>
      <c r="AM12">
        <v>3.5978700000000002E-2</v>
      </c>
      <c r="AN12">
        <v>0.47467500000000001</v>
      </c>
      <c r="AO12">
        <v>430.34399999999999</v>
      </c>
      <c r="AP12">
        <v>4.5523999999999998E-3</v>
      </c>
      <c r="AR12">
        <v>1.10265E-2</v>
      </c>
      <c r="AT12">
        <v>20.7</v>
      </c>
      <c r="AU12" t="s">
        <v>23</v>
      </c>
      <c r="AV12">
        <v>19.399999999999999</v>
      </c>
      <c r="AW12">
        <v>20.3</v>
      </c>
      <c r="AX12">
        <v>22.4</v>
      </c>
      <c r="BC12">
        <v>43.96</v>
      </c>
      <c r="BD12">
        <v>0.68500000000000005</v>
      </c>
      <c r="BE12">
        <v>2.9399999999999999E-2</v>
      </c>
      <c r="BF12">
        <v>24.88</v>
      </c>
      <c r="BG12">
        <v>0.28749999999999998</v>
      </c>
      <c r="BH12">
        <v>3.0769999999999999E-2</v>
      </c>
      <c r="BI12" t="s">
        <v>24</v>
      </c>
      <c r="BJ12" t="s">
        <v>25</v>
      </c>
      <c r="BK12" t="s">
        <v>9</v>
      </c>
      <c r="BN12" t="s">
        <v>9</v>
      </c>
      <c r="BO12" t="s">
        <v>26</v>
      </c>
    </row>
    <row r="13" spans="1:67" x14ac:dyDescent="0.2">
      <c r="A13">
        <v>2014</v>
      </c>
      <c r="B13" t="s">
        <v>42</v>
      </c>
      <c r="C13" t="s">
        <v>43</v>
      </c>
      <c r="D13" t="s">
        <v>44</v>
      </c>
      <c r="E13" t="s">
        <v>151</v>
      </c>
      <c r="F13" t="s">
        <v>152</v>
      </c>
      <c r="G13">
        <v>0</v>
      </c>
      <c r="H13">
        <v>4.3</v>
      </c>
      <c r="I13" t="s">
        <v>153</v>
      </c>
      <c r="J13" t="s">
        <v>30</v>
      </c>
      <c r="K13">
        <v>285</v>
      </c>
      <c r="L13">
        <v>6</v>
      </c>
      <c r="M13">
        <v>10</v>
      </c>
      <c r="N13" t="s">
        <v>46</v>
      </c>
      <c r="O13" t="s">
        <v>47</v>
      </c>
      <c r="P13">
        <v>6</v>
      </c>
      <c r="Q13" t="s">
        <v>33</v>
      </c>
      <c r="R13" t="s">
        <v>34</v>
      </c>
      <c r="S13" t="s">
        <v>35</v>
      </c>
      <c r="T13">
        <v>2</v>
      </c>
      <c r="U13" t="s">
        <v>147</v>
      </c>
      <c r="V13">
        <v>5500</v>
      </c>
      <c r="W13">
        <v>3.42</v>
      </c>
      <c r="X13">
        <v>25</v>
      </c>
      <c r="Y13">
        <v>1</v>
      </c>
      <c r="Z13" t="s">
        <v>15</v>
      </c>
      <c r="AA13" t="s">
        <v>156</v>
      </c>
      <c r="AB13" t="s">
        <v>16</v>
      </c>
      <c r="AC13" t="s">
        <v>17</v>
      </c>
      <c r="AH13">
        <v>3</v>
      </c>
      <c r="AI13" t="s">
        <v>40</v>
      </c>
      <c r="AJ13">
        <v>61</v>
      </c>
      <c r="AK13" t="s">
        <v>22</v>
      </c>
      <c r="AL13" t="s">
        <v>41</v>
      </c>
      <c r="AM13">
        <v>3.3842999999999998E-3</v>
      </c>
      <c r="AN13">
        <v>0.224579</v>
      </c>
      <c r="AO13">
        <v>287.90300000000002</v>
      </c>
      <c r="AP13">
        <v>5.7220000000000003E-4</v>
      </c>
      <c r="AR13">
        <v>1.7466000000000001E-3</v>
      </c>
      <c r="AT13">
        <v>30.9</v>
      </c>
      <c r="AU13" t="s">
        <v>23</v>
      </c>
      <c r="BC13">
        <v>43.96</v>
      </c>
      <c r="BD13">
        <v>0.68500000000000005</v>
      </c>
      <c r="BE13">
        <v>2.9399999999999999E-2</v>
      </c>
      <c r="BF13">
        <v>24.88</v>
      </c>
      <c r="BG13">
        <v>0.28749999999999998</v>
      </c>
      <c r="BH13">
        <v>3.0769999999999999E-2</v>
      </c>
      <c r="BI13" t="s">
        <v>24</v>
      </c>
      <c r="BJ13" t="s">
        <v>25</v>
      </c>
      <c r="BK13" t="s">
        <v>9</v>
      </c>
      <c r="BN13" t="s">
        <v>9</v>
      </c>
      <c r="BO13" t="s">
        <v>26</v>
      </c>
    </row>
    <row r="14" spans="1:67" x14ac:dyDescent="0.2">
      <c r="A14">
        <v>2014</v>
      </c>
      <c r="B14" t="s">
        <v>51</v>
      </c>
      <c r="C14" t="s">
        <v>52</v>
      </c>
      <c r="D14" t="s">
        <v>51</v>
      </c>
      <c r="E14" t="s">
        <v>157</v>
      </c>
      <c r="F14" t="s">
        <v>158</v>
      </c>
      <c r="G14">
        <v>1</v>
      </c>
      <c r="H14">
        <v>2</v>
      </c>
      <c r="I14" t="s">
        <v>159</v>
      </c>
      <c r="J14" t="s">
        <v>5</v>
      </c>
      <c r="K14">
        <v>155</v>
      </c>
      <c r="L14">
        <v>4</v>
      </c>
      <c r="M14" t="s">
        <v>160</v>
      </c>
      <c r="N14" t="s">
        <v>7</v>
      </c>
      <c r="O14" t="s">
        <v>8</v>
      </c>
      <c r="P14">
        <v>6</v>
      </c>
      <c r="Q14" t="s">
        <v>9</v>
      </c>
      <c r="R14" t="s">
        <v>10</v>
      </c>
      <c r="S14" t="s">
        <v>11</v>
      </c>
      <c r="T14">
        <v>2</v>
      </c>
      <c r="U14" t="s">
        <v>147</v>
      </c>
      <c r="V14">
        <v>3125</v>
      </c>
      <c r="W14">
        <v>3.85</v>
      </c>
      <c r="X14">
        <v>35.4</v>
      </c>
      <c r="Y14">
        <v>1</v>
      </c>
      <c r="Z14" t="s">
        <v>15</v>
      </c>
      <c r="AA14" t="s">
        <v>161</v>
      </c>
      <c r="AB14" t="s">
        <v>16</v>
      </c>
      <c r="AC14" t="s">
        <v>17</v>
      </c>
      <c r="AH14">
        <v>21</v>
      </c>
      <c r="AI14" t="s">
        <v>37</v>
      </c>
      <c r="AJ14">
        <v>61</v>
      </c>
      <c r="AK14" t="s">
        <v>22</v>
      </c>
      <c r="AL14" t="s">
        <v>38</v>
      </c>
      <c r="AM14">
        <v>0.01</v>
      </c>
      <c r="AN14">
        <v>0.16</v>
      </c>
      <c r="AO14">
        <v>236</v>
      </c>
      <c r="AP14">
        <v>4.0000000000000001E-3</v>
      </c>
      <c r="AR14">
        <v>3.5999999999999999E-3</v>
      </c>
      <c r="AS14">
        <v>0.01</v>
      </c>
      <c r="AT14">
        <v>37.6</v>
      </c>
      <c r="AU14" t="s">
        <v>23</v>
      </c>
      <c r="AV14">
        <v>36.200000000000003</v>
      </c>
      <c r="AW14">
        <v>36.1</v>
      </c>
      <c r="AX14">
        <v>41.8</v>
      </c>
      <c r="BC14">
        <v>20.277999999999999</v>
      </c>
      <c r="BD14">
        <v>0.20491999999999999</v>
      </c>
      <c r="BE14">
        <v>1.8768E-2</v>
      </c>
      <c r="BF14">
        <v>6.6070000000000002</v>
      </c>
      <c r="BG14">
        <v>3.0609999999999998E-2</v>
      </c>
      <c r="BH14">
        <v>1.8963000000000001E-2</v>
      </c>
      <c r="BI14" t="s">
        <v>24</v>
      </c>
      <c r="BJ14" t="s">
        <v>25</v>
      </c>
      <c r="BK14" t="s">
        <v>9</v>
      </c>
      <c r="BN14" t="s">
        <v>9</v>
      </c>
      <c r="BO14" t="s">
        <v>26</v>
      </c>
    </row>
    <row r="15" spans="1:67" x14ac:dyDescent="0.2">
      <c r="A15">
        <v>2014</v>
      </c>
      <c r="B15" t="s">
        <v>51</v>
      </c>
      <c r="C15" t="s">
        <v>52</v>
      </c>
      <c r="D15" t="s">
        <v>51</v>
      </c>
      <c r="E15" t="s">
        <v>157</v>
      </c>
      <c r="F15" t="s">
        <v>158</v>
      </c>
      <c r="G15">
        <v>1</v>
      </c>
      <c r="H15">
        <v>2</v>
      </c>
      <c r="I15" t="s">
        <v>159</v>
      </c>
      <c r="J15" t="s">
        <v>5</v>
      </c>
      <c r="K15">
        <v>155</v>
      </c>
      <c r="L15">
        <v>4</v>
      </c>
      <c r="M15" t="s">
        <v>160</v>
      </c>
      <c r="N15" t="s">
        <v>7</v>
      </c>
      <c r="O15" t="s">
        <v>8</v>
      </c>
      <c r="P15">
        <v>6</v>
      </c>
      <c r="Q15" t="s">
        <v>9</v>
      </c>
      <c r="R15" t="s">
        <v>10</v>
      </c>
      <c r="S15" t="s">
        <v>11</v>
      </c>
      <c r="T15">
        <v>2</v>
      </c>
      <c r="U15" t="s">
        <v>147</v>
      </c>
      <c r="V15">
        <v>3125</v>
      </c>
      <c r="W15">
        <v>3.85</v>
      </c>
      <c r="X15">
        <v>35.4</v>
      </c>
      <c r="Y15">
        <v>1</v>
      </c>
      <c r="Z15" t="s">
        <v>15</v>
      </c>
      <c r="AA15" t="s">
        <v>162</v>
      </c>
      <c r="AB15" t="s">
        <v>16</v>
      </c>
      <c r="AC15" t="s">
        <v>17</v>
      </c>
      <c r="AH15">
        <v>3</v>
      </c>
      <c r="AI15" t="s">
        <v>40</v>
      </c>
      <c r="AJ15">
        <v>61</v>
      </c>
      <c r="AK15" t="s">
        <v>22</v>
      </c>
      <c r="AL15" t="s">
        <v>41</v>
      </c>
      <c r="AM15">
        <v>3.0000000000000001E-3</v>
      </c>
      <c r="AN15">
        <v>0.01</v>
      </c>
      <c r="AO15">
        <v>156</v>
      </c>
      <c r="AP15">
        <v>2E-3</v>
      </c>
      <c r="AR15">
        <v>2.3999999999999998E-3</v>
      </c>
      <c r="AS15">
        <v>0.01</v>
      </c>
      <c r="AT15">
        <v>56.9</v>
      </c>
      <c r="AU15" t="s">
        <v>23</v>
      </c>
      <c r="BC15">
        <v>20.277999999999999</v>
      </c>
      <c r="BD15">
        <v>0.20491999999999999</v>
      </c>
      <c r="BE15">
        <v>1.8768E-2</v>
      </c>
      <c r="BF15">
        <v>6.6070000000000002</v>
      </c>
      <c r="BG15">
        <v>3.0609999999999998E-2</v>
      </c>
      <c r="BH15">
        <v>1.8963000000000001E-2</v>
      </c>
      <c r="BI15" t="s">
        <v>24</v>
      </c>
      <c r="BJ15" t="s">
        <v>25</v>
      </c>
      <c r="BK15" t="s">
        <v>9</v>
      </c>
      <c r="BN15" t="s">
        <v>9</v>
      </c>
      <c r="BO15" t="s">
        <v>26</v>
      </c>
    </row>
    <row r="16" spans="1:67" x14ac:dyDescent="0.2">
      <c r="A16" s="1">
        <v>2022</v>
      </c>
      <c r="B16" s="2" t="s">
        <v>66</v>
      </c>
      <c r="C16" s="2" t="s">
        <v>67</v>
      </c>
      <c r="D16" s="2" t="s">
        <v>68</v>
      </c>
      <c r="E16" s="2" t="s">
        <v>163</v>
      </c>
      <c r="F16" s="2" t="s">
        <v>164</v>
      </c>
      <c r="G16" s="1">
        <v>0</v>
      </c>
      <c r="H16" s="3">
        <v>2.4870000000000001</v>
      </c>
      <c r="I16" s="2" t="s">
        <v>165</v>
      </c>
      <c r="J16" s="2" t="s">
        <v>30</v>
      </c>
      <c r="K16" s="1">
        <v>203</v>
      </c>
      <c r="L16" s="1">
        <v>4</v>
      </c>
      <c r="M16" s="2" t="s">
        <v>166</v>
      </c>
      <c r="N16" s="2" t="s">
        <v>46</v>
      </c>
      <c r="O16" s="2" t="s">
        <v>47</v>
      </c>
      <c r="P16" s="1">
        <v>8</v>
      </c>
      <c r="Q16" s="2" t="s">
        <v>33</v>
      </c>
      <c r="R16" s="2" t="s">
        <v>10</v>
      </c>
      <c r="S16" s="2" t="s">
        <v>11</v>
      </c>
      <c r="T16" s="2" t="s">
        <v>12</v>
      </c>
      <c r="U16" s="2" t="s">
        <v>13</v>
      </c>
      <c r="V16" s="1">
        <v>4000</v>
      </c>
      <c r="W16" s="4">
        <v>3.42</v>
      </c>
      <c r="X16" s="5">
        <v>27.8</v>
      </c>
      <c r="Y16" s="2" t="s">
        <v>14</v>
      </c>
      <c r="Z16" s="2" t="s">
        <v>15</v>
      </c>
      <c r="AA16" s="2" t="s">
        <v>167</v>
      </c>
      <c r="AB16" s="2" t="s">
        <v>16</v>
      </c>
      <c r="AC16" s="2" t="s">
        <v>17</v>
      </c>
      <c r="AD16" s="2" t="s">
        <v>18</v>
      </c>
      <c r="AE16" s="5"/>
      <c r="AF16" s="1"/>
      <c r="AG16" s="5"/>
      <c r="AH16" s="2" t="s">
        <v>36</v>
      </c>
      <c r="AI16" s="2" t="s">
        <v>37</v>
      </c>
      <c r="AJ16" s="2" t="s">
        <v>21</v>
      </c>
      <c r="AK16" s="2" t="s">
        <v>22</v>
      </c>
      <c r="AL16" s="2" t="s">
        <v>38</v>
      </c>
      <c r="AM16" s="6">
        <v>1.5417699999999999E-2</v>
      </c>
      <c r="AN16" s="6">
        <v>0.1794606</v>
      </c>
      <c r="AO16" s="6">
        <v>265.58174359999998</v>
      </c>
      <c r="AP16" s="6">
        <v>4.5753E-3</v>
      </c>
      <c r="AQ16" s="6"/>
      <c r="AR16" s="6">
        <v>4.6972000000000003E-3</v>
      </c>
      <c r="AS16" s="6">
        <v>3.8729999999999998E-4</v>
      </c>
      <c r="AT16" s="6">
        <v>33.1</v>
      </c>
      <c r="AU16" s="2" t="s">
        <v>23</v>
      </c>
      <c r="AV16" s="6">
        <v>32.000191600000001</v>
      </c>
      <c r="AW16" s="6">
        <v>32.383719399999997</v>
      </c>
      <c r="AX16" s="6">
        <v>35.628859599999998</v>
      </c>
      <c r="AY16" s="6"/>
      <c r="AZ16" s="6">
        <v>0.02</v>
      </c>
      <c r="BA16" s="6">
        <v>0.09</v>
      </c>
      <c r="BB16" s="6">
        <v>0.15</v>
      </c>
      <c r="BC16" s="3">
        <v>27.44</v>
      </c>
      <c r="BD16" s="8">
        <v>0.23091999999999999</v>
      </c>
      <c r="BE16" s="9">
        <v>2.3588000000000001E-2</v>
      </c>
      <c r="BF16" s="3">
        <v>12.435</v>
      </c>
      <c r="BG16" s="8">
        <v>4.6299999999999996E-3</v>
      </c>
      <c r="BH16" s="9">
        <v>2.5177000000000001E-2</v>
      </c>
      <c r="BI16" s="2" t="s">
        <v>24</v>
      </c>
      <c r="BJ16" s="2" t="s">
        <v>25</v>
      </c>
      <c r="BK16" s="2" t="s">
        <v>9</v>
      </c>
      <c r="BL16" s="2" t="s">
        <v>18</v>
      </c>
      <c r="BM16" s="5"/>
      <c r="BN16" s="2" t="s">
        <v>9</v>
      </c>
      <c r="BO16" s="2" t="s">
        <v>26</v>
      </c>
    </row>
    <row r="17" spans="1:67" x14ac:dyDescent="0.2">
      <c r="A17" s="1">
        <v>2022</v>
      </c>
      <c r="B17" s="2" t="s">
        <v>66</v>
      </c>
      <c r="C17" s="2" t="s">
        <v>67</v>
      </c>
      <c r="D17" s="2" t="s">
        <v>68</v>
      </c>
      <c r="E17" s="2" t="s">
        <v>163</v>
      </c>
      <c r="F17" s="2" t="s">
        <v>164</v>
      </c>
      <c r="G17" s="1">
        <v>0</v>
      </c>
      <c r="H17" s="3">
        <v>2.4870000000000001</v>
      </c>
      <c r="I17" s="2" t="s">
        <v>165</v>
      </c>
      <c r="J17" s="2" t="s">
        <v>30</v>
      </c>
      <c r="K17" s="1">
        <v>203</v>
      </c>
      <c r="L17" s="1">
        <v>4</v>
      </c>
      <c r="M17" s="2" t="s">
        <v>166</v>
      </c>
      <c r="N17" s="2" t="s">
        <v>46</v>
      </c>
      <c r="O17" s="2" t="s">
        <v>47</v>
      </c>
      <c r="P17" s="1">
        <v>8</v>
      </c>
      <c r="Q17" s="2" t="s">
        <v>33</v>
      </c>
      <c r="R17" s="2" t="s">
        <v>10</v>
      </c>
      <c r="S17" s="2" t="s">
        <v>11</v>
      </c>
      <c r="T17" s="2" t="s">
        <v>12</v>
      </c>
      <c r="U17" s="2" t="s">
        <v>13</v>
      </c>
      <c r="V17" s="1">
        <v>4000</v>
      </c>
      <c r="W17" s="4">
        <v>3.42</v>
      </c>
      <c r="X17" s="5">
        <v>27.8</v>
      </c>
      <c r="Y17" s="2" t="s">
        <v>14</v>
      </c>
      <c r="Z17" s="2" t="s">
        <v>15</v>
      </c>
      <c r="AA17" s="2" t="s">
        <v>168</v>
      </c>
      <c r="AB17" s="2" t="s">
        <v>16</v>
      </c>
      <c r="AC17" s="2" t="s">
        <v>17</v>
      </c>
      <c r="AD17" s="2" t="s">
        <v>18</v>
      </c>
      <c r="AE17" s="5"/>
      <c r="AF17" s="1"/>
      <c r="AG17" s="5"/>
      <c r="AH17" s="2" t="s">
        <v>39</v>
      </c>
      <c r="AI17" s="2" t="s">
        <v>40</v>
      </c>
      <c r="AJ17" s="2" t="s">
        <v>21</v>
      </c>
      <c r="AK17" s="2" t="s">
        <v>22</v>
      </c>
      <c r="AL17" s="2" t="s">
        <v>41</v>
      </c>
      <c r="AM17" s="6">
        <v>4.0350999999999998E-3</v>
      </c>
      <c r="AN17" s="6">
        <v>2.7212799999999999E-2</v>
      </c>
      <c r="AO17" s="6">
        <v>185.83624929999999</v>
      </c>
      <c r="AP17" s="6">
        <v>4.7090000000000001E-4</v>
      </c>
      <c r="AQ17" s="6"/>
      <c r="AR17" s="6">
        <v>2.8494000000000002E-3</v>
      </c>
      <c r="AS17" s="6">
        <v>0</v>
      </c>
      <c r="AT17" s="6">
        <v>47.3</v>
      </c>
      <c r="AU17" s="2" t="s">
        <v>23</v>
      </c>
      <c r="AV17" s="6"/>
      <c r="AW17" s="6"/>
      <c r="AX17" s="6"/>
      <c r="AY17" s="6"/>
      <c r="AZ17" s="6">
        <v>0.44</v>
      </c>
      <c r="BA17" s="6">
        <v>0.37</v>
      </c>
      <c r="BB17" s="6">
        <v>0.12</v>
      </c>
      <c r="BC17" s="3">
        <v>27.44</v>
      </c>
      <c r="BD17" s="8">
        <v>0.23091999999999999</v>
      </c>
      <c r="BE17" s="9">
        <v>2.3588000000000001E-2</v>
      </c>
      <c r="BF17" s="3">
        <v>12.435</v>
      </c>
      <c r="BG17" s="8">
        <v>4.6299999999999996E-3</v>
      </c>
      <c r="BH17" s="9">
        <v>2.5177000000000001E-2</v>
      </c>
      <c r="BI17" s="2" t="s">
        <v>24</v>
      </c>
      <c r="BJ17" s="2" t="s">
        <v>25</v>
      </c>
      <c r="BK17" s="2" t="s">
        <v>9</v>
      </c>
      <c r="BL17" s="2" t="s">
        <v>18</v>
      </c>
      <c r="BM17" s="5"/>
      <c r="BN17" s="2" t="s">
        <v>9</v>
      </c>
      <c r="BO17" s="2" t="s">
        <v>26</v>
      </c>
    </row>
    <row r="18" spans="1:67" x14ac:dyDescent="0.2">
      <c r="A18">
        <v>2016</v>
      </c>
      <c r="B18" t="s">
        <v>27</v>
      </c>
      <c r="C18" t="s">
        <v>28</v>
      </c>
      <c r="D18" t="s">
        <v>29</v>
      </c>
      <c r="E18" t="s">
        <v>187</v>
      </c>
      <c r="F18" t="s">
        <v>188</v>
      </c>
      <c r="G18">
        <v>0</v>
      </c>
      <c r="H18">
        <v>2.7</v>
      </c>
      <c r="I18" t="s">
        <v>174</v>
      </c>
      <c r="J18" t="s">
        <v>30</v>
      </c>
      <c r="K18">
        <v>325</v>
      </c>
      <c r="L18">
        <v>6</v>
      </c>
      <c r="M18" t="s">
        <v>189</v>
      </c>
      <c r="N18" t="s">
        <v>31</v>
      </c>
      <c r="O18" t="s">
        <v>32</v>
      </c>
      <c r="P18">
        <v>6</v>
      </c>
      <c r="Q18" t="s">
        <v>33</v>
      </c>
      <c r="R18" t="s">
        <v>34</v>
      </c>
      <c r="S18" t="s">
        <v>35</v>
      </c>
      <c r="T18">
        <v>2</v>
      </c>
      <c r="U18" t="s">
        <v>147</v>
      </c>
      <c r="V18">
        <v>4750</v>
      </c>
      <c r="W18">
        <v>3.31</v>
      </c>
      <c r="X18">
        <v>26</v>
      </c>
      <c r="Y18">
        <v>1</v>
      </c>
      <c r="Z18" t="s">
        <v>15</v>
      </c>
      <c r="AA18" t="s">
        <v>190</v>
      </c>
      <c r="AB18" t="s">
        <v>64</v>
      </c>
      <c r="AC18" t="s">
        <v>17</v>
      </c>
      <c r="AH18">
        <v>21</v>
      </c>
      <c r="AI18" t="s">
        <v>37</v>
      </c>
      <c r="AJ18">
        <v>61</v>
      </c>
      <c r="AK18" t="s">
        <v>22</v>
      </c>
      <c r="AL18" t="s">
        <v>38</v>
      </c>
      <c r="AM18">
        <v>5.6927800000000001E-2</v>
      </c>
      <c r="AN18">
        <v>0.91356029999999999</v>
      </c>
      <c r="AO18">
        <v>368.07482210000001</v>
      </c>
      <c r="AP18">
        <v>6.8088000000000003E-3</v>
      </c>
      <c r="AR18">
        <v>2.1054900000000001E-2</v>
      </c>
      <c r="AT18">
        <v>24.1</v>
      </c>
      <c r="AU18" t="s">
        <v>23</v>
      </c>
      <c r="AV18">
        <v>22.428743300000001</v>
      </c>
      <c r="AW18">
        <v>24.083771500000001</v>
      </c>
      <c r="AX18">
        <v>25.715440099999999</v>
      </c>
      <c r="AZ18">
        <v>-1.5424979999999999</v>
      </c>
      <c r="BA18">
        <v>-0.89393599999999995</v>
      </c>
      <c r="BB18">
        <v>-0.93485300000000005</v>
      </c>
      <c r="BC18">
        <v>22.55</v>
      </c>
      <c r="BD18">
        <v>0.39100000000000001</v>
      </c>
      <c r="BE18">
        <v>3.1370000000000002E-2</v>
      </c>
      <c r="BF18">
        <v>-0.48</v>
      </c>
      <c r="BG18">
        <v>0.5252</v>
      </c>
      <c r="BH18">
        <v>2.7810000000000001E-2</v>
      </c>
      <c r="BI18" t="s">
        <v>24</v>
      </c>
      <c r="BJ18" t="s">
        <v>25</v>
      </c>
      <c r="BK18" t="s">
        <v>9</v>
      </c>
      <c r="BN18" t="s">
        <v>9</v>
      </c>
      <c r="BO18" t="s">
        <v>26</v>
      </c>
    </row>
    <row r="19" spans="1:67" x14ac:dyDescent="0.2">
      <c r="A19">
        <v>2016</v>
      </c>
      <c r="B19" t="s">
        <v>27</v>
      </c>
      <c r="C19" t="s">
        <v>28</v>
      </c>
      <c r="D19" t="s">
        <v>29</v>
      </c>
      <c r="E19" t="s">
        <v>191</v>
      </c>
      <c r="F19" t="s">
        <v>192</v>
      </c>
      <c r="G19">
        <v>0</v>
      </c>
      <c r="H19">
        <v>3.5</v>
      </c>
      <c r="I19" t="s">
        <v>193</v>
      </c>
      <c r="J19" t="s">
        <v>30</v>
      </c>
      <c r="K19">
        <v>365</v>
      </c>
      <c r="L19">
        <v>6</v>
      </c>
      <c r="M19" t="s">
        <v>194</v>
      </c>
      <c r="N19" t="s">
        <v>31</v>
      </c>
      <c r="O19" t="s">
        <v>32</v>
      </c>
      <c r="P19">
        <v>6</v>
      </c>
      <c r="Q19" t="s">
        <v>33</v>
      </c>
      <c r="R19" t="s">
        <v>175</v>
      </c>
      <c r="S19" t="s">
        <v>176</v>
      </c>
      <c r="T19">
        <v>2</v>
      </c>
      <c r="U19" t="s">
        <v>147</v>
      </c>
      <c r="V19">
        <v>5250</v>
      </c>
      <c r="W19">
        <v>3.31</v>
      </c>
      <c r="X19">
        <v>24.8</v>
      </c>
      <c r="Y19">
        <v>1</v>
      </c>
      <c r="Z19" t="s">
        <v>15</v>
      </c>
      <c r="AA19" t="s">
        <v>195</v>
      </c>
      <c r="AB19" t="s">
        <v>16</v>
      </c>
      <c r="AC19" t="s">
        <v>150</v>
      </c>
      <c r="AD19" t="s">
        <v>196</v>
      </c>
      <c r="AE19">
        <v>20.3</v>
      </c>
      <c r="AF19">
        <v>5250</v>
      </c>
      <c r="AG19">
        <v>24.9</v>
      </c>
      <c r="AH19">
        <v>21</v>
      </c>
      <c r="AI19" t="s">
        <v>37</v>
      </c>
      <c r="AJ19">
        <v>61</v>
      </c>
      <c r="AK19" t="s">
        <v>22</v>
      </c>
      <c r="AL19" t="s">
        <v>38</v>
      </c>
      <c r="AO19">
        <v>438</v>
      </c>
      <c r="AR19">
        <v>1.7058199999999999E-2</v>
      </c>
      <c r="AS19">
        <v>0.01</v>
      </c>
      <c r="AT19">
        <v>19.899999999999999</v>
      </c>
      <c r="AU19" t="s">
        <v>23</v>
      </c>
      <c r="AV19">
        <v>18.8</v>
      </c>
      <c r="AW19">
        <v>19.600000000000001</v>
      </c>
      <c r="AX19">
        <v>21.8</v>
      </c>
      <c r="AZ19">
        <v>-1.0991359999999999</v>
      </c>
      <c r="BA19">
        <v>-0.73484099999999997</v>
      </c>
      <c r="BB19">
        <v>-0.839924</v>
      </c>
      <c r="BC19">
        <v>31.04</v>
      </c>
      <c r="BD19">
        <v>0.3538</v>
      </c>
      <c r="BE19">
        <v>3.6859999999999997E-2</v>
      </c>
      <c r="BF19">
        <v>5.01</v>
      </c>
      <c r="BG19">
        <v>0.3609</v>
      </c>
      <c r="BH19">
        <v>3.3980000000000003E-2</v>
      </c>
      <c r="BI19" t="s">
        <v>24</v>
      </c>
      <c r="BJ19" t="s">
        <v>25</v>
      </c>
      <c r="BK19" t="s">
        <v>9</v>
      </c>
      <c r="BN19" t="s">
        <v>9</v>
      </c>
      <c r="BO19" t="s">
        <v>26</v>
      </c>
    </row>
    <row r="20" spans="1:67" x14ac:dyDescent="0.2">
      <c r="A20" s="1">
        <v>2021</v>
      </c>
      <c r="B20" s="2" t="s">
        <v>27</v>
      </c>
      <c r="C20" s="2" t="s">
        <v>28</v>
      </c>
      <c r="D20" s="2" t="s">
        <v>29</v>
      </c>
      <c r="E20" s="2" t="s">
        <v>180</v>
      </c>
      <c r="F20" s="2" t="s">
        <v>181</v>
      </c>
      <c r="G20" s="1">
        <v>0</v>
      </c>
      <c r="H20" s="3">
        <v>2.7</v>
      </c>
      <c r="I20" s="2" t="s">
        <v>182</v>
      </c>
      <c r="J20" s="2" t="s">
        <v>30</v>
      </c>
      <c r="K20" s="1">
        <v>315</v>
      </c>
      <c r="L20" s="1">
        <v>6</v>
      </c>
      <c r="M20" s="2" t="s">
        <v>183</v>
      </c>
      <c r="N20" s="2" t="s">
        <v>31</v>
      </c>
      <c r="O20" s="2" t="s">
        <v>32</v>
      </c>
      <c r="P20" s="1">
        <v>10</v>
      </c>
      <c r="Q20" s="2" t="s">
        <v>33</v>
      </c>
      <c r="R20" s="2" t="s">
        <v>34</v>
      </c>
      <c r="S20" s="2" t="s">
        <v>35</v>
      </c>
      <c r="T20" s="2" t="s">
        <v>12</v>
      </c>
      <c r="U20" s="2" t="s">
        <v>13</v>
      </c>
      <c r="V20" s="1">
        <v>5500</v>
      </c>
      <c r="W20" s="4">
        <v>4.46</v>
      </c>
      <c r="X20" s="5">
        <v>30.1</v>
      </c>
      <c r="Y20" s="2" t="s">
        <v>14</v>
      </c>
      <c r="Z20" s="2" t="s">
        <v>15</v>
      </c>
      <c r="AA20" s="2" t="s">
        <v>184</v>
      </c>
      <c r="AB20" s="2" t="s">
        <v>16</v>
      </c>
      <c r="AC20" s="2" t="s">
        <v>17</v>
      </c>
      <c r="AD20" s="2" t="s">
        <v>18</v>
      </c>
      <c r="AE20" s="5"/>
      <c r="AF20" s="1"/>
      <c r="AG20" s="5"/>
      <c r="AH20" s="2" t="s">
        <v>36</v>
      </c>
      <c r="AI20" s="2" t="s">
        <v>37</v>
      </c>
      <c r="AJ20" s="2" t="s">
        <v>21</v>
      </c>
      <c r="AK20" s="2" t="s">
        <v>22</v>
      </c>
      <c r="AL20" s="2" t="s">
        <v>38</v>
      </c>
      <c r="AM20" s="6">
        <v>1.3995E-2</v>
      </c>
      <c r="AN20" s="6">
        <v>0.28740199999999999</v>
      </c>
      <c r="AO20" s="6">
        <v>416.541</v>
      </c>
      <c r="AP20" s="6">
        <v>7.5656999999999999E-3</v>
      </c>
      <c r="AQ20" s="6"/>
      <c r="AR20" s="6">
        <v>3.1099999999999999E-3</v>
      </c>
      <c r="AS20" s="6">
        <v>1.8052999999999999E-3</v>
      </c>
      <c r="AT20" s="6">
        <v>21.3</v>
      </c>
      <c r="AU20" s="2" t="s">
        <v>23</v>
      </c>
      <c r="AV20" s="6">
        <v>19.643764900000001</v>
      </c>
      <c r="AW20" s="6">
        <v>21.725592800000001</v>
      </c>
      <c r="AX20" s="6">
        <v>22.213653300000001</v>
      </c>
      <c r="AY20" s="6"/>
      <c r="AZ20" s="6">
        <v>-1.79878</v>
      </c>
      <c r="BA20" s="6">
        <v>-1.2974000000000001</v>
      </c>
      <c r="BB20" s="6">
        <v>-1.05443</v>
      </c>
      <c r="BC20" s="3">
        <v>48.13</v>
      </c>
      <c r="BD20" s="7">
        <v>0.29820000000000002</v>
      </c>
      <c r="BE20" s="8">
        <v>4.5769999999999998E-2</v>
      </c>
      <c r="BF20" s="3">
        <v>11.24</v>
      </c>
      <c r="BG20" s="8">
        <v>0.3458</v>
      </c>
      <c r="BH20" s="9">
        <v>4.2229999999999997E-2</v>
      </c>
      <c r="BI20" s="2" t="s">
        <v>24</v>
      </c>
      <c r="BJ20" s="2" t="s">
        <v>25</v>
      </c>
      <c r="BK20" s="2" t="s">
        <v>9</v>
      </c>
      <c r="BL20" s="2" t="s">
        <v>18</v>
      </c>
      <c r="BM20" s="1"/>
      <c r="BN20" s="2" t="s">
        <v>9</v>
      </c>
      <c r="BO20" s="2" t="s">
        <v>26</v>
      </c>
    </row>
    <row r="21" spans="1:67" x14ac:dyDescent="0.2">
      <c r="A21" s="1">
        <v>2021</v>
      </c>
      <c r="B21" s="2" t="s">
        <v>27</v>
      </c>
      <c r="C21" s="2" t="s">
        <v>28</v>
      </c>
      <c r="D21" s="2" t="s">
        <v>29</v>
      </c>
      <c r="E21" s="2" t="s">
        <v>180</v>
      </c>
      <c r="F21" s="2" t="s">
        <v>181</v>
      </c>
      <c r="G21" s="1">
        <v>0</v>
      </c>
      <c r="H21" s="3">
        <v>2.7</v>
      </c>
      <c r="I21" s="2" t="s">
        <v>182</v>
      </c>
      <c r="J21" s="2" t="s">
        <v>30</v>
      </c>
      <c r="K21" s="1">
        <v>315</v>
      </c>
      <c r="L21" s="1">
        <v>6</v>
      </c>
      <c r="M21" s="2" t="s">
        <v>183</v>
      </c>
      <c r="N21" s="2" t="s">
        <v>31</v>
      </c>
      <c r="O21" s="2" t="s">
        <v>32</v>
      </c>
      <c r="P21" s="1">
        <v>10</v>
      </c>
      <c r="Q21" s="2" t="s">
        <v>33</v>
      </c>
      <c r="R21" s="2" t="s">
        <v>34</v>
      </c>
      <c r="S21" s="2" t="s">
        <v>35</v>
      </c>
      <c r="T21" s="2" t="s">
        <v>12</v>
      </c>
      <c r="U21" s="2" t="s">
        <v>13</v>
      </c>
      <c r="V21" s="1">
        <v>5500</v>
      </c>
      <c r="W21" s="4">
        <v>4.46</v>
      </c>
      <c r="X21" s="5">
        <v>30.1</v>
      </c>
      <c r="Y21" s="2" t="s">
        <v>14</v>
      </c>
      <c r="Z21" s="2" t="s">
        <v>15</v>
      </c>
      <c r="AA21" s="2" t="s">
        <v>185</v>
      </c>
      <c r="AB21" s="2" t="s">
        <v>16</v>
      </c>
      <c r="AC21" s="2" t="s">
        <v>17</v>
      </c>
      <c r="AD21" s="2" t="s">
        <v>18</v>
      </c>
      <c r="AE21" s="5"/>
      <c r="AF21" s="1"/>
      <c r="AG21" s="5"/>
      <c r="AH21" s="2" t="s">
        <v>39</v>
      </c>
      <c r="AI21" s="2" t="s">
        <v>40</v>
      </c>
      <c r="AJ21" s="2" t="s">
        <v>21</v>
      </c>
      <c r="AK21" s="2" t="s">
        <v>22</v>
      </c>
      <c r="AL21" s="2" t="s">
        <v>41</v>
      </c>
      <c r="AM21" s="6">
        <v>8.4809999999999996E-4</v>
      </c>
      <c r="AN21" s="6">
        <v>0.159109</v>
      </c>
      <c r="AO21" s="6">
        <v>324.714</v>
      </c>
      <c r="AP21" s="6">
        <v>1.8759E-3</v>
      </c>
      <c r="AQ21" s="6"/>
      <c r="AR21" s="6">
        <v>5.9489999999999999E-4</v>
      </c>
      <c r="AS21" s="6">
        <v>0</v>
      </c>
      <c r="AT21" s="6">
        <v>27.4</v>
      </c>
      <c r="AU21" s="2" t="s">
        <v>23</v>
      </c>
      <c r="AV21" s="6"/>
      <c r="AW21" s="6"/>
      <c r="AX21" s="6"/>
      <c r="AY21" s="6"/>
      <c r="AZ21" s="6">
        <v>0.100045</v>
      </c>
      <c r="BA21" s="6">
        <v>-5.52659E-2</v>
      </c>
      <c r="BB21" s="6">
        <v>-0.39832800000000002</v>
      </c>
      <c r="BC21" s="3">
        <v>48.13</v>
      </c>
      <c r="BD21" s="7">
        <v>0.29820000000000002</v>
      </c>
      <c r="BE21" s="8">
        <v>4.5769999999999998E-2</v>
      </c>
      <c r="BF21" s="3">
        <v>11.24</v>
      </c>
      <c r="BG21" s="8">
        <v>0.3458</v>
      </c>
      <c r="BH21" s="9">
        <v>4.2229999999999997E-2</v>
      </c>
      <c r="BI21" s="2" t="s">
        <v>24</v>
      </c>
      <c r="BJ21" s="2" t="s">
        <v>25</v>
      </c>
      <c r="BK21" s="2" t="s">
        <v>9</v>
      </c>
      <c r="BL21" s="2" t="s">
        <v>18</v>
      </c>
      <c r="BM21" s="1"/>
      <c r="BN21" s="2" t="s">
        <v>9</v>
      </c>
      <c r="BO21" s="2" t="s">
        <v>26</v>
      </c>
    </row>
    <row r="22" spans="1:67" x14ac:dyDescent="0.2">
      <c r="A22" s="1">
        <v>2021</v>
      </c>
      <c r="B22" s="2" t="s">
        <v>27</v>
      </c>
      <c r="C22" s="2" t="s">
        <v>28</v>
      </c>
      <c r="D22" s="2" t="s">
        <v>29</v>
      </c>
      <c r="E22" s="2" t="s">
        <v>180</v>
      </c>
      <c r="F22" s="2" t="s">
        <v>181</v>
      </c>
      <c r="G22" s="1">
        <v>0</v>
      </c>
      <c r="H22" s="3">
        <v>2.7</v>
      </c>
      <c r="I22" s="2" t="s">
        <v>182</v>
      </c>
      <c r="J22" s="2" t="s">
        <v>30</v>
      </c>
      <c r="K22" s="1">
        <v>315</v>
      </c>
      <c r="L22" s="1">
        <v>6</v>
      </c>
      <c r="M22" s="2" t="s">
        <v>183</v>
      </c>
      <c r="N22" s="2" t="s">
        <v>31</v>
      </c>
      <c r="O22" s="2" t="s">
        <v>32</v>
      </c>
      <c r="P22" s="1">
        <v>10</v>
      </c>
      <c r="Q22" s="2" t="s">
        <v>33</v>
      </c>
      <c r="R22" s="2" t="s">
        <v>34</v>
      </c>
      <c r="S22" s="2" t="s">
        <v>35</v>
      </c>
      <c r="T22" s="2" t="s">
        <v>12</v>
      </c>
      <c r="U22" s="2" t="s">
        <v>13</v>
      </c>
      <c r="V22" s="1">
        <v>5500</v>
      </c>
      <c r="W22" s="4">
        <v>4.46</v>
      </c>
      <c r="X22" s="5">
        <v>30.1</v>
      </c>
      <c r="Y22" s="2" t="s">
        <v>14</v>
      </c>
      <c r="Z22" s="2" t="s">
        <v>15</v>
      </c>
      <c r="AA22" s="2" t="s">
        <v>186</v>
      </c>
      <c r="AB22" s="2" t="s">
        <v>16</v>
      </c>
      <c r="AC22" s="2" t="s">
        <v>17</v>
      </c>
      <c r="AD22" s="2" t="s">
        <v>18</v>
      </c>
      <c r="AE22" s="5"/>
      <c r="AF22" s="1"/>
      <c r="AG22" s="5"/>
      <c r="AH22" s="2" t="s">
        <v>19</v>
      </c>
      <c r="AI22" s="2" t="s">
        <v>20</v>
      </c>
      <c r="AJ22" s="2" t="s">
        <v>21</v>
      </c>
      <c r="AK22" s="2" t="s">
        <v>22</v>
      </c>
      <c r="AL22" s="2" t="s">
        <v>20</v>
      </c>
      <c r="AM22" s="6">
        <v>3.8814399999999999E-2</v>
      </c>
      <c r="AN22" s="6">
        <v>0.58146600000000004</v>
      </c>
      <c r="AO22" s="6">
        <v>532.74099999999999</v>
      </c>
      <c r="AP22" s="6">
        <v>1.32824E-2</v>
      </c>
      <c r="AQ22" s="6"/>
      <c r="AR22" s="6"/>
      <c r="AS22" s="6"/>
      <c r="AT22" s="6">
        <v>16.7</v>
      </c>
      <c r="AU22" s="2" t="s">
        <v>23</v>
      </c>
      <c r="AV22" s="6">
        <v>12.0927481</v>
      </c>
      <c r="AW22" s="6">
        <v>18.731278</v>
      </c>
      <c r="AX22" s="6"/>
      <c r="AY22" s="6"/>
      <c r="AZ22" s="6">
        <v>3.4631599999999998</v>
      </c>
      <c r="BA22" s="6">
        <v>1.3122799999999999</v>
      </c>
      <c r="BB22" s="6">
        <v>-0.57052499999999995</v>
      </c>
      <c r="BC22" s="3">
        <v>48.13</v>
      </c>
      <c r="BD22" s="7">
        <v>0.29820000000000002</v>
      </c>
      <c r="BE22" s="8">
        <v>4.5769999999999998E-2</v>
      </c>
      <c r="BF22" s="3">
        <v>11.24</v>
      </c>
      <c r="BG22" s="8">
        <v>0.3458</v>
      </c>
      <c r="BH22" s="9">
        <v>4.2229999999999997E-2</v>
      </c>
      <c r="BI22" s="2" t="s">
        <v>24</v>
      </c>
      <c r="BJ22" s="2" t="s">
        <v>25</v>
      </c>
      <c r="BK22" s="2" t="s">
        <v>9</v>
      </c>
      <c r="BL22" s="2" t="s">
        <v>18</v>
      </c>
      <c r="BM22" s="1"/>
      <c r="BN22" s="2" t="s">
        <v>9</v>
      </c>
      <c r="BO22" s="2" t="s">
        <v>26</v>
      </c>
    </row>
    <row r="25" spans="1:67" x14ac:dyDescent="0.2">
      <c r="A25" s="11" t="s">
        <v>388</v>
      </c>
    </row>
    <row r="26" spans="1:67" x14ac:dyDescent="0.2">
      <c r="A26" s="42" t="s">
        <v>390</v>
      </c>
      <c r="B26" s="42" t="s">
        <v>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CE06-E074-714D-BDAB-A4062CF0E424}">
  <dimension ref="A1:FJ11"/>
  <sheetViews>
    <sheetView workbookViewId="0">
      <selection activeCell="F36" sqref="F36"/>
    </sheetView>
  </sheetViews>
  <sheetFormatPr baseColWidth="10" defaultRowHeight="16" x14ac:dyDescent="0.2"/>
  <sheetData>
    <row r="1" spans="1:166" s="11" customFormat="1" x14ac:dyDescent="0.2">
      <c r="A1" s="23" t="s">
        <v>197</v>
      </c>
      <c r="B1" s="24" t="s">
        <v>198</v>
      </c>
      <c r="C1" s="24" t="s">
        <v>199</v>
      </c>
      <c r="D1" s="24" t="s">
        <v>200</v>
      </c>
      <c r="E1" s="24" t="s">
        <v>201</v>
      </c>
      <c r="F1" s="25" t="s">
        <v>202</v>
      </c>
      <c r="G1" s="24" t="s">
        <v>203</v>
      </c>
      <c r="H1" s="24" t="s">
        <v>204</v>
      </c>
      <c r="I1" s="26" t="s">
        <v>205</v>
      </c>
      <c r="J1" s="23" t="s">
        <v>206</v>
      </c>
      <c r="K1" s="24" t="s">
        <v>207</v>
      </c>
      <c r="L1" s="24" t="s">
        <v>208</v>
      </c>
      <c r="M1" s="24" t="s">
        <v>209</v>
      </c>
      <c r="N1" s="24" t="s">
        <v>210</v>
      </c>
      <c r="O1" s="24" t="s">
        <v>211</v>
      </c>
      <c r="P1" s="24" t="s">
        <v>212</v>
      </c>
      <c r="Q1" s="24" t="s">
        <v>213</v>
      </c>
      <c r="R1" s="24" t="s">
        <v>214</v>
      </c>
      <c r="S1" s="24" t="s">
        <v>215</v>
      </c>
      <c r="T1" s="24" t="s">
        <v>216</v>
      </c>
      <c r="U1" s="24" t="s">
        <v>217</v>
      </c>
      <c r="V1" s="24" t="s">
        <v>218</v>
      </c>
      <c r="W1" s="24" t="s">
        <v>219</v>
      </c>
      <c r="X1" s="24" t="s">
        <v>220</v>
      </c>
      <c r="Y1" s="24" t="s">
        <v>221</v>
      </c>
      <c r="Z1" s="24" t="s">
        <v>222</v>
      </c>
      <c r="AA1" s="24" t="s">
        <v>223</v>
      </c>
      <c r="AB1" s="24" t="s">
        <v>224</v>
      </c>
      <c r="AC1" s="24" t="s">
        <v>225</v>
      </c>
      <c r="AD1" s="24" t="s">
        <v>226</v>
      </c>
      <c r="AE1" s="24" t="s">
        <v>227</v>
      </c>
      <c r="AF1" s="24" t="s">
        <v>228</v>
      </c>
      <c r="AG1" s="24" t="s">
        <v>229</v>
      </c>
      <c r="AH1" s="24" t="s">
        <v>230</v>
      </c>
      <c r="AI1" s="24" t="s">
        <v>231</v>
      </c>
      <c r="AJ1" s="24" t="s">
        <v>232</v>
      </c>
      <c r="AK1" s="24" t="s">
        <v>233</v>
      </c>
      <c r="AL1" s="24" t="s">
        <v>234</v>
      </c>
      <c r="AM1" s="24" t="s">
        <v>235</v>
      </c>
      <c r="AN1" s="24" t="s">
        <v>236</v>
      </c>
      <c r="AO1" s="24" t="s">
        <v>237</v>
      </c>
      <c r="AP1" s="24" t="s">
        <v>238</v>
      </c>
      <c r="AQ1" s="24" t="s">
        <v>239</v>
      </c>
      <c r="AR1" s="26" t="s">
        <v>240</v>
      </c>
      <c r="AS1" s="23" t="s">
        <v>241</v>
      </c>
      <c r="AT1" s="27" t="s">
        <v>242</v>
      </c>
      <c r="AU1" s="23" t="s">
        <v>243</v>
      </c>
      <c r="AV1" s="24" t="s">
        <v>244</v>
      </c>
      <c r="AW1" s="24" t="s">
        <v>245</v>
      </c>
      <c r="AX1" s="24" t="s">
        <v>246</v>
      </c>
      <c r="AY1" s="24" t="s">
        <v>247</v>
      </c>
      <c r="AZ1" s="24" t="s">
        <v>248</v>
      </c>
      <c r="BA1" s="24" t="s">
        <v>249</v>
      </c>
      <c r="BB1" s="24" t="s">
        <v>250</v>
      </c>
      <c r="BC1" s="24" t="s">
        <v>251</v>
      </c>
      <c r="BD1" s="24" t="s">
        <v>252</v>
      </c>
      <c r="BE1" s="24" t="s">
        <v>253</v>
      </c>
      <c r="BF1" s="24" t="s">
        <v>254</v>
      </c>
      <c r="BG1" s="24" t="s">
        <v>255</v>
      </c>
      <c r="BH1" s="24" t="s">
        <v>256</v>
      </c>
      <c r="BI1" s="24" t="s">
        <v>257</v>
      </c>
      <c r="BJ1" s="24" t="s">
        <v>258</v>
      </c>
      <c r="BK1" s="24" t="s">
        <v>259</v>
      </c>
      <c r="BL1" s="24" t="s">
        <v>260</v>
      </c>
      <c r="BM1" s="28" t="s">
        <v>261</v>
      </c>
      <c r="BN1" s="23" t="s">
        <v>262</v>
      </c>
      <c r="BO1" s="24" t="s">
        <v>263</v>
      </c>
      <c r="BP1" s="24" t="s">
        <v>264</v>
      </c>
      <c r="BQ1" s="24" t="s">
        <v>265</v>
      </c>
      <c r="BR1" s="24" t="s">
        <v>266</v>
      </c>
      <c r="BS1" s="24" t="s">
        <v>267</v>
      </c>
      <c r="BT1" s="24" t="s">
        <v>268</v>
      </c>
      <c r="BU1" s="24" t="s">
        <v>269</v>
      </c>
      <c r="BV1" s="24" t="s">
        <v>270</v>
      </c>
      <c r="BW1" s="29" t="s">
        <v>271</v>
      </c>
      <c r="BX1" s="30" t="s">
        <v>272</v>
      </c>
      <c r="BY1" s="24" t="s">
        <v>273</v>
      </c>
      <c r="BZ1" s="24" t="s">
        <v>274</v>
      </c>
      <c r="CA1" s="24" t="s">
        <v>275</v>
      </c>
      <c r="CB1" s="24" t="s">
        <v>276</v>
      </c>
      <c r="CC1" s="24" t="s">
        <v>277</v>
      </c>
      <c r="CD1" s="24" t="s">
        <v>278</v>
      </c>
      <c r="CE1" s="24" t="s">
        <v>279</v>
      </c>
      <c r="CF1" s="24" t="s">
        <v>280</v>
      </c>
      <c r="CG1" s="24" t="s">
        <v>281</v>
      </c>
      <c r="CH1" s="24" t="s">
        <v>282</v>
      </c>
      <c r="CI1" s="24" t="s">
        <v>283</v>
      </c>
      <c r="CJ1" s="24" t="s">
        <v>284</v>
      </c>
      <c r="CK1" s="24" t="s">
        <v>285</v>
      </c>
      <c r="CL1" s="24" t="s">
        <v>286</v>
      </c>
      <c r="CM1" s="24" t="s">
        <v>287</v>
      </c>
      <c r="CN1" s="24" t="s">
        <v>288</v>
      </c>
      <c r="CO1" s="24" t="s">
        <v>289</v>
      </c>
      <c r="CP1" s="24" t="s">
        <v>290</v>
      </c>
      <c r="CQ1" s="24" t="s">
        <v>291</v>
      </c>
      <c r="CR1" s="24" t="s">
        <v>292</v>
      </c>
      <c r="CS1" s="24" t="s">
        <v>293</v>
      </c>
      <c r="CT1" s="24" t="s">
        <v>294</v>
      </c>
      <c r="CU1" s="24" t="s">
        <v>295</v>
      </c>
      <c r="CV1" s="24" t="s">
        <v>296</v>
      </c>
      <c r="CW1" s="24" t="s">
        <v>297</v>
      </c>
      <c r="CX1" s="24" t="s">
        <v>298</v>
      </c>
      <c r="CY1" s="24" t="s">
        <v>299</v>
      </c>
      <c r="CZ1" s="24" t="s">
        <v>300</v>
      </c>
      <c r="DA1" s="24" t="s">
        <v>301</v>
      </c>
      <c r="DB1" s="24" t="s">
        <v>302</v>
      </c>
      <c r="DC1" s="24" t="s">
        <v>303</v>
      </c>
      <c r="DD1" s="24" t="s">
        <v>304</v>
      </c>
      <c r="DE1" s="24" t="s">
        <v>305</v>
      </c>
      <c r="DF1" s="24" t="s">
        <v>306</v>
      </c>
      <c r="DG1" s="24" t="s">
        <v>307</v>
      </c>
      <c r="DH1" s="24" t="s">
        <v>308</v>
      </c>
      <c r="DI1" s="24" t="s">
        <v>309</v>
      </c>
      <c r="DJ1" s="31" t="s">
        <v>310</v>
      </c>
      <c r="DK1" s="31" t="s">
        <v>311</v>
      </c>
      <c r="DL1" s="31" t="s">
        <v>312</v>
      </c>
      <c r="DM1" s="31" t="s">
        <v>313</v>
      </c>
      <c r="DN1" s="31" t="s">
        <v>314</v>
      </c>
      <c r="DO1" s="31" t="s">
        <v>315</v>
      </c>
      <c r="DP1" s="31" t="s">
        <v>316</v>
      </c>
      <c r="DQ1" s="31" t="s">
        <v>317</v>
      </c>
      <c r="DR1" s="31" t="s">
        <v>318</v>
      </c>
      <c r="DS1" s="31" t="s">
        <v>319</v>
      </c>
      <c r="DT1" s="31" t="s">
        <v>320</v>
      </c>
      <c r="DU1" s="31" t="s">
        <v>321</v>
      </c>
      <c r="DV1" s="31" t="s">
        <v>322</v>
      </c>
      <c r="DW1" s="31" t="s">
        <v>323</v>
      </c>
      <c r="DX1" s="31" t="s">
        <v>324</v>
      </c>
      <c r="DY1" s="31" t="s">
        <v>325</v>
      </c>
      <c r="DZ1" s="31" t="s">
        <v>326</v>
      </c>
      <c r="EA1" s="32" t="s">
        <v>271</v>
      </c>
      <c r="EB1" s="31" t="s">
        <v>327</v>
      </c>
      <c r="EC1" s="31" t="s">
        <v>328</v>
      </c>
      <c r="ED1" s="33" t="s">
        <v>329</v>
      </c>
      <c r="EE1" s="34" t="s">
        <v>330</v>
      </c>
      <c r="EF1" s="35" t="s">
        <v>331</v>
      </c>
      <c r="EG1" s="35" t="s">
        <v>332</v>
      </c>
      <c r="EH1" s="36" t="s">
        <v>333</v>
      </c>
      <c r="EI1" s="37" t="s">
        <v>334</v>
      </c>
      <c r="EJ1" s="38" t="s">
        <v>335</v>
      </c>
      <c r="EK1" s="38" t="s">
        <v>336</v>
      </c>
      <c r="EL1" s="39" t="s">
        <v>337</v>
      </c>
      <c r="EM1" s="38" t="s">
        <v>338</v>
      </c>
      <c r="EN1" s="38" t="s">
        <v>339</v>
      </c>
      <c r="EO1" s="38" t="s">
        <v>340</v>
      </c>
      <c r="EP1" s="39" t="s">
        <v>341</v>
      </c>
      <c r="EQ1" s="37" t="s">
        <v>342</v>
      </c>
      <c r="ER1" s="38" t="s">
        <v>343</v>
      </c>
      <c r="ES1" s="38" t="s">
        <v>344</v>
      </c>
      <c r="ET1" s="39" t="s">
        <v>345</v>
      </c>
      <c r="EU1" s="40" t="s">
        <v>346</v>
      </c>
      <c r="EV1" s="33" t="s">
        <v>347</v>
      </c>
      <c r="EW1" s="40" t="s">
        <v>348</v>
      </c>
      <c r="EX1" s="31" t="s">
        <v>349</v>
      </c>
      <c r="EY1" s="33" t="s">
        <v>350</v>
      </c>
      <c r="EZ1" s="41" t="s">
        <v>351</v>
      </c>
      <c r="FA1" s="40" t="s">
        <v>352</v>
      </c>
      <c r="FB1" s="33" t="s">
        <v>353</v>
      </c>
      <c r="FC1" s="41" t="s">
        <v>354</v>
      </c>
      <c r="FD1" s="40" t="s">
        <v>355</v>
      </c>
      <c r="FE1" s="31" t="s">
        <v>356</v>
      </c>
      <c r="FF1" s="33" t="s">
        <v>357</v>
      </c>
      <c r="FG1" s="40" t="s">
        <v>358</v>
      </c>
      <c r="FH1" s="31" t="s">
        <v>359</v>
      </c>
      <c r="FI1" s="33" t="s">
        <v>360</v>
      </c>
      <c r="FJ1" s="10" t="s">
        <v>271</v>
      </c>
    </row>
    <row r="2" spans="1:166" s="13" customFormat="1" ht="15" x14ac:dyDescent="0.2">
      <c r="A2" s="12">
        <v>2018</v>
      </c>
      <c r="B2" s="13" t="s">
        <v>361</v>
      </c>
      <c r="C2" s="13" t="s">
        <v>362</v>
      </c>
      <c r="D2" s="13" t="s">
        <v>363</v>
      </c>
      <c r="E2" s="13" t="s">
        <v>43</v>
      </c>
      <c r="F2" s="13">
        <v>100</v>
      </c>
      <c r="G2" s="14">
        <v>0</v>
      </c>
      <c r="I2" s="15" t="s">
        <v>364</v>
      </c>
      <c r="J2" s="12">
        <v>128</v>
      </c>
      <c r="K2" s="13">
        <v>110</v>
      </c>
      <c r="L2" s="13">
        <v>119</v>
      </c>
      <c r="M2" s="13">
        <v>182.2</v>
      </c>
      <c r="N2" s="13">
        <v>157.4</v>
      </c>
      <c r="O2" s="13">
        <v>170.1369</v>
      </c>
      <c r="P2" s="13">
        <v>127.54</v>
      </c>
      <c r="Q2" s="13">
        <v>110.18</v>
      </c>
      <c r="R2" s="13">
        <v>119.0958</v>
      </c>
      <c r="V2" s="13" t="s">
        <v>46</v>
      </c>
      <c r="W2" s="13" t="s">
        <v>47</v>
      </c>
      <c r="Y2" s="13">
        <v>1</v>
      </c>
      <c r="Z2" s="13" t="s">
        <v>9</v>
      </c>
      <c r="AA2" s="13" t="s">
        <v>9</v>
      </c>
      <c r="AB2" s="13" t="s">
        <v>10</v>
      </c>
      <c r="AC2" s="13" t="s">
        <v>11</v>
      </c>
      <c r="AF2" s="13">
        <v>238</v>
      </c>
      <c r="AG2" s="13" t="s">
        <v>365</v>
      </c>
      <c r="AH2" s="13" t="s">
        <v>48</v>
      </c>
      <c r="AI2" s="13" t="s">
        <v>23</v>
      </c>
      <c r="AJ2" s="13" t="s">
        <v>366</v>
      </c>
      <c r="AK2" s="13">
        <v>4</v>
      </c>
      <c r="AL2" s="13" t="s">
        <v>367</v>
      </c>
      <c r="AO2" s="13">
        <v>94</v>
      </c>
      <c r="AP2" s="13">
        <v>17</v>
      </c>
      <c r="AS2" s="12">
        <v>550</v>
      </c>
      <c r="AT2" s="13">
        <v>550</v>
      </c>
      <c r="BN2" s="16"/>
      <c r="BQ2" s="13">
        <v>7</v>
      </c>
      <c r="BR2" s="13" t="s">
        <v>368</v>
      </c>
      <c r="BS2" s="13" t="s">
        <v>369</v>
      </c>
      <c r="BT2" s="13" t="s">
        <v>370</v>
      </c>
      <c r="BU2" s="17">
        <v>43070</v>
      </c>
      <c r="BV2" s="13">
        <v>23102</v>
      </c>
      <c r="BY2" s="13" t="s">
        <v>9</v>
      </c>
      <c r="CB2" s="13" t="s">
        <v>9</v>
      </c>
      <c r="CC2" s="13" t="s">
        <v>9</v>
      </c>
      <c r="CK2" s="13" t="s">
        <v>371</v>
      </c>
      <c r="CM2" s="13">
        <v>1</v>
      </c>
      <c r="CN2" s="13" t="s">
        <v>372</v>
      </c>
      <c r="CP2" s="13">
        <v>350</v>
      </c>
      <c r="CQ2" s="13">
        <v>171.4</v>
      </c>
      <c r="CR2" s="13">
        <v>140</v>
      </c>
      <c r="CS2" s="13" t="s">
        <v>373</v>
      </c>
      <c r="CV2" s="13" t="s">
        <v>374</v>
      </c>
      <c r="CX2" s="13" t="s">
        <v>375</v>
      </c>
      <c r="CY2" s="13" t="s">
        <v>33</v>
      </c>
      <c r="DD2" s="13">
        <v>1</v>
      </c>
      <c r="DE2" s="13" t="s">
        <v>173</v>
      </c>
      <c r="DF2" s="13" t="s">
        <v>376</v>
      </c>
      <c r="DG2" s="13">
        <v>150</v>
      </c>
      <c r="DL2" s="13" t="s">
        <v>9</v>
      </c>
      <c r="DM2" s="13" t="s">
        <v>33</v>
      </c>
      <c r="DP2" s="13" t="s">
        <v>9</v>
      </c>
      <c r="DQ2" s="13" t="s">
        <v>17</v>
      </c>
      <c r="DR2" s="13" t="s">
        <v>45</v>
      </c>
      <c r="DZ2" s="15"/>
      <c r="EA2" s="15"/>
      <c r="EB2" s="12">
        <v>10</v>
      </c>
      <c r="EC2" s="13">
        <v>10</v>
      </c>
      <c r="ED2" s="15"/>
      <c r="EE2" s="12" t="s">
        <v>377</v>
      </c>
      <c r="EF2" s="13">
        <v>10</v>
      </c>
      <c r="EI2" s="12"/>
      <c r="EM2" s="12"/>
      <c r="EP2" s="15"/>
      <c r="ET2" s="15"/>
      <c r="EU2" s="12">
        <v>4000</v>
      </c>
      <c r="EV2" s="15"/>
      <c r="EW2" s="12">
        <v>0</v>
      </c>
      <c r="EX2" s="13">
        <v>0</v>
      </c>
      <c r="EY2" s="15">
        <v>0</v>
      </c>
      <c r="EZ2" s="18"/>
      <c r="FA2" s="13">
        <v>9.3000000000000007</v>
      </c>
      <c r="FB2" s="15"/>
      <c r="FC2" s="18"/>
      <c r="FD2" s="12"/>
      <c r="FF2" s="15"/>
      <c r="FG2" s="12">
        <v>255.1</v>
      </c>
      <c r="FH2" s="13">
        <v>217.4</v>
      </c>
      <c r="FI2" s="19">
        <f>AF2</f>
        <v>238</v>
      </c>
    </row>
    <row r="3" spans="1:166" s="13" customFormat="1" ht="15" x14ac:dyDescent="0.2">
      <c r="A3" s="12" t="s">
        <v>271</v>
      </c>
      <c r="B3" s="13" t="s">
        <v>378</v>
      </c>
      <c r="C3" s="20"/>
      <c r="D3" s="20"/>
      <c r="E3" s="20"/>
      <c r="F3" s="20"/>
      <c r="G3" s="21"/>
      <c r="I3" s="15"/>
      <c r="J3" s="12">
        <v>26</v>
      </c>
      <c r="K3" s="13">
        <v>31</v>
      </c>
      <c r="L3" s="13">
        <v>28</v>
      </c>
      <c r="M3" s="13">
        <v>18.4999</v>
      </c>
      <c r="N3" s="13">
        <v>21.410900000000002</v>
      </c>
      <c r="O3" s="13">
        <v>19.809799999999999</v>
      </c>
      <c r="P3" s="13">
        <v>26.427</v>
      </c>
      <c r="Q3" s="13">
        <v>30.590900000000001</v>
      </c>
      <c r="R3" s="13">
        <v>28.300699999999999</v>
      </c>
      <c r="V3" s="13" t="s">
        <v>46</v>
      </c>
      <c r="W3" s="13" t="s">
        <v>47</v>
      </c>
      <c r="Y3" s="13">
        <v>1</v>
      </c>
      <c r="Z3" s="13" t="s">
        <v>9</v>
      </c>
      <c r="AA3" s="13" t="s">
        <v>9</v>
      </c>
      <c r="AB3" s="13" t="s">
        <v>10</v>
      </c>
      <c r="AC3" s="13" t="s">
        <v>11</v>
      </c>
      <c r="AF3" s="13">
        <v>238</v>
      </c>
      <c r="AG3" s="13" t="s">
        <v>365</v>
      </c>
      <c r="AH3" s="13" t="s">
        <v>48</v>
      </c>
      <c r="AI3" s="13" t="s">
        <v>379</v>
      </c>
      <c r="AJ3" s="13" t="s">
        <v>380</v>
      </c>
      <c r="AK3" s="13">
        <v>4</v>
      </c>
      <c r="AL3" s="13" t="s">
        <v>367</v>
      </c>
      <c r="AO3" s="13">
        <v>94</v>
      </c>
      <c r="AP3" s="13">
        <v>17</v>
      </c>
      <c r="AS3" s="12">
        <v>550</v>
      </c>
      <c r="AT3" s="13">
        <v>550</v>
      </c>
      <c r="BN3" s="16"/>
      <c r="BQ3" s="13">
        <v>7</v>
      </c>
      <c r="BR3" s="13" t="s">
        <v>368</v>
      </c>
      <c r="BS3" s="13" t="s">
        <v>369</v>
      </c>
      <c r="BT3" s="13" t="s">
        <v>370</v>
      </c>
      <c r="BU3" s="17">
        <v>43070</v>
      </c>
      <c r="BV3" s="13">
        <v>23102</v>
      </c>
      <c r="BY3" s="13" t="s">
        <v>9</v>
      </c>
      <c r="CB3" s="13" t="s">
        <v>9</v>
      </c>
      <c r="CC3" s="13" t="s">
        <v>9</v>
      </c>
      <c r="CK3" s="13" t="s">
        <v>371</v>
      </c>
      <c r="CM3" s="13">
        <v>1</v>
      </c>
      <c r="CN3" s="13" t="s">
        <v>372</v>
      </c>
      <c r="CP3" s="13">
        <v>350</v>
      </c>
      <c r="CQ3" s="13">
        <v>171.4</v>
      </c>
      <c r="CR3" s="13">
        <v>140</v>
      </c>
      <c r="CS3" s="13" t="s">
        <v>373</v>
      </c>
      <c r="CV3" s="13" t="s">
        <v>374</v>
      </c>
      <c r="CX3" s="13" t="s">
        <v>375</v>
      </c>
      <c r="CY3" s="13" t="s">
        <v>33</v>
      </c>
      <c r="DD3" s="13">
        <v>1</v>
      </c>
      <c r="DE3" s="13" t="s">
        <v>173</v>
      </c>
      <c r="DF3" s="13" t="s">
        <v>376</v>
      </c>
      <c r="DG3" s="13">
        <v>150</v>
      </c>
      <c r="DL3" s="13" t="s">
        <v>9</v>
      </c>
      <c r="DM3" s="13" t="s">
        <v>33</v>
      </c>
      <c r="DP3" s="13" t="s">
        <v>9</v>
      </c>
      <c r="DQ3" s="13" t="s">
        <v>17</v>
      </c>
      <c r="DR3" s="13" t="s">
        <v>45</v>
      </c>
      <c r="DZ3" s="15"/>
      <c r="EA3" s="15"/>
      <c r="EB3" s="12">
        <v>10</v>
      </c>
      <c r="EC3" s="13">
        <v>10</v>
      </c>
      <c r="ED3" s="15"/>
      <c r="EE3" s="12" t="s">
        <v>377</v>
      </c>
      <c r="EF3" s="13">
        <v>10</v>
      </c>
      <c r="EI3" s="12"/>
      <c r="EM3" s="12"/>
      <c r="EP3" s="15"/>
      <c r="ET3" s="15"/>
      <c r="EU3" s="12">
        <v>4000</v>
      </c>
      <c r="EV3" s="15"/>
      <c r="EW3" s="12">
        <v>0</v>
      </c>
      <c r="EX3" s="13">
        <v>0</v>
      </c>
      <c r="EY3" s="15">
        <v>0</v>
      </c>
      <c r="EZ3" s="18"/>
      <c r="FA3" s="13">
        <v>9.3000000000000007</v>
      </c>
      <c r="FB3" s="15"/>
      <c r="FC3" s="18"/>
      <c r="FD3" s="12"/>
      <c r="FF3" s="15"/>
      <c r="FG3" s="12">
        <v>255.1</v>
      </c>
      <c r="FH3" s="13">
        <v>217.4</v>
      </c>
      <c r="FI3" s="19">
        <f>AF3</f>
        <v>238</v>
      </c>
    </row>
    <row r="5" spans="1:166" s="20" customFormat="1" ht="15" x14ac:dyDescent="0.2">
      <c r="A5" s="12">
        <v>2023</v>
      </c>
      <c r="B5" s="13" t="s">
        <v>169</v>
      </c>
      <c r="C5" s="13" t="s">
        <v>171</v>
      </c>
      <c r="D5" s="13" t="s">
        <v>381</v>
      </c>
      <c r="E5" s="13" t="s">
        <v>170</v>
      </c>
      <c r="F5" s="13">
        <v>360</v>
      </c>
      <c r="G5" s="14">
        <v>0</v>
      </c>
      <c r="H5" s="13"/>
      <c r="I5" s="15" t="s">
        <v>364</v>
      </c>
      <c r="J5" s="12">
        <v>112</v>
      </c>
      <c r="K5" s="13">
        <v>94</v>
      </c>
      <c r="L5" s="13">
        <v>103</v>
      </c>
      <c r="M5" s="13">
        <v>159.80000000000001</v>
      </c>
      <c r="N5" s="13">
        <v>134.4</v>
      </c>
      <c r="O5" s="13">
        <v>147.27500000000001</v>
      </c>
      <c r="P5" s="13">
        <v>111.86</v>
      </c>
      <c r="Q5" s="13">
        <v>94.08</v>
      </c>
      <c r="R5" s="13">
        <v>103.0925</v>
      </c>
      <c r="S5" s="13"/>
      <c r="T5" s="13"/>
      <c r="U5" s="13"/>
      <c r="V5" s="13" t="s">
        <v>46</v>
      </c>
      <c r="W5" s="13" t="s">
        <v>47</v>
      </c>
      <c r="X5" s="13"/>
      <c r="Y5" s="13">
        <v>1</v>
      </c>
      <c r="Z5" s="13" t="s">
        <v>9</v>
      </c>
      <c r="AA5" s="13" t="s">
        <v>9</v>
      </c>
      <c r="AB5" s="13" t="s">
        <v>34</v>
      </c>
      <c r="AC5" s="13" t="s">
        <v>35</v>
      </c>
      <c r="AD5" s="13"/>
      <c r="AE5" s="13"/>
      <c r="AF5" s="13">
        <v>265</v>
      </c>
      <c r="AG5" s="13" t="s">
        <v>365</v>
      </c>
      <c r="AH5" s="13" t="s">
        <v>48</v>
      </c>
      <c r="AI5" s="13" t="s">
        <v>23</v>
      </c>
      <c r="AJ5" s="13" t="s">
        <v>380</v>
      </c>
      <c r="AK5" s="13">
        <v>4</v>
      </c>
      <c r="AL5" s="13" t="s">
        <v>367</v>
      </c>
      <c r="AM5" s="13"/>
      <c r="AN5" s="13"/>
      <c r="AO5" s="13"/>
      <c r="AP5" s="13"/>
      <c r="AQ5" s="13"/>
      <c r="AR5" s="15"/>
      <c r="AS5" s="12">
        <v>700</v>
      </c>
      <c r="AT5" s="18">
        <v>700</v>
      </c>
      <c r="AU5" s="12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5"/>
      <c r="BN5" s="16"/>
      <c r="BO5" s="13"/>
      <c r="BP5" s="13"/>
      <c r="BQ5" s="13">
        <v>30</v>
      </c>
      <c r="BR5" s="13" t="s">
        <v>382</v>
      </c>
      <c r="BS5" s="13"/>
      <c r="BT5" s="13" t="s">
        <v>370</v>
      </c>
      <c r="BU5" s="17">
        <v>44834</v>
      </c>
      <c r="BV5" s="13">
        <v>31795</v>
      </c>
      <c r="BX5" s="13" t="s">
        <v>9</v>
      </c>
      <c r="BY5" s="13" t="s">
        <v>9</v>
      </c>
      <c r="BZ5" s="13"/>
      <c r="CA5" s="13"/>
      <c r="CB5" s="13" t="s">
        <v>9</v>
      </c>
      <c r="CC5" s="13" t="s">
        <v>9</v>
      </c>
      <c r="CD5" s="13"/>
      <c r="CE5" s="13"/>
      <c r="CF5" s="13"/>
      <c r="CG5" s="13"/>
      <c r="CH5" s="13"/>
      <c r="CI5" s="13"/>
      <c r="CJ5" s="13"/>
      <c r="CK5" s="13" t="s">
        <v>371</v>
      </c>
      <c r="CL5" s="13"/>
      <c r="CM5" s="13">
        <v>12</v>
      </c>
      <c r="CN5" s="13" t="s">
        <v>372</v>
      </c>
      <c r="CO5" s="13"/>
      <c r="CP5" s="13">
        <v>352</v>
      </c>
      <c r="CQ5" s="13">
        <v>234</v>
      </c>
      <c r="CR5" s="13">
        <v>166.3</v>
      </c>
      <c r="CS5" s="13" t="s">
        <v>383</v>
      </c>
      <c r="CT5" s="13"/>
      <c r="CU5" s="13"/>
      <c r="CV5" s="13" t="s">
        <v>374</v>
      </c>
      <c r="CW5" s="13"/>
      <c r="CX5" s="13" t="s">
        <v>384</v>
      </c>
      <c r="CY5" s="13" t="s">
        <v>33</v>
      </c>
      <c r="CZ5" s="13"/>
      <c r="DA5" s="13"/>
      <c r="DB5" s="13"/>
      <c r="DC5" s="13"/>
      <c r="DD5" s="13">
        <v>1</v>
      </c>
      <c r="DE5" s="13" t="s">
        <v>173</v>
      </c>
      <c r="DF5" s="13" t="s">
        <v>385</v>
      </c>
      <c r="DG5" s="13" t="s">
        <v>386</v>
      </c>
      <c r="DH5" s="13"/>
      <c r="DI5" s="13"/>
      <c r="DJ5" s="13"/>
      <c r="DK5" s="13"/>
      <c r="DL5" s="13" t="s">
        <v>9</v>
      </c>
      <c r="DM5" s="13" t="s">
        <v>33</v>
      </c>
      <c r="DN5" s="13"/>
      <c r="DO5" s="13"/>
      <c r="DP5" s="13" t="s">
        <v>9</v>
      </c>
      <c r="DQ5" s="13" t="s">
        <v>17</v>
      </c>
      <c r="DR5" s="13" t="s">
        <v>387</v>
      </c>
      <c r="DS5" s="13"/>
      <c r="DT5" s="13"/>
      <c r="DU5" s="13"/>
      <c r="DV5" s="13"/>
      <c r="DW5" s="13"/>
      <c r="DX5" s="13"/>
      <c r="DY5" s="13"/>
      <c r="DZ5" s="13"/>
      <c r="EA5" s="12"/>
      <c r="EB5" s="13">
        <v>10</v>
      </c>
      <c r="EC5" s="13">
        <v>10</v>
      </c>
      <c r="ED5" s="15"/>
      <c r="EE5" s="12" t="s">
        <v>172</v>
      </c>
      <c r="EF5" s="13">
        <v>10</v>
      </c>
      <c r="EG5" s="13"/>
      <c r="EH5" s="15"/>
      <c r="EI5" s="12"/>
      <c r="EJ5" s="13"/>
      <c r="EK5" s="13"/>
      <c r="EL5" s="15"/>
      <c r="EM5" s="12"/>
      <c r="EN5" s="13"/>
      <c r="EO5" s="13"/>
      <c r="EP5" s="15"/>
      <c r="EQ5" s="12"/>
      <c r="ER5" s="13"/>
      <c r="ES5" s="13"/>
      <c r="ET5" s="15"/>
      <c r="EU5" s="12">
        <v>4500</v>
      </c>
      <c r="EV5" s="15"/>
      <c r="EW5" s="12">
        <v>0</v>
      </c>
      <c r="EX5" s="13">
        <v>0</v>
      </c>
      <c r="EY5" s="15">
        <v>0</v>
      </c>
      <c r="EZ5" s="18"/>
      <c r="FA5" s="12">
        <v>9</v>
      </c>
      <c r="FB5" s="15"/>
      <c r="FC5" s="18"/>
      <c r="FD5" s="12"/>
      <c r="FE5" s="13"/>
      <c r="FF5" s="15"/>
      <c r="FG5" s="22"/>
      <c r="FH5" s="14"/>
      <c r="FI5" s="19"/>
    </row>
    <row r="6" spans="1:166" s="20" customFormat="1" ht="15.5" customHeight="1" x14ac:dyDescent="0.2">
      <c r="A6" s="12">
        <v>2023</v>
      </c>
      <c r="B6" s="13" t="s">
        <v>169</v>
      </c>
      <c r="C6" s="13" t="s">
        <v>171</v>
      </c>
      <c r="D6" s="13" t="s">
        <v>381</v>
      </c>
      <c r="E6" s="13" t="s">
        <v>170</v>
      </c>
      <c r="F6" s="13">
        <v>360</v>
      </c>
      <c r="G6" s="14">
        <v>0</v>
      </c>
      <c r="H6" s="13"/>
      <c r="I6" s="15" t="s">
        <v>364</v>
      </c>
      <c r="J6" s="12">
        <v>30</v>
      </c>
      <c r="K6" s="13">
        <v>36</v>
      </c>
      <c r="L6" s="13">
        <v>33</v>
      </c>
      <c r="M6" s="13">
        <v>21.097100000000001</v>
      </c>
      <c r="N6" s="13">
        <v>25.075900000000001</v>
      </c>
      <c r="O6" s="13">
        <v>22.887499999999999</v>
      </c>
      <c r="P6" s="13">
        <v>30.131399999999999</v>
      </c>
      <c r="Q6" s="13">
        <v>35.825899999999997</v>
      </c>
      <c r="R6" s="13">
        <v>32.693899999999999</v>
      </c>
      <c r="S6" s="13"/>
      <c r="T6" s="13"/>
      <c r="U6" s="13"/>
      <c r="V6" s="13" t="s">
        <v>46</v>
      </c>
      <c r="W6" s="13" t="s">
        <v>47</v>
      </c>
      <c r="X6" s="13"/>
      <c r="Y6" s="13">
        <v>1</v>
      </c>
      <c r="Z6" s="13" t="s">
        <v>9</v>
      </c>
      <c r="AA6" s="13" t="s">
        <v>9</v>
      </c>
      <c r="AB6" s="13" t="s">
        <v>34</v>
      </c>
      <c r="AC6" s="13" t="s">
        <v>35</v>
      </c>
      <c r="AD6" s="13"/>
      <c r="AE6" s="13"/>
      <c r="AF6" s="13">
        <v>265</v>
      </c>
      <c r="AG6" s="13" t="s">
        <v>365</v>
      </c>
      <c r="AH6" s="13" t="s">
        <v>48</v>
      </c>
      <c r="AI6" s="13" t="s">
        <v>379</v>
      </c>
      <c r="AJ6" s="13" t="s">
        <v>366</v>
      </c>
      <c r="AK6" s="13">
        <v>4</v>
      </c>
      <c r="AL6" s="13" t="s">
        <v>367</v>
      </c>
      <c r="AM6" s="13"/>
      <c r="AN6" s="13"/>
      <c r="AO6" s="13"/>
      <c r="AP6" s="13"/>
      <c r="AQ6" s="13"/>
      <c r="AR6" s="15"/>
      <c r="AS6" s="12">
        <v>700</v>
      </c>
      <c r="AT6" s="18">
        <v>700</v>
      </c>
      <c r="AU6" s="12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5"/>
      <c r="BN6" s="16"/>
      <c r="BO6" s="13"/>
      <c r="BP6" s="13"/>
      <c r="BQ6" s="13">
        <v>30</v>
      </c>
      <c r="BR6" s="13" t="s">
        <v>382</v>
      </c>
      <c r="BS6" s="13"/>
      <c r="BT6" s="13" t="s">
        <v>370</v>
      </c>
      <c r="BU6" s="17">
        <v>44834</v>
      </c>
      <c r="BV6" s="13">
        <v>31795</v>
      </c>
      <c r="BX6" s="13" t="s">
        <v>9</v>
      </c>
      <c r="BY6" s="13" t="s">
        <v>9</v>
      </c>
      <c r="BZ6" s="13"/>
      <c r="CA6" s="13"/>
      <c r="CB6" s="13" t="s">
        <v>9</v>
      </c>
      <c r="CC6" s="13" t="s">
        <v>9</v>
      </c>
      <c r="CD6" s="13"/>
      <c r="CE6" s="13"/>
      <c r="CF6" s="13"/>
      <c r="CG6" s="13"/>
      <c r="CH6" s="13"/>
      <c r="CI6" s="13"/>
      <c r="CJ6" s="13"/>
      <c r="CK6" s="13" t="s">
        <v>371</v>
      </c>
      <c r="CL6" s="13"/>
      <c r="CM6" s="13">
        <v>12</v>
      </c>
      <c r="CN6" s="13" t="s">
        <v>372</v>
      </c>
      <c r="CO6" s="13"/>
      <c r="CP6" s="13">
        <v>352</v>
      </c>
      <c r="CQ6" s="13">
        <v>234</v>
      </c>
      <c r="CR6" s="13">
        <v>166.3</v>
      </c>
      <c r="CS6" s="13" t="s">
        <v>383</v>
      </c>
      <c r="CT6" s="13"/>
      <c r="CU6" s="13"/>
      <c r="CV6" s="13" t="s">
        <v>374</v>
      </c>
      <c r="CW6" s="13"/>
      <c r="CX6" s="13" t="s">
        <v>384</v>
      </c>
      <c r="CY6" s="13" t="s">
        <v>33</v>
      </c>
      <c r="CZ6" s="13"/>
      <c r="DA6" s="13"/>
      <c r="DB6" s="13"/>
      <c r="DC6" s="13"/>
      <c r="DD6" s="13">
        <v>1</v>
      </c>
      <c r="DE6" s="13" t="s">
        <v>173</v>
      </c>
      <c r="DF6" s="13" t="s">
        <v>385</v>
      </c>
      <c r="DG6" s="13" t="s">
        <v>386</v>
      </c>
      <c r="DH6" s="13"/>
      <c r="DI6" s="13"/>
      <c r="DJ6" s="13"/>
      <c r="DK6" s="13"/>
      <c r="DL6" s="13" t="s">
        <v>9</v>
      </c>
      <c r="DM6" s="13" t="s">
        <v>33</v>
      </c>
      <c r="DN6" s="13"/>
      <c r="DO6" s="13"/>
      <c r="DP6" s="13" t="s">
        <v>9</v>
      </c>
      <c r="DQ6" s="13" t="s">
        <v>17</v>
      </c>
      <c r="DR6" s="13" t="s">
        <v>387</v>
      </c>
      <c r="DS6" s="13"/>
      <c r="DT6" s="13"/>
      <c r="DU6" s="13"/>
      <c r="DV6" s="13"/>
      <c r="DW6" s="13"/>
      <c r="DX6" s="13"/>
      <c r="DY6" s="13"/>
      <c r="DZ6" s="13"/>
      <c r="EA6" s="12"/>
      <c r="EB6" s="13">
        <v>10</v>
      </c>
      <c r="EC6" s="13">
        <v>10</v>
      </c>
      <c r="ED6" s="15"/>
      <c r="EE6" s="12" t="s">
        <v>172</v>
      </c>
      <c r="EF6" s="13">
        <v>10</v>
      </c>
      <c r="EG6" s="13"/>
      <c r="EH6" s="15"/>
      <c r="EI6" s="12"/>
      <c r="EJ6" s="13"/>
      <c r="EK6" s="13"/>
      <c r="EL6" s="15"/>
      <c r="EM6" s="12"/>
      <c r="EN6" s="13"/>
      <c r="EO6" s="13"/>
      <c r="EP6" s="15"/>
      <c r="EQ6" s="12"/>
      <c r="ER6" s="13"/>
      <c r="ES6" s="13"/>
      <c r="ET6" s="15"/>
      <c r="EU6" s="12">
        <v>4500</v>
      </c>
      <c r="EV6" s="15"/>
      <c r="EW6" s="12">
        <v>0</v>
      </c>
      <c r="EX6" s="13">
        <v>0</v>
      </c>
      <c r="EY6" s="15">
        <v>0</v>
      </c>
      <c r="EZ6" s="18"/>
      <c r="FA6" s="12">
        <v>9</v>
      </c>
      <c r="FB6" s="15"/>
      <c r="FC6" s="18"/>
      <c r="FD6" s="12"/>
      <c r="FE6" s="13"/>
      <c r="FF6" s="15"/>
      <c r="FG6" s="50"/>
      <c r="FH6" s="51"/>
      <c r="FI6" s="52"/>
    </row>
    <row r="10" spans="1:166" x14ac:dyDescent="0.2">
      <c r="A10" s="11" t="s">
        <v>388</v>
      </c>
    </row>
    <row r="11" spans="1:166" x14ac:dyDescent="0.2">
      <c r="A11" s="42" t="s">
        <v>390</v>
      </c>
      <c r="B11" s="42" t="s">
        <v>389</v>
      </c>
    </row>
  </sheetData>
  <mergeCells count="1">
    <mergeCell ref="FG6:F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14C0-6C9F-9F4F-BD34-F0EFF6653DFC}">
  <dimension ref="A2:I21"/>
  <sheetViews>
    <sheetView workbookViewId="0">
      <selection activeCell="G29" sqref="G29"/>
    </sheetView>
  </sheetViews>
  <sheetFormatPr baseColWidth="10" defaultRowHeight="16" x14ac:dyDescent="0.2"/>
  <cols>
    <col min="1" max="1" width="19.83203125" customWidth="1"/>
    <col min="4" max="4" width="14.83203125" customWidth="1"/>
  </cols>
  <sheetData>
    <row r="2" spans="1:9" x14ac:dyDescent="0.2">
      <c r="B2" s="53" t="s">
        <v>518</v>
      </c>
      <c r="C2" s="53"/>
      <c r="D2" s="53"/>
      <c r="E2" s="53"/>
      <c r="F2" s="53"/>
      <c r="G2" s="53"/>
      <c r="H2" s="53"/>
      <c r="I2" s="53"/>
    </row>
    <row r="3" spans="1:9" x14ac:dyDescent="0.2">
      <c r="B3" s="42" t="s">
        <v>517</v>
      </c>
      <c r="C3" s="42" t="s">
        <v>516</v>
      </c>
      <c r="D3" s="42" t="s">
        <v>476</v>
      </c>
      <c r="E3" s="42" t="s">
        <v>515</v>
      </c>
      <c r="F3" s="42" t="s">
        <v>514</v>
      </c>
      <c r="G3" s="42" t="s">
        <v>513</v>
      </c>
      <c r="H3" s="42" t="s">
        <v>512</v>
      </c>
      <c r="I3" s="42" t="s">
        <v>294</v>
      </c>
    </row>
    <row r="4" spans="1:9" x14ac:dyDescent="0.2">
      <c r="B4" s="42" t="s">
        <v>468</v>
      </c>
      <c r="C4" s="42">
        <v>100</v>
      </c>
      <c r="D4" s="42" t="s">
        <v>511</v>
      </c>
      <c r="E4" s="42">
        <v>170</v>
      </c>
      <c r="F4" s="42">
        <v>1.3</v>
      </c>
      <c r="G4" s="42">
        <v>600</v>
      </c>
      <c r="H4" s="48">
        <v>1</v>
      </c>
      <c r="I4" s="42" t="s">
        <v>510</v>
      </c>
    </row>
    <row r="5" spans="1:9" x14ac:dyDescent="0.2">
      <c r="B5" s="42" t="s">
        <v>469</v>
      </c>
      <c r="C5" s="42">
        <v>100</v>
      </c>
      <c r="D5" s="42">
        <v>0</v>
      </c>
      <c r="E5" s="42">
        <v>0</v>
      </c>
      <c r="F5" s="42">
        <v>1</v>
      </c>
      <c r="G5" s="42">
        <v>200</v>
      </c>
      <c r="H5" s="48">
        <v>1</v>
      </c>
      <c r="I5" s="42"/>
    </row>
    <row r="6" spans="1:9" x14ac:dyDescent="0.2">
      <c r="B6" s="42" t="s">
        <v>64</v>
      </c>
      <c r="C6" s="42">
        <v>136</v>
      </c>
      <c r="D6" s="42">
        <v>0</v>
      </c>
      <c r="E6" s="42">
        <v>0</v>
      </c>
      <c r="F6" s="42">
        <v>1</v>
      </c>
      <c r="G6" s="42">
        <v>200</v>
      </c>
      <c r="H6" s="48">
        <v>0.33</v>
      </c>
      <c r="I6" s="42"/>
    </row>
    <row r="7" spans="1:9" x14ac:dyDescent="0.2">
      <c r="B7" s="42" t="s">
        <v>20</v>
      </c>
      <c r="C7" s="42">
        <v>136</v>
      </c>
      <c r="D7" s="42">
        <v>0</v>
      </c>
      <c r="E7" s="42">
        <v>0</v>
      </c>
      <c r="F7" s="42">
        <v>1</v>
      </c>
      <c r="G7" s="42">
        <v>200</v>
      </c>
      <c r="H7" s="48">
        <v>1</v>
      </c>
      <c r="I7" s="42"/>
    </row>
    <row r="8" spans="1:9" x14ac:dyDescent="0.2">
      <c r="B8" s="49" t="s">
        <v>50</v>
      </c>
      <c r="C8" s="42">
        <v>136</v>
      </c>
      <c r="D8" s="42">
        <v>0</v>
      </c>
      <c r="E8" s="42">
        <v>0</v>
      </c>
      <c r="F8" s="42">
        <v>1</v>
      </c>
      <c r="G8" s="42">
        <v>4100</v>
      </c>
      <c r="H8" s="48">
        <v>1</v>
      </c>
      <c r="I8" s="42" t="s">
        <v>509</v>
      </c>
    </row>
    <row r="9" spans="1:9" x14ac:dyDescent="0.2">
      <c r="B9" s="42" t="s">
        <v>470</v>
      </c>
      <c r="C9" s="42">
        <v>110</v>
      </c>
      <c r="D9" s="42">
        <v>0</v>
      </c>
      <c r="E9" s="42">
        <v>0</v>
      </c>
      <c r="F9" s="42">
        <v>1</v>
      </c>
      <c r="G9" s="42">
        <v>200</v>
      </c>
      <c r="H9" s="48">
        <v>0.25</v>
      </c>
      <c r="I9" s="42"/>
    </row>
    <row r="11" spans="1:9" x14ac:dyDescent="0.2">
      <c r="A11" s="53" t="s">
        <v>508</v>
      </c>
      <c r="B11" s="53"/>
    </row>
    <row r="12" spans="1:9" x14ac:dyDescent="0.2">
      <c r="A12" s="42" t="s">
        <v>467</v>
      </c>
      <c r="B12" s="42" t="s">
        <v>507</v>
      </c>
    </row>
    <row r="13" spans="1:9" x14ac:dyDescent="0.2">
      <c r="A13" s="42" t="s">
        <v>506</v>
      </c>
      <c r="B13" s="42" t="s">
        <v>505</v>
      </c>
    </row>
    <row r="14" spans="1:9" x14ac:dyDescent="0.2">
      <c r="A14" s="42" t="s">
        <v>504</v>
      </c>
      <c r="B14" s="42" t="s">
        <v>503</v>
      </c>
    </row>
    <row r="15" spans="1:9" x14ac:dyDescent="0.2">
      <c r="A15" s="42" t="s">
        <v>502</v>
      </c>
      <c r="B15" s="42" t="s">
        <v>471</v>
      </c>
    </row>
    <row r="17" spans="1:5" ht="16" customHeight="1" x14ac:dyDescent="0.2">
      <c r="A17" s="54" t="s">
        <v>501</v>
      </c>
      <c r="B17" s="54"/>
      <c r="C17" s="54"/>
      <c r="D17" s="54"/>
      <c r="E17" s="54"/>
    </row>
    <row r="18" spans="1:5" x14ac:dyDescent="0.2">
      <c r="A18" s="47" t="s">
        <v>500</v>
      </c>
      <c r="B18" s="47" t="s">
        <v>499</v>
      </c>
    </row>
    <row r="19" spans="1:5" x14ac:dyDescent="0.2">
      <c r="A19" s="42" t="s">
        <v>498</v>
      </c>
      <c r="B19" s="42" t="s">
        <v>497</v>
      </c>
    </row>
    <row r="20" spans="1:5" x14ac:dyDescent="0.2">
      <c r="A20" s="42" t="s">
        <v>496</v>
      </c>
      <c r="B20" s="42" t="s">
        <v>495</v>
      </c>
    </row>
    <row r="21" spans="1:5" x14ac:dyDescent="0.2">
      <c r="A21" s="42" t="s">
        <v>494</v>
      </c>
      <c r="B21" s="42" t="s">
        <v>493</v>
      </c>
    </row>
  </sheetData>
  <mergeCells count="3">
    <mergeCell ref="A11:B11"/>
    <mergeCell ref="A17:E17"/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Vehicle_preparation</vt:lpstr>
      <vt:lpstr>vehicle_preparation_EV</vt:lpstr>
      <vt:lpstr>Acquisition_EC_EPA</vt:lpstr>
      <vt:lpstr>Acquisition_EC_EPA_EV</vt:lpstr>
      <vt:lpstr>driving_cycles_rules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Magnaval</dc:creator>
  <cp:lastModifiedBy>Gabriel Magnaval</cp:lastModifiedBy>
  <dcterms:created xsi:type="dcterms:W3CDTF">2024-09-01T12:26:13Z</dcterms:created>
  <dcterms:modified xsi:type="dcterms:W3CDTF">2024-09-02T10:03:23Z</dcterms:modified>
</cp:coreProperties>
</file>