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FCAMB">Fatores!$G$36</definedName>
    <definedName name="CUC">'RFS ou RFC'!$D$13:$D$39</definedName>
    <definedName name="Atores">Atores!$B$13:$C$17</definedName>
    <definedName localSheetId="2" name="_Toc112831755">#REF!</definedName>
    <definedName name="PTA">Atores!$D$10</definedName>
    <definedName name="PTUC">'RFS ou RFC'!$D$10</definedName>
    <definedName name="FCTEC">Fatores!$E$22</definedName>
    <definedName name="ITEC">Fatores!$E$22</definedName>
    <definedName name="UC">'RFS ou RFC'!$A$12:$C$39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<sst xmlns="http://schemas.openxmlformats.org/spreadsheetml/2006/main" count="185" uniqueCount="155">
  <si>
    <t>Estimativa de Esforço de Projeto baseado em                                                                Pontos de Caso de Uso (vs 1.1)</t>
  </si>
  <si>
    <t>Projeto:</t>
  </si>
  <si>
    <t>Sabores em Pedaços</t>
  </si>
  <si>
    <t>Responsável:</t>
  </si>
  <si>
    <t>Gabriel Maia Alves Araújo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</si>
  <si>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</si>
  <si>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</si>
  <si>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</si>
  <si>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</si>
  <si>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</si>
  <si>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</si>
  <si>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</si>
  <si>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</si>
  <si>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</si>
  <si>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</si>
  <si>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</si>
  <si>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</si>
  <si>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</si>
  <si>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</si>
  <si>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</si>
  <si>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</si>
  <si>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</si>
  <si>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</si>
  <si>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</si>
  <si>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</si>
  <si>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</si>
  <si>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</si>
  <si>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</si>
  <si>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</si>
  <si>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</si>
  <si>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</si>
  <si>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</si>
  <si>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</si>
  <si>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</si>
  <si>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</si>
  <si>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</si>
  <si>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</si>
  <si>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</si>
  <si>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</si>
  <si>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</si>
  <si>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</si>
  <si>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</si>
  <si>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Cliente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</si>
  <si>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</si>
  <si>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</si>
  <si>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</si>
  <si>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</si>
  <si>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</si>
  <si>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</si>
  <si>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</si>
  <si>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</si>
  <si>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</si>
  <si>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</si>
  <si>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[RFS01] Cadastrar Cliente</t>
  </si>
  <si>
    <t>[RFS02]</t>
  </si>
  <si>
    <t>[RFS02] Excluir Cliente</t>
  </si>
  <si>
    <t>Cliente, Administrador</t>
  </si>
  <si>
    <t>[RFS03]</t>
  </si>
  <si>
    <t>[RFS03] Consultar Cliente</t>
  </si>
  <si>
    <t>[RFS04]</t>
  </si>
  <si>
    <t>[RFS04] Editar Cliente</t>
  </si>
  <si>
    <t>[RFS05]</t>
  </si>
  <si>
    <t>[RFS05] Adicionar Produto</t>
  </si>
  <si>
    <t>[RFS06]</t>
  </si>
  <si>
    <t>[RFS06] Excluir Produto</t>
  </si>
  <si>
    <t>[RFS07]</t>
  </si>
  <si>
    <t>[RFS07] Consultar Produto</t>
  </si>
  <si>
    <t>[RFS08]</t>
  </si>
  <si>
    <t>[RFS08] Editar Produto</t>
  </si>
  <si>
    <t>[RFS09]</t>
  </si>
  <si>
    <t>[RFS09] Cadastrar Pedido</t>
  </si>
  <si>
    <t>[RFS10]</t>
  </si>
  <si>
    <t>[RFS10] Excluir Pedido</t>
  </si>
  <si>
    <t>[RFS11]</t>
  </si>
  <si>
    <t>[RFS11] Consultar Pedido</t>
  </si>
  <si>
    <t>[RFS12]</t>
  </si>
  <si>
    <t>[RFS12] Editar Pedido</t>
  </si>
  <si>
    <t>[RFS13]</t>
  </si>
  <si>
    <t>[RFS13] Cadastrar Histórico de Compra</t>
  </si>
  <si>
    <t>[RFS14]</t>
  </si>
  <si>
    <t>[RFS14] Excluir Histórico de Compra</t>
  </si>
  <si>
    <t>[RFS15]</t>
  </si>
  <si>
    <t>[RFS15] Consultar Histórico de Compra</t>
  </si>
  <si>
    <t>[RFS16]</t>
  </si>
  <si>
    <t>[RFS16] Gerar Relatório 1</t>
  </si>
  <si>
    <t>[RFS17]</t>
  </si>
  <si>
    <t>[RFS17] Gerar Relatório 2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</si>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</sst>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0.0"/>
    <numFmt numFmtId="167" formatCode="&quot;UC&quot;00#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8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0"/>
    </xf>
    <xf borderId="9" fillId="0" fontId="3" numFmtId="0" xfId="0" applyBorder="1" applyFont="1"/>
    <xf borderId="8" fillId="2" fontId="4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8" fillId="2" fontId="5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readingOrder="0" shrinkToFit="0" vertical="center" wrapText="0"/>
    </xf>
    <xf borderId="8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readingOrder="0" shrinkToFit="0" vertical="center" wrapText="0"/>
    </xf>
    <xf borderId="1" fillId="2" fontId="6" numFmtId="0" xfId="0" applyAlignment="1" applyBorder="1" applyFont="1">
      <alignment shrinkToFit="0" vertical="bottom" wrapText="0"/>
    </xf>
    <xf borderId="8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1" fillId="3" fontId="5" numFmtId="0" xfId="0" applyAlignment="1" applyBorder="1" applyFill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 shrinkToFit="0" vertical="bottom" wrapText="0"/>
    </xf>
    <xf borderId="20" fillId="2" fontId="1" numFmtId="2" xfId="0" applyAlignment="1" applyBorder="1" applyFont="1" applyNumberFormat="1">
      <alignment horizontal="center" shrinkToFit="0" vertical="bottom" wrapText="0"/>
    </xf>
    <xf borderId="21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0" fontId="3" numFmtId="0" xfId="0" applyBorder="1" applyFont="1"/>
    <xf borderId="25" fillId="2" fontId="1" numFmtId="166" xfId="0" applyAlignment="1" applyBorder="1" applyFont="1" applyNumberFormat="1">
      <alignment horizontal="center" shrinkToFit="0" vertical="bottom" wrapText="0"/>
    </xf>
    <xf borderId="26" fillId="2" fontId="1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 shrinkToFit="0" vertical="bottom" wrapText="0"/>
    </xf>
    <xf borderId="30" fillId="0" fontId="1" numFmtId="165" xfId="0" applyAlignment="1" applyBorder="1" applyFont="1" applyNumberFormat="1">
      <alignment horizontal="center" shrinkToFit="0" vertical="bottom" wrapText="0"/>
    </xf>
    <xf borderId="31" fillId="2" fontId="1" numFmtId="0" xfId="0" applyAlignment="1" applyBorder="1" applyFont="1">
      <alignment horizontal="left" shrinkToFit="0" vertical="bottom" wrapText="0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0"/>
    </xf>
    <xf borderId="34" fillId="2" fontId="1" numFmtId="0" xfId="0" applyAlignment="1" applyBorder="1" applyFont="1">
      <alignment horizontal="left" shrinkToFit="0" vertical="bottom" wrapText="0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horizontal="center" shrinkToFit="0" vertical="bottom" wrapText="0"/>
    </xf>
    <xf borderId="38" fillId="2" fontId="5" numFmtId="166" xfId="0" applyAlignment="1" applyBorder="1" applyFont="1" applyNumberFormat="1">
      <alignment horizontal="center" shrinkToFit="0" vertical="bottom" wrapText="0"/>
    </xf>
    <xf borderId="39" fillId="2" fontId="8" numFmtId="165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1"/>
    </xf>
    <xf borderId="40" fillId="2" fontId="2" numFmtId="0" xfId="0" applyAlignment="1" applyBorder="1" applyFont="1">
      <alignment horizontal="center" shrinkToFit="0" vertical="bottom" wrapText="0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43" fillId="2" fontId="5" numFmtId="0" xfId="0" applyAlignment="1" applyBorder="1" applyFont="1">
      <alignment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53" fillId="2" fontId="5" numFmtId="0" xfId="0" applyAlignment="1" applyBorder="1" applyFont="1">
      <alignment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49" fillId="2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readingOrder="0" shrinkToFit="0" vertical="bottom" wrapText="0"/>
    </xf>
    <xf borderId="49" fillId="0" fontId="1" numFmtId="0" xfId="0" applyAlignment="1" applyBorder="1" applyFont="1">
      <alignment readingOrder="0" shrinkToFit="0" vertical="bottom" wrapText="0"/>
    </xf>
    <xf borderId="49" fillId="2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5" fillId="2" fontId="5" numFmtId="0" xfId="0" applyAlignment="1" applyBorder="1" applyFont="1">
      <alignment horizontal="center" shrinkToFit="0" vertical="bottom" wrapText="0"/>
    </xf>
    <xf borderId="56" fillId="2" fontId="5" numFmtId="0" xfId="0" applyAlignment="1" applyBorder="1" applyFont="1">
      <alignment horizontal="center" shrinkToFit="0" vertical="bottom" wrapText="0"/>
    </xf>
    <xf borderId="43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bottom" wrapText="0"/>
    </xf>
    <xf borderId="58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5" fillId="2" fontId="1" numFmtId="0" xfId="0" applyAlignment="1" applyBorder="1" applyFont="1">
      <alignment horizontal="center"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60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horizontal="left" shrinkToFit="0" vertical="bottom" wrapText="0"/>
    </xf>
    <xf borderId="62" fillId="2" fontId="5" numFmtId="0" xfId="0" applyAlignment="1" applyBorder="1" applyFont="1">
      <alignment shrinkToFit="0" vertical="bottom" wrapText="0"/>
    </xf>
    <xf borderId="46" fillId="2" fontId="1" numFmtId="167" xfId="0" applyAlignment="1" applyBorder="1" applyFont="1" applyNumberFormat="1">
      <alignment shrinkToFit="0" vertical="bottom" wrapText="0"/>
    </xf>
    <xf borderId="0" fillId="0" fontId="10" numFmtId="0" xfId="0" applyAlignment="1" applyFont="1">
      <alignment readingOrder="0"/>
    </xf>
    <xf borderId="46" fillId="2" fontId="1" numFmtId="0" xfId="0" applyAlignment="1" applyBorder="1" applyFont="1">
      <alignment horizontal="center" readingOrder="0" shrinkToFit="0" vertical="bottom" wrapText="0"/>
    </xf>
    <xf borderId="46" fillId="2" fontId="1" numFmtId="0" xfId="0" applyAlignment="1" applyBorder="1" applyFont="1">
      <alignment readingOrder="0" shrinkToFit="0" vertical="bottom" wrapText="0"/>
    </xf>
    <xf borderId="49" fillId="0" fontId="10" numFmtId="0" xfId="0" applyAlignment="1" applyBorder="1" applyFont="1">
      <alignment readingOrder="0"/>
    </xf>
    <xf borderId="49" fillId="2" fontId="11" numFmtId="0" xfId="0" applyAlignment="1" applyBorder="1" applyFont="1">
      <alignment horizontal="left" readingOrder="0"/>
    </xf>
    <xf borderId="46" fillId="2" fontId="1" numFmtId="167" xfId="0" applyAlignment="1" applyBorder="1" applyFont="1" applyNumberFormat="1">
      <alignment readingOrder="0" shrinkToFit="0" vertical="bottom" wrapText="0"/>
    </xf>
    <xf borderId="63" fillId="2" fontId="1" numFmtId="0" xfId="0" applyAlignment="1" applyBorder="1" applyFont="1">
      <alignment readingOrder="0" shrinkToFit="0" vertical="bottom" wrapText="0"/>
    </xf>
    <xf borderId="49" fillId="2" fontId="11" numFmtId="167" xfId="0" applyAlignment="1" applyBorder="1" applyFont="1" applyNumberFormat="1">
      <alignment horizontal="left" readingOrder="0"/>
    </xf>
    <xf borderId="49" fillId="2" fontId="1" numFmtId="167" xfId="0" applyAlignment="1" applyBorder="1" applyFont="1" applyNumberFormat="1">
      <alignment readingOrder="0" shrinkToFit="0" vertical="bottom" wrapText="0"/>
    </xf>
    <xf borderId="49" fillId="2" fontId="1" numFmtId="167" xfId="0" applyAlignment="1" applyBorder="1" applyFont="1" applyNumberFormat="1">
      <alignment shrinkToFit="0" vertical="bottom" wrapText="0"/>
    </xf>
    <xf borderId="46" fillId="2" fontId="1" numFmtId="0" xfId="0" applyAlignment="1" applyBorder="1" applyFont="1">
      <alignment shrinkToFit="0" vertical="bottom" wrapText="0"/>
    </xf>
    <xf borderId="63" fillId="2" fontId="1" numFmtId="167" xfId="0" applyAlignment="1" applyBorder="1" applyFont="1" applyNumberFormat="1">
      <alignment shrinkToFit="0" vertical="bottom" wrapText="0"/>
    </xf>
    <xf borderId="63" fillId="2" fontId="1" numFmtId="0" xfId="0" applyAlignment="1" applyBorder="1" applyFont="1">
      <alignment shrinkToFit="0" vertical="bottom" wrapText="0"/>
    </xf>
    <xf borderId="64" fillId="2" fontId="5" numFmtId="0" xfId="0" applyAlignment="1" applyBorder="1" applyFont="1">
      <alignment shrinkToFit="0" vertical="bottom" wrapText="0"/>
    </xf>
    <xf borderId="65" fillId="2" fontId="5" numFmtId="0" xfId="0" applyAlignment="1" applyBorder="1" applyFont="1">
      <alignment horizontal="center" shrinkToFit="0" vertical="bottom" wrapText="0"/>
    </xf>
    <xf borderId="64" fillId="2" fontId="5" numFmtId="0" xfId="0" applyAlignment="1" applyBorder="1" applyFont="1">
      <alignment horizontal="center" shrinkToFit="0" vertical="bottom" wrapText="0"/>
    </xf>
    <xf borderId="66" fillId="3" fontId="5" numFmtId="0" xfId="0" applyAlignment="1" applyBorder="1" applyFont="1">
      <alignment horizontal="left" shrinkToFit="0" vertical="bottom" wrapText="0"/>
    </xf>
    <xf borderId="49" fillId="4" fontId="5" numFmtId="0" xfId="0" applyAlignment="1" applyBorder="1" applyFill="1" applyFont="1">
      <alignment horizontal="center" shrinkToFit="0" vertical="bottom" wrapText="0"/>
    </xf>
    <xf borderId="49" fillId="4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66" fillId="2" fontId="5" numFmtId="0" xfId="0" applyAlignment="1" applyBorder="1" applyFont="1">
      <alignment horizontal="right"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67" fillId="0" fontId="3" numFmtId="0" xfId="0" applyBorder="1" applyFont="1"/>
    <xf borderId="68" fillId="3" fontId="1" numFmtId="0" xfId="0" applyAlignment="1" applyBorder="1" applyFont="1">
      <alignment shrinkToFit="0" vertical="bottom" wrapText="0"/>
    </xf>
    <xf borderId="69" fillId="3" fontId="1" numFmtId="0" xfId="0" applyAlignment="1" applyBorder="1" applyFont="1">
      <alignment shrinkToFit="0" vertical="bottom" wrapText="0"/>
    </xf>
    <xf borderId="46" fillId="4" fontId="5" numFmtId="0" xfId="0" applyAlignment="1" applyBorder="1" applyFont="1">
      <alignment horizontal="center" shrinkToFit="0" vertical="bottom" wrapText="0"/>
    </xf>
    <xf borderId="70" fillId="4" fontId="5" numFmtId="0" xfId="0" applyAlignment="1" applyBorder="1" applyFont="1">
      <alignment horizontal="left" shrinkToFit="0" vertical="bottom" wrapText="0"/>
    </xf>
    <xf borderId="66" fillId="2" fontId="1" numFmtId="0" xfId="0" applyAlignment="1" applyBorder="1" applyFont="1">
      <alignment horizontal="left" shrinkToFit="0" vertical="bottom" wrapText="0"/>
    </xf>
    <xf borderId="40" fillId="2" fontId="12" numFmtId="0" xfId="0" applyAlignment="1" applyBorder="1" applyFont="1">
      <alignment horizontal="center" shrinkToFit="0" vertical="bottom" wrapText="0"/>
    </xf>
    <xf borderId="1" fillId="2" fontId="13" numFmtId="0" xfId="0" applyAlignment="1" applyBorder="1" applyFont="1">
      <alignment shrinkToFit="0" vertical="bottom" wrapText="0"/>
    </xf>
    <xf borderId="71" fillId="5" fontId="14" numFmtId="0" xfId="0" applyAlignment="1" applyBorder="1" applyFill="1" applyFont="1">
      <alignment shrinkToFit="0" vertical="bottom" wrapText="0"/>
    </xf>
    <xf borderId="72" fillId="5" fontId="14" numFmtId="0" xfId="0" applyAlignment="1" applyBorder="1" applyFont="1">
      <alignment shrinkToFit="0" vertical="bottom" wrapText="0"/>
    </xf>
    <xf borderId="73" fillId="5" fontId="14" numFmtId="0" xfId="0" applyAlignment="1" applyBorder="1" applyFont="1">
      <alignment shrinkToFit="0" vertical="bottom" wrapText="0"/>
    </xf>
    <xf borderId="74" fillId="5" fontId="14" numFmtId="0" xfId="0" applyAlignment="1" applyBorder="1" applyFont="1">
      <alignment shrinkToFit="0" vertical="bottom" wrapText="0"/>
    </xf>
    <xf borderId="57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19" fillId="2" fontId="1" numFmtId="166" xfId="0" applyAlignment="1" applyBorder="1" applyFont="1" applyNumberFormat="1">
      <alignment horizontal="center" shrinkToFit="0" vertical="bottom" wrapText="0"/>
    </xf>
    <xf borderId="75" fillId="2" fontId="1" numFmtId="0" xfId="0" applyAlignment="1" applyBorder="1" applyFont="1">
      <alignment horizontal="center" shrinkToFit="0" vertical="bottom" wrapText="0"/>
    </xf>
    <xf borderId="49" fillId="0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shrinkToFit="0" vertical="bottom" wrapText="0"/>
    </xf>
    <xf borderId="50" fillId="2" fontId="1" numFmtId="166" xfId="0" applyAlignment="1" applyBorder="1" applyFont="1" applyNumberFormat="1">
      <alignment horizontal="center" shrinkToFit="0" vertical="bottom" wrapText="0"/>
    </xf>
    <xf borderId="51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horizontal="center" shrinkToFit="0" vertical="bottom" wrapText="0"/>
    </xf>
    <xf borderId="76" fillId="6" fontId="14" numFmtId="0" xfId="0" applyAlignment="1" applyBorder="1" applyFill="1" applyFont="1">
      <alignment horizontal="center" shrinkToFit="0" vertical="bottom" wrapText="0"/>
    </xf>
    <xf borderId="54" fillId="5" fontId="14" numFmtId="166" xfId="0" applyAlignment="1" applyBorder="1" applyFont="1" applyNumberFormat="1">
      <alignment horizontal="center" shrinkToFit="0" vertical="bottom" wrapText="0"/>
    </xf>
    <xf borderId="77" fillId="5" fontId="14" numFmtId="0" xfId="0" applyAlignment="1" applyBorder="1" applyFont="1">
      <alignment shrinkToFit="0" vertical="bottom" wrapText="0"/>
    </xf>
    <xf borderId="77" fillId="5" fontId="15" numFmtId="0" xfId="0" applyAlignment="1" applyBorder="1" applyFont="1">
      <alignment shrinkToFit="0" vertical="bottom" wrapText="0"/>
    </xf>
    <xf borderId="54" fillId="5" fontId="14" numFmtId="0" xfId="0" applyAlignment="1" applyBorder="1" applyFont="1">
      <alignment horizontal="center" shrinkToFit="0" vertical="bottom" wrapText="0"/>
    </xf>
    <xf borderId="54" fillId="5" fontId="14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45646.0</v>
      </c>
      <c r="E8" s="17"/>
      <c r="F8" s="13" t="s">
        <v>6</v>
      </c>
      <c r="G8" s="10"/>
      <c r="H8" s="18" t="s">
        <v>7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9"/>
      <c r="D9" s="20" t="s">
        <v>8</v>
      </c>
      <c r="E9" s="12"/>
      <c r="F9" s="12"/>
      <c r="G9" s="12"/>
      <c r="H9" s="12"/>
      <c r="I9" s="10"/>
      <c r="J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9</v>
      </c>
      <c r="C12" s="23"/>
      <c r="D12" s="23"/>
      <c r="E12" s="24"/>
      <c r="G12" s="25" t="s">
        <v>10</v>
      </c>
      <c r="H12" s="23"/>
      <c r="I12" s="26"/>
      <c r="J12" s="27" t="s">
        <v>11</v>
      </c>
      <c r="K12" s="27" t="s">
        <v>12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13</v>
      </c>
      <c r="C13" s="30"/>
      <c r="D13" s="31"/>
      <c r="E13" s="32">
        <f>(Atores!D10+'RFS ou RFC'!D10)*Fatores!E22*Fatores!G36</f>
        <v>63.1902</v>
      </c>
      <c r="G13" s="29" t="s">
        <v>14</v>
      </c>
      <c r="H13" s="30"/>
      <c r="I13" s="31"/>
      <c r="J13" s="33">
        <f t="shared" ref="J13:J20" si="1">$E$13*$E$14*K13</f>
        <v>8.846628</v>
      </c>
      <c r="K13" s="34">
        <f>dadoshistoricos!E31</f>
        <v>0.04666666667</v>
      </c>
      <c r="M13" s="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6" t="s">
        <v>15</v>
      </c>
      <c r="C14" s="37"/>
      <c r="D14" s="38"/>
      <c r="E14" s="39">
        <v>3.0</v>
      </c>
      <c r="G14" s="40" t="s">
        <v>16</v>
      </c>
      <c r="H14" s="41"/>
      <c r="I14" s="42"/>
      <c r="J14" s="43">
        <f t="shared" si="1"/>
        <v>31.173832</v>
      </c>
      <c r="K14" s="44">
        <f>dadoshistoricos!F31*0.8</f>
        <v>0.1644444444</v>
      </c>
      <c r="M14" s="3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5"/>
      <c r="C15" s="46"/>
      <c r="D15" s="47"/>
      <c r="G15" s="40" t="s">
        <v>17</v>
      </c>
      <c r="H15" s="41"/>
      <c r="I15" s="42"/>
      <c r="J15" s="43">
        <f t="shared" si="1"/>
        <v>7.793458</v>
      </c>
      <c r="K15" s="48">
        <f>dadoshistoricos!F31*0.2</f>
        <v>0.04111111111</v>
      </c>
      <c r="M15" s="3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9"/>
      <c r="C16" s="12"/>
      <c r="D16" s="10"/>
      <c r="G16" s="40" t="s">
        <v>18</v>
      </c>
      <c r="H16" s="41"/>
      <c r="I16" s="42"/>
      <c r="J16" s="43">
        <f t="shared" si="1"/>
        <v>12.63804</v>
      </c>
      <c r="K16" s="48">
        <f>dadoshistoricos!G31</f>
        <v>0.06666666667</v>
      </c>
      <c r="L16" s="35"/>
      <c r="M16" s="3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50" t="s">
        <v>19</v>
      </c>
      <c r="H17" s="51"/>
      <c r="I17" s="52"/>
      <c r="J17" s="43">
        <f t="shared" si="1"/>
        <v>105.317</v>
      </c>
      <c r="K17" s="48">
        <f>dadoshistoricos!H31</f>
        <v>0.5555555556</v>
      </c>
      <c r="L17" s="35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50" t="s">
        <v>20</v>
      </c>
      <c r="H18" s="51"/>
      <c r="I18" s="52"/>
      <c r="J18" s="43">
        <f t="shared" si="1"/>
        <v>4.21268</v>
      </c>
      <c r="K18" s="48">
        <f>dadoshistoricos!I31</f>
        <v>0.02222222222</v>
      </c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5"/>
      <c r="F19" s="35"/>
      <c r="G19" s="50" t="s">
        <v>21</v>
      </c>
      <c r="H19" s="51"/>
      <c r="I19" s="52"/>
      <c r="J19" s="43">
        <f t="shared" si="1"/>
        <v>12.848674</v>
      </c>
      <c r="K19" s="48">
        <f>dadoshistoricos!J31</f>
        <v>0.06777777778</v>
      </c>
      <c r="L19" s="3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3" t="s">
        <v>22</v>
      </c>
      <c r="C20" s="53"/>
      <c r="D20" s="53"/>
      <c r="E20" s="53"/>
      <c r="F20" s="53"/>
      <c r="G20" s="50" t="s">
        <v>23</v>
      </c>
      <c r="H20" s="51"/>
      <c r="I20" s="52"/>
      <c r="J20" s="43">
        <f t="shared" si="1"/>
        <v>6.740288</v>
      </c>
      <c r="K20" s="48">
        <f>dadoshistoricos!K31</f>
        <v>0.03555555556</v>
      </c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4" t="s">
        <v>24</v>
      </c>
      <c r="H21" s="37"/>
      <c r="I21" s="38"/>
      <c r="J21" s="55">
        <f t="shared" ref="J21:K21" si="2">SUM(J13:J20)</f>
        <v>189.5706</v>
      </c>
      <c r="K21" s="56">
        <f t="shared" si="2"/>
        <v>1</v>
      </c>
      <c r="L21" s="3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9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7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27</v>
      </c>
      <c r="K24" s="1"/>
      <c r="L24" s="3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5" t="s">
        <v>28</v>
      </c>
      <c r="K25" s="1"/>
      <c r="L25" s="3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5" t="s">
        <v>29</v>
      </c>
      <c r="K27" s="1"/>
      <c r="L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7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5"/>
      <c r="B2" s="58" t="s">
        <v>31</v>
      </c>
      <c r="C2" s="59"/>
      <c r="D2" s="60"/>
      <c r="E2" s="61"/>
      <c r="F2" s="35"/>
      <c r="G2" s="35"/>
      <c r="H2" s="35"/>
      <c r="I2" s="35"/>
      <c r="J2" s="35"/>
      <c r="K2" s="35"/>
      <c r="L2" s="3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5"/>
      <c r="B6" s="62" t="s">
        <v>32</v>
      </c>
      <c r="C6" s="63" t="s">
        <v>33</v>
      </c>
      <c r="D6" s="64" t="s">
        <v>34</v>
      </c>
      <c r="E6" s="35"/>
      <c r="F6" s="35"/>
      <c r="G6" s="35"/>
      <c r="H6" s="35"/>
      <c r="I6" s="35"/>
      <c r="J6" s="35"/>
      <c r="K6" s="35"/>
      <c r="L6" s="3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5"/>
      <c r="B7" s="65" t="s">
        <v>35</v>
      </c>
      <c r="C7" s="66">
        <v>1.0</v>
      </c>
      <c r="D7" s="67">
        <f>COUNTIF(Atores,B7)</f>
        <v>0</v>
      </c>
      <c r="E7" s="35"/>
      <c r="F7" s="35"/>
      <c r="G7" s="35"/>
      <c r="H7" s="35"/>
      <c r="I7" s="35"/>
      <c r="J7" s="35"/>
      <c r="K7" s="35"/>
      <c r="L7" s="3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5"/>
      <c r="B8" s="68" t="s">
        <v>36</v>
      </c>
      <c r="C8" s="69">
        <v>2.0</v>
      </c>
      <c r="D8" s="70">
        <f>COUNTIF(Atores,B8)</f>
        <v>0</v>
      </c>
      <c r="E8" s="35"/>
      <c r="F8" s="35"/>
      <c r="G8" s="35"/>
      <c r="H8" s="35"/>
      <c r="I8" s="35"/>
      <c r="J8" s="35"/>
      <c r="K8" s="35"/>
      <c r="L8" s="3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5"/>
      <c r="B9" s="71" t="s">
        <v>37</v>
      </c>
      <c r="C9" s="72">
        <v>3.0</v>
      </c>
      <c r="D9" s="73">
        <f>COUNTIF(Atores,B9)</f>
        <v>2</v>
      </c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5"/>
      <c r="B10" s="35"/>
      <c r="C10" s="74" t="s">
        <v>38</v>
      </c>
      <c r="D10" s="75">
        <f>(C7*D7)+(C8*D8)+(C9*D9)</f>
        <v>6</v>
      </c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6" t="s">
        <v>39</v>
      </c>
      <c r="C13" s="76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7" t="s">
        <v>41</v>
      </c>
      <c r="C14" s="69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7" t="s">
        <v>42</v>
      </c>
      <c r="C15" s="69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/>
      <c r="C16" s="69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9"/>
      <c r="C17" s="69"/>
      <c r="D17" s="1"/>
      <c r="E17" s="1"/>
      <c r="F17" s="8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1" t="s">
        <v>43</v>
      </c>
      <c r="C18" s="82">
        <f>D10</f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5"/>
      <c r="B1" s="35"/>
      <c r="C1" s="35"/>
      <c r="D1" s="35"/>
      <c r="E1" s="35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8" t="s">
        <v>44</v>
      </c>
      <c r="C2" s="59"/>
      <c r="D2" s="60"/>
      <c r="E2" s="61"/>
      <c r="F2" s="61"/>
      <c r="G2" s="6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3" t="s">
        <v>45</v>
      </c>
      <c r="C6" s="63" t="s">
        <v>33</v>
      </c>
      <c r="D6" s="84" t="s">
        <v>46</v>
      </c>
      <c r="E6" s="85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6" t="s">
        <v>35</v>
      </c>
      <c r="C7" s="87">
        <v>3.0</v>
      </c>
      <c r="D7" s="32">
        <f>COUNTIF(CUC,B7)</f>
        <v>17</v>
      </c>
      <c r="E7" s="88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8" t="s">
        <v>36</v>
      </c>
      <c r="C8" s="69">
        <v>4.0</v>
      </c>
      <c r="D8" s="67">
        <f>COUNTIF(CUC,B8)</f>
        <v>0</v>
      </c>
      <c r="E8" s="88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1" t="s">
        <v>37</v>
      </c>
      <c r="C9" s="89">
        <v>5.0</v>
      </c>
      <c r="D9" s="67">
        <f>COUNTIF(CUC,B9)</f>
        <v>0</v>
      </c>
      <c r="E9" s="88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5" t="s">
        <v>47</v>
      </c>
      <c r="D10" s="90">
        <f>(C7*D7)+(C8*D8)+(C9*D9)</f>
        <v>51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1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2" t="s">
        <v>48</v>
      </c>
      <c r="B12" s="93" t="s">
        <v>49</v>
      </c>
      <c r="C12" s="94" t="s">
        <v>50</v>
      </c>
      <c r="D12" s="93" t="s">
        <v>40</v>
      </c>
      <c r="E12" s="95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6" t="s">
        <v>52</v>
      </c>
      <c r="B13" s="97" t="s">
        <v>53</v>
      </c>
      <c r="C13" s="98">
        <v>1.0</v>
      </c>
      <c r="D13" s="98" t="str">
        <f t="shared" ref="D13:D29" si="1"> IF(C13&lt;4,$B$7,IF(C13&lt;6,$B$8,$B$9))</f>
        <v>Simples</v>
      </c>
      <c r="E13" s="99" t="s">
        <v>42</v>
      </c>
      <c r="F13" s="1"/>
      <c r="G13" s="1"/>
      <c r="I13" s="1"/>
      <c r="J13" s="1"/>
      <c r="K13" s="1"/>
      <c r="L13" s="1"/>
      <c r="M13" s="1"/>
      <c r="N13" s="1"/>
      <c r="O13" s="35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6" t="s">
        <v>54</v>
      </c>
      <c r="B14" s="100" t="s">
        <v>55</v>
      </c>
      <c r="C14" s="98">
        <v>2.0</v>
      </c>
      <c r="D14" s="98" t="str">
        <f t="shared" si="1"/>
        <v>Simples</v>
      </c>
      <c r="E14" s="99" t="s">
        <v>56</v>
      </c>
      <c r="F14" s="1"/>
      <c r="G14" s="1"/>
      <c r="I14" s="1"/>
      <c r="J14" s="1"/>
      <c r="K14" s="1"/>
      <c r="L14" s="1"/>
      <c r="M14" s="1"/>
      <c r="N14" s="1"/>
      <c r="O14" s="35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6" t="s">
        <v>57</v>
      </c>
      <c r="B15" s="100" t="s">
        <v>58</v>
      </c>
      <c r="C15" s="98">
        <v>1.0</v>
      </c>
      <c r="D15" s="98" t="str">
        <f t="shared" si="1"/>
        <v>Simples</v>
      </c>
      <c r="E15" s="101" t="s">
        <v>41</v>
      </c>
      <c r="F15" s="1"/>
      <c r="G15" s="1"/>
      <c r="I15" s="1"/>
      <c r="J15" s="1"/>
      <c r="K15" s="1"/>
      <c r="L15" s="1"/>
      <c r="M15" s="1"/>
      <c r="N15" s="1"/>
      <c r="O15" s="35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6" t="s">
        <v>59</v>
      </c>
      <c r="B16" s="100" t="s">
        <v>60</v>
      </c>
      <c r="C16" s="98">
        <v>1.0</v>
      </c>
      <c r="D16" s="98" t="str">
        <f t="shared" si="1"/>
        <v>Simples</v>
      </c>
      <c r="E16" s="99" t="s">
        <v>42</v>
      </c>
      <c r="F16" s="1"/>
      <c r="G16" s="1"/>
      <c r="I16" s="1"/>
      <c r="J16" s="1"/>
      <c r="K16" s="1"/>
      <c r="L16" s="1"/>
      <c r="M16" s="1"/>
      <c r="N16" s="1"/>
      <c r="O16" s="35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6" t="s">
        <v>61</v>
      </c>
      <c r="B17" s="78" t="s">
        <v>62</v>
      </c>
      <c r="C17" s="98">
        <v>1.0</v>
      </c>
      <c r="D17" s="98" t="str">
        <f t="shared" si="1"/>
        <v>Simples</v>
      </c>
      <c r="E17" s="101" t="s">
        <v>41</v>
      </c>
      <c r="F17" s="1"/>
      <c r="G17" s="1"/>
      <c r="I17" s="1"/>
      <c r="J17" s="1"/>
      <c r="K17" s="1"/>
      <c r="L17" s="1"/>
      <c r="M17" s="1"/>
      <c r="N17" s="1"/>
      <c r="O17" s="35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6" t="s">
        <v>63</v>
      </c>
      <c r="B18" s="78" t="s">
        <v>64</v>
      </c>
      <c r="C18" s="98">
        <v>1.0</v>
      </c>
      <c r="D18" s="98" t="str">
        <f t="shared" si="1"/>
        <v>Simples</v>
      </c>
      <c r="E18" s="101" t="s">
        <v>41</v>
      </c>
      <c r="F18" s="1"/>
      <c r="G18" s="1"/>
      <c r="H18" s="35"/>
      <c r="I18" s="1"/>
      <c r="J18" s="1"/>
      <c r="K18" s="1"/>
      <c r="L18" s="1"/>
      <c r="M18" s="1"/>
      <c r="N18" s="1"/>
      <c r="O18" s="35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6" t="s">
        <v>65</v>
      </c>
      <c r="B19" s="78" t="s">
        <v>66</v>
      </c>
      <c r="C19" s="98">
        <v>1.0</v>
      </c>
      <c r="D19" s="98" t="str">
        <f t="shared" si="1"/>
        <v>Simples</v>
      </c>
      <c r="E19" s="101" t="s">
        <v>41</v>
      </c>
      <c r="F19" s="1"/>
      <c r="G19" s="1"/>
      <c r="H19" s="35"/>
      <c r="I19" s="1"/>
      <c r="J19" s="1"/>
      <c r="K19" s="1"/>
      <c r="L19" s="1"/>
      <c r="M19" s="1"/>
      <c r="N19" s="1"/>
      <c r="O19" s="35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6" t="s">
        <v>67</v>
      </c>
      <c r="B20" s="78" t="s">
        <v>68</v>
      </c>
      <c r="C20" s="98">
        <v>1.0</v>
      </c>
      <c r="D20" s="98" t="str">
        <f t="shared" si="1"/>
        <v>Simples</v>
      </c>
      <c r="E20" s="101" t="s">
        <v>41</v>
      </c>
      <c r="F20" s="1"/>
      <c r="G20" s="1"/>
      <c r="H20" s="35"/>
      <c r="I20" s="1"/>
      <c r="J20" s="1"/>
      <c r="K20" s="1"/>
      <c r="L20" s="1"/>
      <c r="M20" s="1"/>
      <c r="N20" s="1"/>
      <c r="O20" s="35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6" t="s">
        <v>69</v>
      </c>
      <c r="B21" s="78" t="s">
        <v>70</v>
      </c>
      <c r="C21" s="98">
        <v>1.0</v>
      </c>
      <c r="D21" s="98" t="str">
        <f t="shared" si="1"/>
        <v>Simples</v>
      </c>
      <c r="E21" s="99" t="s">
        <v>42</v>
      </c>
      <c r="F21" s="1"/>
      <c r="G21" s="1"/>
      <c r="H21" s="35"/>
      <c r="I21" s="1"/>
      <c r="J21" s="1"/>
      <c r="K21" s="1"/>
      <c r="L21" s="1"/>
      <c r="M21" s="1"/>
      <c r="N21" s="1"/>
      <c r="O21" s="35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02" t="s">
        <v>71</v>
      </c>
      <c r="B22" s="78" t="s">
        <v>72</v>
      </c>
      <c r="C22" s="98">
        <v>2.0</v>
      </c>
      <c r="D22" s="98" t="str">
        <f t="shared" si="1"/>
        <v>Simples</v>
      </c>
      <c r="E22" s="99" t="s">
        <v>56</v>
      </c>
      <c r="F22" s="1"/>
      <c r="G22" s="1"/>
      <c r="H22" s="35"/>
      <c r="I22" s="1"/>
      <c r="J22" s="1"/>
      <c r="K22" s="1"/>
      <c r="L22" s="1"/>
      <c r="M22" s="1"/>
      <c r="N22" s="1"/>
      <c r="O22" s="35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02" t="s">
        <v>73</v>
      </c>
      <c r="B23" s="78" t="s">
        <v>74</v>
      </c>
      <c r="C23" s="98">
        <v>1.0</v>
      </c>
      <c r="D23" s="98" t="str">
        <f t="shared" si="1"/>
        <v>Simples</v>
      </c>
      <c r="E23" s="101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35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02" t="s">
        <v>75</v>
      </c>
      <c r="B24" s="78" t="s">
        <v>76</v>
      </c>
      <c r="C24" s="98">
        <v>1.0</v>
      </c>
      <c r="D24" s="98" t="str">
        <f t="shared" si="1"/>
        <v>Simples</v>
      </c>
      <c r="E24" s="99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35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02" t="s">
        <v>77</v>
      </c>
      <c r="B25" s="78" t="s">
        <v>78</v>
      </c>
      <c r="C25" s="98">
        <v>1.0</v>
      </c>
      <c r="D25" s="98" t="str">
        <f t="shared" si="1"/>
        <v>Simples</v>
      </c>
      <c r="E25" s="101" t="s">
        <v>41</v>
      </c>
      <c r="F25" s="1"/>
      <c r="G25" s="1"/>
      <c r="H25" s="1"/>
      <c r="I25" s="1"/>
      <c r="J25" s="1"/>
      <c r="K25" s="1"/>
      <c r="L25" s="1"/>
      <c r="M25" s="1"/>
      <c r="N25" s="1"/>
      <c r="O25" s="35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02" t="s">
        <v>79</v>
      </c>
      <c r="B26" s="78" t="s">
        <v>80</v>
      </c>
      <c r="C26" s="98">
        <v>2.0</v>
      </c>
      <c r="D26" s="98" t="str">
        <f t="shared" si="1"/>
        <v>Simples</v>
      </c>
      <c r="E26" s="99" t="s">
        <v>56</v>
      </c>
      <c r="F26" s="1"/>
      <c r="G26" s="1"/>
      <c r="H26" s="1"/>
      <c r="I26" s="1"/>
      <c r="J26" s="1"/>
      <c r="K26" s="1"/>
      <c r="L26" s="1"/>
      <c r="M26" s="1"/>
      <c r="N26" s="1"/>
      <c r="O26" s="35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02" t="s">
        <v>81</v>
      </c>
      <c r="B27" s="78" t="s">
        <v>82</v>
      </c>
      <c r="C27" s="98">
        <v>2.0</v>
      </c>
      <c r="D27" s="98" t="str">
        <f t="shared" si="1"/>
        <v>Simples</v>
      </c>
      <c r="E27" s="99" t="s">
        <v>56</v>
      </c>
      <c r="F27" s="1"/>
      <c r="G27" s="1"/>
      <c r="H27" s="1"/>
      <c r="I27" s="1"/>
      <c r="J27" s="1"/>
      <c r="K27" s="1"/>
      <c r="L27" s="1"/>
      <c r="M27" s="1"/>
      <c r="N27" s="1"/>
      <c r="O27" s="35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02" t="s">
        <v>83</v>
      </c>
      <c r="B28" s="77" t="s">
        <v>84</v>
      </c>
      <c r="C28" s="98">
        <v>1.0</v>
      </c>
      <c r="D28" s="98" t="str">
        <f t="shared" si="1"/>
        <v>Simples</v>
      </c>
      <c r="E28" s="101" t="s">
        <v>41</v>
      </c>
      <c r="F28" s="1"/>
      <c r="G28" s="1"/>
      <c r="H28" s="1"/>
      <c r="I28" s="1"/>
      <c r="J28" s="1"/>
      <c r="K28" s="1"/>
      <c r="L28" s="1"/>
      <c r="M28" s="1"/>
      <c r="N28" s="1"/>
      <c r="O28" s="35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2" t="s">
        <v>85</v>
      </c>
      <c r="B29" s="103" t="s">
        <v>86</v>
      </c>
      <c r="C29" s="98">
        <v>1.0</v>
      </c>
      <c r="D29" s="98" t="str">
        <f t="shared" si="1"/>
        <v>Simples</v>
      </c>
      <c r="E29" s="101" t="s">
        <v>41</v>
      </c>
      <c r="F29" s="1"/>
      <c r="G29" s="1"/>
      <c r="H29" s="1"/>
      <c r="I29" s="1"/>
      <c r="J29" s="1"/>
      <c r="K29" s="1"/>
      <c r="L29" s="1"/>
      <c r="M29" s="1"/>
      <c r="N29" s="1"/>
      <c r="O29" s="35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02"/>
      <c r="B30" s="99"/>
      <c r="C30" s="98"/>
      <c r="D30" s="98"/>
      <c r="E30" s="101"/>
      <c r="F30" s="1"/>
      <c r="G30" s="1"/>
      <c r="H30" s="1"/>
      <c r="I30" s="1"/>
      <c r="J30" s="1"/>
      <c r="K30" s="1"/>
      <c r="L30" s="1"/>
      <c r="M30" s="1"/>
      <c r="N30" s="1"/>
      <c r="O30" s="35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02"/>
      <c r="B31" s="99"/>
      <c r="C31" s="98"/>
      <c r="D31" s="98"/>
      <c r="E31" s="101"/>
      <c r="F31" s="1"/>
      <c r="G31" s="1"/>
      <c r="H31" s="1"/>
      <c r="I31" s="1"/>
      <c r="J31" s="1"/>
      <c r="K31" s="1"/>
      <c r="L31" s="1"/>
      <c r="M31" s="1"/>
      <c r="N31" s="1"/>
      <c r="O31" s="35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04"/>
      <c r="B32" s="78"/>
      <c r="C32" s="98"/>
      <c r="D32" s="98"/>
      <c r="E32" s="101"/>
      <c r="F32" s="1"/>
      <c r="G32" s="1"/>
      <c r="H32" s="1"/>
      <c r="I32" s="1"/>
      <c r="J32" s="1"/>
      <c r="K32" s="1"/>
      <c r="L32" s="1"/>
      <c r="M32" s="1"/>
      <c r="N32" s="1"/>
      <c r="O32" s="35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04"/>
      <c r="B33" s="78"/>
      <c r="C33" s="98"/>
      <c r="D33" s="98"/>
      <c r="E33" s="103"/>
      <c r="F33" s="1"/>
      <c r="G33" s="1"/>
      <c r="H33" s="1"/>
      <c r="I33" s="1"/>
      <c r="J33" s="1"/>
      <c r="K33" s="1"/>
      <c r="L33" s="1"/>
      <c r="M33" s="1"/>
      <c r="N33" s="1"/>
      <c r="O33" s="35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05"/>
      <c r="B34" s="103"/>
      <c r="C34" s="98"/>
      <c r="D34" s="98"/>
      <c r="E34" s="99"/>
      <c r="F34" s="1"/>
      <c r="G34" s="1"/>
      <c r="H34" s="1"/>
      <c r="I34" s="1"/>
      <c r="J34" s="1"/>
      <c r="K34" s="1"/>
      <c r="L34" s="1"/>
      <c r="M34" s="1"/>
      <c r="N34" s="1"/>
      <c r="O34" s="35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05"/>
      <c r="B35" s="78"/>
      <c r="C35" s="98"/>
      <c r="D35" s="98"/>
      <c r="E35" s="99"/>
      <c r="F35" s="1"/>
      <c r="G35" s="1"/>
      <c r="H35" s="1"/>
      <c r="I35" s="1"/>
      <c r="J35" s="1"/>
      <c r="K35" s="1"/>
      <c r="L35" s="1"/>
      <c r="M35" s="1"/>
      <c r="N35" s="1"/>
      <c r="O35" s="35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05"/>
      <c r="B36" s="78"/>
      <c r="C36" s="98"/>
      <c r="D36" s="98"/>
      <c r="E36" s="99"/>
      <c r="F36" s="1"/>
      <c r="G36" s="1"/>
      <c r="H36" s="1"/>
      <c r="I36" s="1"/>
      <c r="J36" s="1"/>
      <c r="K36" s="1"/>
      <c r="L36" s="1"/>
      <c r="M36" s="1"/>
      <c r="N36" s="1"/>
      <c r="O36" s="35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06"/>
      <c r="B37" s="79"/>
      <c r="C37" s="66"/>
      <c r="D37" s="66"/>
      <c r="E37" s="107"/>
      <c r="F37" s="1"/>
      <c r="G37" s="1"/>
      <c r="H37" s="1"/>
      <c r="I37" s="1"/>
      <c r="J37" s="1"/>
      <c r="K37" s="1"/>
      <c r="L37" s="1"/>
      <c r="M37" s="1"/>
      <c r="N37" s="1"/>
      <c r="O37" s="35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08"/>
      <c r="B38" s="109"/>
      <c r="C38" s="66"/>
      <c r="D38" s="66"/>
      <c r="E38" s="107"/>
      <c r="F38" s="1"/>
      <c r="G38" s="1"/>
      <c r="H38" s="1"/>
      <c r="I38" s="1"/>
      <c r="J38" s="1"/>
      <c r="K38" s="1"/>
      <c r="L38" s="1"/>
      <c r="M38" s="1"/>
      <c r="N38" s="1"/>
      <c r="O38" s="35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6"/>
      <c r="B39" s="107"/>
      <c r="C39" s="66"/>
      <c r="D39" s="66"/>
      <c r="E39" s="107"/>
      <c r="F39" s="1"/>
      <c r="G39" s="1"/>
      <c r="H39" s="1"/>
      <c r="I39" s="1"/>
      <c r="J39" s="1"/>
      <c r="K39" s="1"/>
      <c r="L39" s="1"/>
      <c r="M39" s="1"/>
      <c r="N39" s="1"/>
      <c r="O39" s="35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10" t="s">
        <v>43</v>
      </c>
      <c r="B40" s="110">
        <f>SUBTOTAL(103,B13:B39)</f>
        <v>17</v>
      </c>
      <c r="C40" s="111"/>
      <c r="D40" s="112"/>
      <c r="E40" s="112"/>
      <c r="F40" s="1"/>
      <c r="G40" s="1"/>
      <c r="H40" s="1"/>
      <c r="I40" s="1"/>
      <c r="J40" s="1"/>
      <c r="K40" s="1"/>
      <c r="L40" s="1"/>
      <c r="M40" s="1"/>
      <c r="N40" s="1"/>
      <c r="O40" s="35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5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5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5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5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5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5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5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5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5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5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5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5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5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5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5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5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5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5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5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5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5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5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5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5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5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5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5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5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5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5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5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5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5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5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5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5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5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5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5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5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5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5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5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5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5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5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5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5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5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5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5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5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5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5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5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5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5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5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5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5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5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5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5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5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5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5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5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5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5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5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5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5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5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5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5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5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5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5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5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5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5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5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5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5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5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5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5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5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5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5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5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5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5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5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5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5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5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5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5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5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5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5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5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5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5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5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5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5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5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5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5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5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5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5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5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5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5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5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5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5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5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5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5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5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5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5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5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5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5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5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5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5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5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5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5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5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5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5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5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5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5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5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5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5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5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5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5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5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5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5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5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5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5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5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5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5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5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5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5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5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5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5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5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5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5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5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5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5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5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5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5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5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5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5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5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5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5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5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5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5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5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5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5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5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5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5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5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5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5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5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5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5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5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5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5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5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5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5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5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5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5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5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5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5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5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5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5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5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5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5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5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5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5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5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5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5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5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5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5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5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5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5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5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5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5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5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5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5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5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5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5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5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5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5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5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5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5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5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5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5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5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5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5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5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5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5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5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5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5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5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5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5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5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5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5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5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5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5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5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5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5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5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5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5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5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5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5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5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5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5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5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5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5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5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5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5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5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5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5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5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5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5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5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5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5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5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5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5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5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5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5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5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5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5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5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5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5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5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5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5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5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5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5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5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5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5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5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5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5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5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5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5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5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5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5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5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5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5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5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5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5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5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5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5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5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5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5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5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5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5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5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5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5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5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5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5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5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5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5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5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5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5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5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5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5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5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5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5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5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5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5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5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5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5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5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5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5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5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5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5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5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5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5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5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5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5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5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5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5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5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5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5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5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5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5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5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5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5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5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5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5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5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5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5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5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5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5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5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5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5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5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5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5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5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5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5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5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5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5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5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5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5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5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5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5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5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5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5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5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5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5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5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5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5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5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5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5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5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5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5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5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5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5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5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5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5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5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5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5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5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5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5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5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5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5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5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5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5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5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5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5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5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5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5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5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5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5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5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5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5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5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5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5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5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5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5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5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5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5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5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5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5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5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5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5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5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5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5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5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5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5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5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5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5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5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5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5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5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5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5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5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5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5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5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5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5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5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5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5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5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5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5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5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5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5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5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5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5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5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5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5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5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5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5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5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5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5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5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5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5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5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5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5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5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5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5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5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5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5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5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5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5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5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5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5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5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5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5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5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5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5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5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5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5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5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5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5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5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5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5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5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5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5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5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5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5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5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5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5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5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5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5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5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5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5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5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5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5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5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5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5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5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5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5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5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5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5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5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5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5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5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5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5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5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5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5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5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5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5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5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5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5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5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5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5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5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5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5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5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5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5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5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5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5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5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5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5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5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5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5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5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5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5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5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5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5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5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5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5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5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5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5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5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5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5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5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5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5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5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5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5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5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5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5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5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5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5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5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5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5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5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5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5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5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5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5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5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5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5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5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5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5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5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5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5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5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5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5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5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5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5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5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5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5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5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5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5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5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5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5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5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5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5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5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5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5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5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5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5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5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5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5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5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5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5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5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5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5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5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5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5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5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5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5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5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5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5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5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5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5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5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5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5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5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5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5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5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5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5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5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5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5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5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5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5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5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5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5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5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5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5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5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5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5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5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5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5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5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5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5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5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5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5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5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5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5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5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5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5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5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5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5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5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5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5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5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5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5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5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5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5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5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5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5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5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5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5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5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5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5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5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5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5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5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5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5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5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5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5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5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5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5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5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5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5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5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5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5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5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5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5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5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5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5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5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5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5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5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5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5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5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5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5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5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5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5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5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5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5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5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5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5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5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5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5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5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5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5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5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5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5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5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5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5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5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5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5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5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5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5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5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5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5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5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5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5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5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5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5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5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5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5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5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5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5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5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5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5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5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5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5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5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5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5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5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5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5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5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5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5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5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5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5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5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5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5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5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5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5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5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5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5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5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5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5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5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5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5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5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5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5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5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5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5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5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5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5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5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5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5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5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5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5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5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5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5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5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5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5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5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5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5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5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5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5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5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5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5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5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5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5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5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5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5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5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5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5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5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5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5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5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5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5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5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5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5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5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5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5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5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5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5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5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5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5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5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5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5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5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5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5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5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5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5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5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5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5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5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5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5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5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5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5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5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5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5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5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5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5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5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5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5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5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5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5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5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5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5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5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5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5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5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5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5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5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5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5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5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5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5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5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5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5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5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5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5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5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5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5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28:B30">
      <formula1>AND(GTE(LEN(B28),MIN((1),(100))),LTE(LEN(B28),MAX((1),(100))))</formula1>
    </dataValidation>
    <dataValidation type="custom" allowBlank="1" showErrorMessage="1" sqref="B31 B34 B37:B39">
      <formula1>AND(GTE(LEN(#REF!),MIN((1),(100))),LTE(LEN(#REF!),MAX((1),(100))))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35"/>
      <c r="B4" s="58" t="s">
        <v>87</v>
      </c>
      <c r="C4" s="59"/>
      <c r="D4" s="59"/>
      <c r="E4" s="6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35"/>
      <c r="B7" s="113" t="s">
        <v>88</v>
      </c>
      <c r="C7" s="51"/>
      <c r="D7" s="51"/>
      <c r="E7" s="52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35"/>
      <c r="B8" s="114" t="s">
        <v>48</v>
      </c>
      <c r="C8" s="115" t="s">
        <v>89</v>
      </c>
      <c r="D8" s="115" t="s">
        <v>33</v>
      </c>
      <c r="E8" s="115" t="s">
        <v>90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35"/>
      <c r="B9" s="69" t="s">
        <v>91</v>
      </c>
      <c r="C9" s="79" t="s">
        <v>92</v>
      </c>
      <c r="D9" s="116">
        <v>2.0</v>
      </c>
      <c r="E9" s="69">
        <v>0.0</v>
      </c>
      <c r="H9" s="35"/>
      <c r="I9" s="88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35"/>
      <c r="B10" s="69" t="s">
        <v>93</v>
      </c>
      <c r="C10" s="79" t="s">
        <v>94</v>
      </c>
      <c r="D10" s="116">
        <v>1.0</v>
      </c>
      <c r="E10" s="116">
        <v>5.0</v>
      </c>
      <c r="H10" s="35"/>
      <c r="I10" s="88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5"/>
      <c r="B11" s="69" t="s">
        <v>95</v>
      </c>
      <c r="C11" s="79" t="s">
        <v>96</v>
      </c>
      <c r="D11" s="69">
        <v>1.0</v>
      </c>
      <c r="E11" s="69">
        <v>1.0</v>
      </c>
      <c r="H11" s="35"/>
      <c r="I11" s="88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35"/>
      <c r="B12" s="69" t="s">
        <v>97</v>
      </c>
      <c r="C12" s="79" t="s">
        <v>98</v>
      </c>
      <c r="D12" s="116">
        <v>1.0</v>
      </c>
      <c r="E12" s="116">
        <v>1.0</v>
      </c>
      <c r="H12" s="35"/>
      <c r="I12" s="8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69" t="s">
        <v>99</v>
      </c>
      <c r="C13" s="79" t="s">
        <v>100</v>
      </c>
      <c r="D13" s="69">
        <v>1.0</v>
      </c>
      <c r="E13" s="116">
        <v>0.0</v>
      </c>
      <c r="H13" s="35"/>
      <c r="I13" s="88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69" t="s">
        <v>101</v>
      </c>
      <c r="C14" s="79" t="s">
        <v>102</v>
      </c>
      <c r="D14" s="69">
        <v>0.5</v>
      </c>
      <c r="E14" s="116">
        <v>0.0</v>
      </c>
      <c r="H14" s="35"/>
      <c r="I14" s="88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69" t="s">
        <v>103</v>
      </c>
      <c r="C15" s="79" t="s">
        <v>104</v>
      </c>
      <c r="D15" s="116">
        <v>0.5</v>
      </c>
      <c r="E15" s="116">
        <v>4.0</v>
      </c>
      <c r="H15" s="35"/>
      <c r="I15" s="88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/>
      <c r="B16" s="69" t="s">
        <v>105</v>
      </c>
      <c r="C16" s="79" t="s">
        <v>106</v>
      </c>
      <c r="D16" s="69">
        <v>2.0</v>
      </c>
      <c r="E16" s="116">
        <v>4.0</v>
      </c>
      <c r="H16" s="35"/>
      <c r="I16" s="88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69" t="s">
        <v>107</v>
      </c>
      <c r="C17" s="79" t="s">
        <v>108</v>
      </c>
      <c r="D17" s="69">
        <v>1.0</v>
      </c>
      <c r="E17" s="116">
        <v>5.0</v>
      </c>
      <c r="H17" s="35"/>
      <c r="I17" s="88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35"/>
      <c r="B18" s="69" t="s">
        <v>109</v>
      </c>
      <c r="C18" s="79" t="s">
        <v>110</v>
      </c>
      <c r="D18" s="116">
        <v>1.0</v>
      </c>
      <c r="E18" s="116">
        <v>5.0</v>
      </c>
      <c r="H18" s="35"/>
      <c r="I18" s="88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35"/>
      <c r="B19" s="69" t="s">
        <v>111</v>
      </c>
      <c r="C19" s="79" t="s">
        <v>112</v>
      </c>
      <c r="D19" s="116">
        <v>1.0</v>
      </c>
      <c r="E19" s="116">
        <v>5.0</v>
      </c>
      <c r="H19" s="35"/>
      <c r="I19" s="88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35"/>
      <c r="B20" s="69" t="s">
        <v>113</v>
      </c>
      <c r="C20" s="79" t="s">
        <v>114</v>
      </c>
      <c r="D20" s="69">
        <v>1.0</v>
      </c>
      <c r="E20" s="69">
        <v>0.0</v>
      </c>
      <c r="H20" s="35"/>
      <c r="I20" s="88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35"/>
      <c r="B21" s="69" t="s">
        <v>115</v>
      </c>
      <c r="C21" s="79" t="s">
        <v>116</v>
      </c>
      <c r="D21" s="116">
        <v>1.0</v>
      </c>
      <c r="E21" s="116">
        <v>0.0</v>
      </c>
      <c r="H21" s="35"/>
      <c r="I21" s="8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35"/>
      <c r="B22" s="117" t="s">
        <v>117</v>
      </c>
      <c r="C22" s="51"/>
      <c r="D22" s="52"/>
      <c r="E22" s="118">
        <f>0.6+(0.01*SUM(D9*E9,D10*E10,D11*E11,D12*E12,D13*E13,D14*E14,D15*E15,D16*E16,D17*E17,D18*E18,D19*E19,D20*E20,D21*E21))</f>
        <v>0.92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5"/>
      <c r="H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5"/>
      <c r="H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5"/>
      <c r="B26" s="113" t="s">
        <v>118</v>
      </c>
      <c r="C26" s="51"/>
      <c r="D26" s="51"/>
      <c r="E26" s="119"/>
      <c r="F26" s="120"/>
      <c r="G26" s="121"/>
      <c r="H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35"/>
      <c r="B27" s="122" t="s">
        <v>48</v>
      </c>
      <c r="C27" s="123" t="s">
        <v>89</v>
      </c>
      <c r="D27" s="41"/>
      <c r="E27" s="42"/>
      <c r="F27" s="122" t="s">
        <v>33</v>
      </c>
      <c r="G27" s="122" t="s">
        <v>90</v>
      </c>
      <c r="H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5"/>
      <c r="B28" s="69" t="s">
        <v>119</v>
      </c>
      <c r="C28" s="124" t="s">
        <v>120</v>
      </c>
      <c r="D28" s="51"/>
      <c r="E28" s="52"/>
      <c r="F28" s="69">
        <v>1.5</v>
      </c>
      <c r="G28" s="116">
        <v>1.0</v>
      </c>
      <c r="H28" s="35"/>
      <c r="I28" s="88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35"/>
      <c r="B29" s="69" t="s">
        <v>121</v>
      </c>
      <c r="C29" s="124" t="s">
        <v>122</v>
      </c>
      <c r="D29" s="51"/>
      <c r="E29" s="52"/>
      <c r="F29" s="69">
        <v>0.5</v>
      </c>
      <c r="G29" s="116">
        <v>0.0</v>
      </c>
      <c r="H29" s="35"/>
      <c r="I29" s="88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5"/>
      <c r="B30" s="69" t="s">
        <v>123</v>
      </c>
      <c r="C30" s="124" t="s">
        <v>124</v>
      </c>
      <c r="D30" s="51"/>
      <c r="E30" s="52"/>
      <c r="F30" s="69">
        <v>1.0</v>
      </c>
      <c r="G30" s="116">
        <v>2.0</v>
      </c>
      <c r="H30" s="35"/>
      <c r="I30" s="88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35"/>
      <c r="B31" s="69" t="s">
        <v>125</v>
      </c>
      <c r="C31" s="124" t="s">
        <v>126</v>
      </c>
      <c r="D31" s="51"/>
      <c r="E31" s="52"/>
      <c r="F31" s="69">
        <v>0.5</v>
      </c>
      <c r="G31" s="116">
        <v>0.0</v>
      </c>
      <c r="H31" s="35"/>
      <c r="I31" s="88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5"/>
      <c r="B32" s="69" t="s">
        <v>127</v>
      </c>
      <c r="C32" s="124" t="s">
        <v>128</v>
      </c>
      <c r="D32" s="51"/>
      <c r="E32" s="52"/>
      <c r="F32" s="69">
        <v>1.0</v>
      </c>
      <c r="G32" s="116">
        <v>3.0</v>
      </c>
      <c r="H32" s="35"/>
      <c r="I32" s="88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35"/>
      <c r="B33" s="69" t="s">
        <v>129</v>
      </c>
      <c r="C33" s="124" t="s">
        <v>130</v>
      </c>
      <c r="D33" s="51"/>
      <c r="E33" s="52"/>
      <c r="F33" s="69">
        <v>2.0</v>
      </c>
      <c r="G33" s="116">
        <v>4.0</v>
      </c>
      <c r="H33" s="35"/>
      <c r="I33" s="88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69" t="s">
        <v>131</v>
      </c>
      <c r="C34" s="124" t="s">
        <v>132</v>
      </c>
      <c r="D34" s="51"/>
      <c r="E34" s="52"/>
      <c r="F34" s="69">
        <v>-1.0</v>
      </c>
      <c r="G34" s="69">
        <v>5.0</v>
      </c>
      <c r="H34" s="35"/>
      <c r="I34" s="88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69" t="s">
        <v>133</v>
      </c>
      <c r="C35" s="124" t="s">
        <v>134</v>
      </c>
      <c r="D35" s="51"/>
      <c r="E35" s="52"/>
      <c r="F35" s="69">
        <v>-1.0</v>
      </c>
      <c r="G35" s="116">
        <v>3.0</v>
      </c>
      <c r="H35" s="35"/>
      <c r="I35" s="88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117" t="s">
        <v>135</v>
      </c>
      <c r="C36" s="51"/>
      <c r="D36" s="51"/>
      <c r="E36" s="51"/>
      <c r="F36" s="52"/>
      <c r="G36" s="76">
        <f>1.4+(-0.03*SUM(F28*G28,F29*G29,F30*G30,F31*G31,F32*G32,F33*G33,F34*G34,F35*G35))</f>
        <v>1.205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5"/>
      <c r="B1" s="125" t="s">
        <v>136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12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12.75" customHeight="1">
      <c r="A5" s="35"/>
      <c r="B5" s="127" t="s">
        <v>137</v>
      </c>
      <c r="C5" s="128" t="s">
        <v>138</v>
      </c>
      <c r="D5" s="128" t="s">
        <v>139</v>
      </c>
      <c r="E5" s="129" t="s">
        <v>140</v>
      </c>
      <c r="F5" s="129" t="s">
        <v>141</v>
      </c>
      <c r="G5" s="129" t="s">
        <v>142</v>
      </c>
      <c r="H5" s="129" t="s">
        <v>143</v>
      </c>
      <c r="I5" s="129" t="s">
        <v>144</v>
      </c>
      <c r="J5" s="129" t="s">
        <v>145</v>
      </c>
      <c r="K5" s="129" t="s">
        <v>146</v>
      </c>
      <c r="L5" s="130" t="s">
        <v>147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ht="12.75" customHeight="1">
      <c r="A6" s="35"/>
      <c r="B6" s="131" t="s">
        <v>148</v>
      </c>
      <c r="C6" s="87">
        <v>190.0</v>
      </c>
      <c r="D6" s="69">
        <f t="shared" ref="D6:D9" si="1">SUM(E6:K6)</f>
        <v>589</v>
      </c>
      <c r="E6" s="132">
        <v>25.0</v>
      </c>
      <c r="F6" s="132">
        <v>80.0</v>
      </c>
      <c r="G6" s="132">
        <v>25.0</v>
      </c>
      <c r="H6" s="132">
        <v>400.0</v>
      </c>
      <c r="I6" s="132">
        <v>10.0</v>
      </c>
      <c r="J6" s="132">
        <v>25.0</v>
      </c>
      <c r="K6" s="132">
        <v>24.0</v>
      </c>
      <c r="L6" s="133">
        <f t="shared" ref="L6:L9" si="2">D6/C6</f>
        <v>3.1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ht="12.75" customHeight="1">
      <c r="A7" s="35"/>
      <c r="B7" s="131" t="s">
        <v>149</v>
      </c>
      <c r="C7" s="69">
        <v>130.0</v>
      </c>
      <c r="D7" s="69">
        <f t="shared" si="1"/>
        <v>326</v>
      </c>
      <c r="E7" s="134">
        <v>20.0</v>
      </c>
      <c r="F7" s="134">
        <v>120.0</v>
      </c>
      <c r="G7" s="134">
        <v>30.0</v>
      </c>
      <c r="H7" s="134">
        <v>100.0</v>
      </c>
      <c r="I7" s="134">
        <v>10.0</v>
      </c>
      <c r="J7" s="134">
        <v>30.0</v>
      </c>
      <c r="K7" s="134">
        <v>16.0</v>
      </c>
      <c r="L7" s="133">
        <f t="shared" si="2"/>
        <v>2.507692308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ht="12.75" customHeight="1">
      <c r="A8" s="35"/>
      <c r="B8" s="131" t="s">
        <v>150</v>
      </c>
      <c r="C8" s="69">
        <v>140.0</v>
      </c>
      <c r="D8" s="69">
        <f t="shared" si="1"/>
        <v>399</v>
      </c>
      <c r="E8" s="135">
        <v>17.0</v>
      </c>
      <c r="F8" s="135">
        <v>90.0</v>
      </c>
      <c r="G8" s="135">
        <v>32.0</v>
      </c>
      <c r="H8" s="135">
        <v>200.0</v>
      </c>
      <c r="I8" s="135">
        <v>12.0</v>
      </c>
      <c r="J8" s="135">
        <v>32.0</v>
      </c>
      <c r="K8" s="135">
        <v>16.0</v>
      </c>
      <c r="L8" s="133">
        <f t="shared" si="2"/>
        <v>2.85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ht="12.75" customHeight="1">
      <c r="A9" s="35"/>
      <c r="B9" s="131" t="s">
        <v>151</v>
      </c>
      <c r="C9" s="69">
        <v>125.0</v>
      </c>
      <c r="D9" s="69">
        <f t="shared" si="1"/>
        <v>486</v>
      </c>
      <c r="E9" s="134">
        <v>22.0</v>
      </c>
      <c r="F9" s="134">
        <v>80.0</v>
      </c>
      <c r="G9" s="134">
        <v>33.0</v>
      </c>
      <c r="H9" s="134">
        <v>300.0</v>
      </c>
      <c r="I9" s="134">
        <v>8.0</v>
      </c>
      <c r="J9" s="134">
        <v>35.0</v>
      </c>
      <c r="K9" s="134">
        <v>8.0</v>
      </c>
      <c r="L9" s="133">
        <f t="shared" si="2"/>
        <v>3.888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ht="12.75" customHeight="1">
      <c r="A10" s="35"/>
      <c r="B10" s="136"/>
      <c r="C10" s="69"/>
      <c r="D10" s="69"/>
      <c r="E10" s="134"/>
      <c r="F10" s="134"/>
      <c r="G10" s="134"/>
      <c r="H10" s="134"/>
      <c r="I10" s="134"/>
      <c r="J10" s="134"/>
      <c r="K10" s="134"/>
      <c r="L10" s="137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12.75" customHeight="1">
      <c r="A11" s="35"/>
      <c r="B11" s="136"/>
      <c r="C11" s="69"/>
      <c r="D11" s="69"/>
      <c r="E11" s="134"/>
      <c r="F11" s="134"/>
      <c r="G11" s="134"/>
      <c r="H11" s="134"/>
      <c r="I11" s="134"/>
      <c r="J11" s="134"/>
      <c r="K11" s="134"/>
      <c r="L11" s="1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ht="12.75" customHeight="1">
      <c r="A12" s="35"/>
      <c r="B12" s="136"/>
      <c r="C12" s="69"/>
      <c r="D12" s="69"/>
      <c r="E12" s="134"/>
      <c r="F12" s="134"/>
      <c r="G12" s="134"/>
      <c r="H12" s="134"/>
      <c r="I12" s="134"/>
      <c r="J12" s="134"/>
      <c r="K12" s="134"/>
      <c r="L12" s="13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ht="12.75" customHeight="1">
      <c r="A13" s="35"/>
      <c r="B13" s="136"/>
      <c r="C13" s="69"/>
      <c r="D13" s="69"/>
      <c r="E13" s="134"/>
      <c r="F13" s="134"/>
      <c r="G13" s="134"/>
      <c r="H13" s="134"/>
      <c r="I13" s="134"/>
      <c r="J13" s="134"/>
      <c r="K13" s="134"/>
      <c r="L13" s="13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ht="12.75" customHeight="1">
      <c r="A14" s="35"/>
      <c r="B14" s="136"/>
      <c r="C14" s="69"/>
      <c r="D14" s="69"/>
      <c r="E14" s="134"/>
      <c r="F14" s="134"/>
      <c r="G14" s="134"/>
      <c r="H14" s="134"/>
      <c r="I14" s="134"/>
      <c r="J14" s="134"/>
      <c r="K14" s="134"/>
      <c r="L14" s="1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12.75" customHeight="1">
      <c r="A15" s="35"/>
      <c r="B15" s="136"/>
      <c r="C15" s="69"/>
      <c r="D15" s="69"/>
      <c r="E15" s="134"/>
      <c r="F15" s="134"/>
      <c r="G15" s="134"/>
      <c r="H15" s="134"/>
      <c r="I15" s="134"/>
      <c r="J15" s="134"/>
      <c r="K15" s="134"/>
      <c r="L15" s="137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ht="12.75" customHeight="1">
      <c r="A16" s="35"/>
      <c r="B16" s="136"/>
      <c r="C16" s="69"/>
      <c r="D16" s="69"/>
      <c r="E16" s="134"/>
      <c r="F16" s="134"/>
      <c r="G16" s="134"/>
      <c r="H16" s="134"/>
      <c r="I16" s="134"/>
      <c r="J16" s="134"/>
      <c r="K16" s="134"/>
      <c r="L16" s="13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ht="12.75" customHeight="1">
      <c r="A17" s="35"/>
      <c r="B17" s="136"/>
      <c r="C17" s="69"/>
      <c r="D17" s="69"/>
      <c r="E17" s="134"/>
      <c r="F17" s="134"/>
      <c r="G17" s="134"/>
      <c r="H17" s="134"/>
      <c r="I17" s="134"/>
      <c r="J17" s="134"/>
      <c r="K17" s="134"/>
      <c r="L17" s="137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2.75" customHeight="1">
      <c r="A18" s="35"/>
      <c r="B18" s="136"/>
      <c r="C18" s="69"/>
      <c r="D18" s="69"/>
      <c r="E18" s="134"/>
      <c r="F18" s="134"/>
      <c r="G18" s="134"/>
      <c r="H18" s="134"/>
      <c r="I18" s="134"/>
      <c r="J18" s="134"/>
      <c r="K18" s="134"/>
      <c r="L18" s="1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12.75" customHeight="1">
      <c r="A19" s="35"/>
      <c r="B19" s="136"/>
      <c r="C19" s="69"/>
      <c r="D19" s="69"/>
      <c r="E19" s="134"/>
      <c r="F19" s="134"/>
      <c r="G19" s="134"/>
      <c r="H19" s="134"/>
      <c r="I19" s="134"/>
      <c r="J19" s="134"/>
      <c r="K19" s="134"/>
      <c r="L19" s="137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2.75" customHeight="1">
      <c r="A20" s="35"/>
      <c r="B20" s="136"/>
      <c r="C20" s="69"/>
      <c r="D20" s="69"/>
      <c r="E20" s="134"/>
      <c r="F20" s="134"/>
      <c r="G20" s="134"/>
      <c r="H20" s="134"/>
      <c r="I20" s="134"/>
      <c r="J20" s="134"/>
      <c r="K20" s="134"/>
      <c r="L20" s="137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ht="12.75" customHeight="1">
      <c r="A21" s="35"/>
      <c r="B21" s="136"/>
      <c r="C21" s="69"/>
      <c r="D21" s="69"/>
      <c r="E21" s="134"/>
      <c r="F21" s="134"/>
      <c r="G21" s="134"/>
      <c r="H21" s="134"/>
      <c r="I21" s="134"/>
      <c r="J21" s="134"/>
      <c r="K21" s="134"/>
      <c r="L21" s="137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ht="12.75" customHeight="1">
      <c r="A22" s="35"/>
      <c r="B22" s="136"/>
      <c r="C22" s="69"/>
      <c r="D22" s="69"/>
      <c r="E22" s="134"/>
      <c r="F22" s="134"/>
      <c r="G22" s="134"/>
      <c r="H22" s="134"/>
      <c r="I22" s="134"/>
      <c r="J22" s="134"/>
      <c r="K22" s="134"/>
      <c r="L22" s="137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ht="12.75" customHeight="1">
      <c r="A23" s="35"/>
      <c r="B23" s="136"/>
      <c r="C23" s="69"/>
      <c r="D23" s="69"/>
      <c r="E23" s="134"/>
      <c r="F23" s="134"/>
      <c r="G23" s="134"/>
      <c r="H23" s="134"/>
      <c r="I23" s="134"/>
      <c r="J23" s="134"/>
      <c r="K23" s="134"/>
      <c r="L23" s="137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ht="12.75" customHeight="1">
      <c r="A24" s="35"/>
      <c r="B24" s="136"/>
      <c r="C24" s="69"/>
      <c r="D24" s="69"/>
      <c r="E24" s="134"/>
      <c r="F24" s="134"/>
      <c r="G24" s="134"/>
      <c r="H24" s="134"/>
      <c r="I24" s="134"/>
      <c r="J24" s="134"/>
      <c r="K24" s="134"/>
      <c r="L24" s="137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ht="12.75" customHeight="1">
      <c r="A25" s="35"/>
      <c r="B25" s="136"/>
      <c r="C25" s="69"/>
      <c r="D25" s="69"/>
      <c r="E25" s="134"/>
      <c r="F25" s="134"/>
      <c r="G25" s="134"/>
      <c r="H25" s="134"/>
      <c r="I25" s="134"/>
      <c r="J25" s="134"/>
      <c r="K25" s="134"/>
      <c r="L25" s="137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ht="12.75" customHeight="1">
      <c r="A26" s="35"/>
      <c r="B26" s="136"/>
      <c r="C26" s="69"/>
      <c r="D26" s="69"/>
      <c r="E26" s="134"/>
      <c r="F26" s="134"/>
      <c r="G26" s="134"/>
      <c r="H26" s="134"/>
      <c r="I26" s="134"/>
      <c r="J26" s="134"/>
      <c r="K26" s="134"/>
      <c r="L26" s="137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ht="12.75" customHeight="1">
      <c r="A27" s="35"/>
      <c r="B27" s="136"/>
      <c r="C27" s="69"/>
      <c r="D27" s="69"/>
      <c r="E27" s="134"/>
      <c r="F27" s="134"/>
      <c r="G27" s="134"/>
      <c r="H27" s="134"/>
      <c r="I27" s="134"/>
      <c r="J27" s="134"/>
      <c r="K27" s="134"/>
      <c r="L27" s="137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ht="12.75" customHeight="1">
      <c r="A28" s="35"/>
      <c r="B28" s="138"/>
      <c r="C28" s="72"/>
      <c r="D28" s="72"/>
      <c r="E28" s="139"/>
      <c r="F28" s="139"/>
      <c r="G28" s="139"/>
      <c r="H28" s="139"/>
      <c r="I28" s="139"/>
      <c r="J28" s="139"/>
      <c r="K28" s="139"/>
      <c r="L28" s="3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ht="12.75" customHeight="1">
      <c r="A29" s="35"/>
      <c r="B29" s="62" t="s">
        <v>152</v>
      </c>
      <c r="C29" s="140"/>
      <c r="D29" s="140">
        <f t="shared" ref="D29:K29" si="3">SUM(D6:D28)</f>
        <v>1800</v>
      </c>
      <c r="E29" s="140">
        <f t="shared" si="3"/>
        <v>84</v>
      </c>
      <c r="F29" s="140">
        <f t="shared" si="3"/>
        <v>370</v>
      </c>
      <c r="G29" s="140">
        <f t="shared" si="3"/>
        <v>120</v>
      </c>
      <c r="H29" s="140">
        <f t="shared" si="3"/>
        <v>1000</v>
      </c>
      <c r="I29" s="140">
        <f t="shared" si="3"/>
        <v>40</v>
      </c>
      <c r="J29" s="140">
        <f t="shared" si="3"/>
        <v>122</v>
      </c>
      <c r="K29" s="140">
        <f t="shared" si="3"/>
        <v>64</v>
      </c>
      <c r="L29" s="141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ht="12.75" customHeight="1">
      <c r="A30" s="35"/>
      <c r="B30" s="35"/>
      <c r="C30" s="35"/>
      <c r="D30" s="35"/>
      <c r="E30" s="35"/>
      <c r="F30" s="35"/>
      <c r="G30" s="35"/>
      <c r="H30" s="35"/>
      <c r="I30" s="35"/>
      <c r="J30" s="142" t="s">
        <v>153</v>
      </c>
      <c r="K30" s="24"/>
      <c r="L30" s="143">
        <v>8.0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ht="12.75" customHeight="1">
      <c r="A31" s="35"/>
      <c r="B31" s="144" t="s">
        <v>154</v>
      </c>
      <c r="C31" s="145"/>
      <c r="D31" s="146"/>
      <c r="E31" s="147">
        <f t="shared" ref="E31:K31" si="4">(E29*1)/$D$29</f>
        <v>0.04666666667</v>
      </c>
      <c r="F31" s="147">
        <f t="shared" si="4"/>
        <v>0.2055555556</v>
      </c>
      <c r="G31" s="147">
        <f t="shared" si="4"/>
        <v>0.06666666667</v>
      </c>
      <c r="H31" s="147">
        <f t="shared" si="4"/>
        <v>0.5555555556</v>
      </c>
      <c r="I31" s="147">
        <f t="shared" si="4"/>
        <v>0.02222222222</v>
      </c>
      <c r="J31" s="147">
        <f t="shared" si="4"/>
        <v>0.06777777778</v>
      </c>
      <c r="K31" s="147">
        <f t="shared" si="4"/>
        <v>0.03555555556</v>
      </c>
      <c r="L31" s="148">
        <f>SUM(E31:K31)</f>
        <v>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