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visualistech-my.sharepoint.com/personal/lucas_visualistech_com/Documents/Dashboard Design/Planilhas/DD Planilhas Gratis/Dashboard de Vendas Grátis/"/>
    </mc:Choice>
  </mc:AlternateContent>
  <xr:revisionPtr revIDLastSave="531" documentId="13_ncr:1_{C71EFE53-46C1-4128-B76F-468F4AFFAF2D}" xr6:coauthVersionLast="47" xr6:coauthVersionMax="47" xr10:uidLastSave="{395DF106-2502-4B70-B2BE-B3BC8DF20F0A}"/>
  <bookViews>
    <workbookView xWindow="-120" yWindow="-120" windowWidth="29040" windowHeight="15840" xr2:uid="{00000000-000D-0000-FFFF-FFFF00000000}"/>
  </bookViews>
  <sheets>
    <sheet name="Dados" sheetId="1" r:id="rId1"/>
    <sheet name="Dashboard" sheetId="2" r:id="rId2"/>
    <sheet name="Auxiliar" sheetId="5" r:id="rId3"/>
    <sheet name="Lista" sheetId="6" r:id="rId4"/>
  </sheets>
  <definedNames>
    <definedName name="_xlnm.Print_Area" localSheetId="0">Dados!$A$1:$P$26</definedName>
    <definedName name="_xlnm.Print_Area" localSheetId="1">Dashboard!$A$1:$T$21</definedName>
    <definedName name="Mês">Lista!$B$3:$B$15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B14" i="5" l="1"/>
  <c r="F14" i="5" s="1"/>
  <c r="B15" i="5"/>
  <c r="F15" i="5" s="1"/>
  <c r="B16" i="5"/>
  <c r="F16" i="5" s="1"/>
  <c r="B17" i="5"/>
  <c r="F17" i="5" s="1"/>
  <c r="B18" i="5"/>
  <c r="F18" i="5" s="1"/>
  <c r="B19" i="5"/>
  <c r="F19" i="5" s="1"/>
  <c r="B20" i="5"/>
  <c r="F20" i="5" s="1"/>
  <c r="B21" i="5"/>
  <c r="F21" i="5" s="1"/>
  <c r="B22" i="5"/>
  <c r="B13" i="5"/>
  <c r="F13" i="5" s="1"/>
  <c r="B8" i="5"/>
  <c r="B7" i="5"/>
  <c r="B6" i="5"/>
  <c r="B5" i="5"/>
  <c r="B4" i="5"/>
  <c r="C3" i="5"/>
  <c r="M7" i="1"/>
  <c r="K7" i="1"/>
  <c r="O12" i="1"/>
  <c r="O21" i="1"/>
  <c r="O20" i="1"/>
  <c r="O9" i="1"/>
  <c r="O10" i="1"/>
  <c r="O11" i="1"/>
  <c r="O8" i="1"/>
  <c r="K23" i="1" l="1"/>
  <c r="K24" i="1"/>
  <c r="M23" i="1"/>
  <c r="M24" i="1"/>
  <c r="F22" i="5"/>
  <c r="C17" i="5"/>
  <c r="C5" i="5"/>
  <c r="C8" i="5"/>
  <c r="C18" i="5"/>
  <c r="C19" i="5"/>
  <c r="C16" i="5"/>
  <c r="C20" i="5"/>
  <c r="C15" i="5"/>
  <c r="C13" i="5"/>
  <c r="C21" i="5"/>
  <c r="C7" i="5"/>
  <c r="C14" i="5"/>
  <c r="C22" i="5"/>
  <c r="J7" i="1"/>
  <c r="D7" i="1"/>
  <c r="D24" i="1" s="1"/>
  <c r="L7" i="1"/>
  <c r="H7" i="1"/>
  <c r="H24" i="1" s="1"/>
  <c r="G7" i="1"/>
  <c r="G24" i="1" s="1"/>
  <c r="E7" i="1"/>
  <c r="E24" i="1" s="1"/>
  <c r="N7" i="1"/>
  <c r="F7" i="1"/>
  <c r="F24" i="1" s="1"/>
  <c r="I7" i="1"/>
  <c r="O22" i="1"/>
  <c r="C7" i="1"/>
  <c r="C24" i="1" s="1"/>
  <c r="O6" i="1"/>
  <c r="C9" i="5" s="1"/>
  <c r="E21" i="5" l="1"/>
  <c r="J21" i="5"/>
  <c r="E17" i="5"/>
  <c r="J17" i="5"/>
  <c r="E15" i="5"/>
  <c r="E20" i="5"/>
  <c r="J20" i="5"/>
  <c r="E14" i="5"/>
  <c r="E16" i="5"/>
  <c r="J16" i="5"/>
  <c r="E13" i="5"/>
  <c r="E22" i="5"/>
  <c r="J22" i="5"/>
  <c r="E19" i="5"/>
  <c r="J15" i="5" s="1"/>
  <c r="J19" i="5"/>
  <c r="E18" i="5"/>
  <c r="J18" i="5"/>
  <c r="I23" i="1"/>
  <c r="I24" i="1"/>
  <c r="N23" i="1"/>
  <c r="N24" i="1"/>
  <c r="L23" i="1"/>
  <c r="L24" i="1"/>
  <c r="J23" i="1"/>
  <c r="J24" i="1"/>
  <c r="H23" i="1"/>
  <c r="E23" i="1"/>
  <c r="D23" i="1"/>
  <c r="G23" i="1"/>
  <c r="F23" i="1"/>
  <c r="C23" i="1"/>
  <c r="O7" i="1"/>
  <c r="O24" i="1" s="1"/>
  <c r="J14" i="5" l="1"/>
  <c r="I14" i="5" s="1"/>
  <c r="B28" i="5" s="1"/>
  <c r="J13" i="5"/>
  <c r="J23" i="5" s="1"/>
  <c r="C34" i="5" s="1"/>
  <c r="C4" i="5"/>
  <c r="C10" i="5" s="1"/>
  <c r="I22" i="5"/>
  <c r="B36" i="5" s="1"/>
  <c r="I20" i="5"/>
  <c r="B34" i="5" s="1"/>
  <c r="I17" i="5"/>
  <c r="B31" i="5" s="1"/>
  <c r="I18" i="5"/>
  <c r="B32" i="5" s="1"/>
  <c r="I16" i="5"/>
  <c r="B30" i="5" s="1"/>
  <c r="I21" i="5"/>
  <c r="B35" i="5" s="1"/>
  <c r="I19" i="5"/>
  <c r="B33" i="5" s="1"/>
  <c r="I15" i="5"/>
  <c r="B29" i="5" s="1"/>
  <c r="O23" i="1"/>
  <c r="C6" i="5" s="1"/>
  <c r="I13" i="5" l="1"/>
  <c r="B27" i="5" s="1"/>
  <c r="C28" i="5"/>
  <c r="D28" i="5" s="1"/>
  <c r="C35" i="5"/>
  <c r="C31" i="5"/>
  <c r="C32" i="5"/>
  <c r="D32" i="5" s="1"/>
  <c r="C29" i="5"/>
  <c r="D29" i="5" s="1"/>
  <c r="C33" i="5"/>
  <c r="D33" i="5" s="1"/>
  <c r="C36" i="5"/>
  <c r="D36" i="5" s="1"/>
  <c r="C30" i="5"/>
  <c r="D30" i="5" s="1"/>
  <c r="C27" i="5"/>
  <c r="D27" i="5" s="1"/>
  <c r="D35" i="5"/>
  <c r="I23" i="5"/>
  <c r="D34" i="5"/>
  <c r="D31" i="5"/>
</calcChain>
</file>

<file path=xl/sharedStrings.xml><?xml version="1.0" encoding="utf-8"?>
<sst xmlns="http://schemas.openxmlformats.org/spreadsheetml/2006/main" count="70" uniqueCount="43">
  <si>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</si>
  <si>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</si>
  <si>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</si>
  <si>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</si>
  <si>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</si>
  <si>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</si>
  <si>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</si>
  <si>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</si>
  <si>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</si>
  <si>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</si>
  <si>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</si>
  <si>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</si>
  <si>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</si>
  <si>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Dados</t>
  </si>
  <si>
    <t>Vendas</t>
  </si>
  <si>
    <t>Outros Indicadores</t>
  </si>
  <si>
    <t>%</t>
  </si>
  <si>
    <t>Aux</t>
  </si>
  <si>
    <t>Dashboard de Vendas</t>
  </si>
  <si>
    <t>Vendas vs Custos</t>
  </si>
  <si>
    <t>Total Vendas</t>
  </si>
  <si>
    <t>Número de Pedidos</t>
  </si>
  <si>
    <t>Itens Vendidos</t>
  </si>
  <si>
    <t>Total de Custos</t>
  </si>
  <si>
    <t>Meta de Vendas</t>
  </si>
  <si>
    <t>Realizado x Meta</t>
  </si>
  <si>
    <t>Resultado (Lucro/Prejuízo)</t>
  </si>
  <si>
    <t>Categoria A</t>
  </si>
  <si>
    <t>Categoria B</t>
  </si>
  <si>
    <t>Categoria C</t>
  </si>
  <si>
    <t>Categoria D</t>
  </si>
  <si>
    <t>Categoria E</t>
  </si>
  <si>
    <t>Categoria F</t>
  </si>
  <si>
    <t>Categoria G</t>
  </si>
  <si>
    <t>Categoria H</t>
  </si>
  <si>
    <t>Categoria I</t>
  </si>
  <si>
    <t>Mês</t>
  </si>
  <si>
    <t>Mês:</t>
  </si>
  <si>
    <t>Categoria J</t>
  </si>
  <si>
    <t>Vendas por Categoria em R$</t>
  </si>
  <si>
    <t>Vendas por Categoria em %</t>
  </si>
  <si>
    <t>Meta</t>
  </si>
  <si>
    <t>% da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</si>
</sst>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-* #,##0_-;_-* &quot;-&quot;??_-;_-@_-"/>
    <numFmt numFmtId="166" formatCode="_-[$R$-416]\ * #,##0_-;\-[$R$-416]\ * #,##0_-;_-[$R$-416]\ * &quot;-&quot;??_-;_-@_-"/>
    <numFmt numFmtId="167" formatCode="[$R$-416]\ #,##0;\-[$R$-416]\ #,##0"/>
    <numFmt numFmtId="168" formatCode="[$R$-416]\ #,##0.00"/>
    <numFmt numFmtId="169" formatCode="[$R$-416]\ #,##0"/>
    <numFmt numFmtId="170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8383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459ADB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8458815271462"/>
      </left>
      <right style="thin">
        <color theme="0"/>
      </right>
      <top style="thin">
        <color theme="0" tint="-0.1498458815271462"/>
      </top>
      <bottom style="medium">
        <color rgb="FF459ADB"/>
      </bottom>
      <diagonal/>
    </border>
    <border>
      <left style="thin">
        <color theme="0"/>
      </left>
      <right style="thin">
        <color theme="0"/>
      </right>
      <top style="thin">
        <color theme="0" tint="-0.1498458815271462"/>
      </top>
      <bottom style="medium">
        <color rgb="FF459ADB"/>
      </bottom>
      <diagonal/>
    </border>
    <border>
      <left style="thin">
        <color theme="0"/>
      </left>
      <right style="thin">
        <color theme="0" tint="-0.1498458815271462"/>
      </right>
      <top style="thin">
        <color theme="0" tint="-0.1498458815271462"/>
      </top>
      <bottom style="medium">
        <color rgb="FF459ADB"/>
      </bottom>
      <diagonal/>
    </border>
    <border>
      <left style="thin">
        <color theme="0" tint="-0.14984588152714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8458815271462"/>
      </right>
      <top/>
      <bottom style="thin">
        <color theme="0"/>
      </bottom>
      <diagonal/>
    </border>
    <border>
      <left style="thin">
        <color theme="0" tint="-0.14984588152714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84588152714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8458815271462"/>
      </bottom>
      <diagonal/>
    </border>
    <border>
      <left style="thin">
        <color theme="0"/>
      </left>
      <right style="thin">
        <color theme="0" tint="-0.1498458815271462"/>
      </right>
      <top style="thin">
        <color theme="0"/>
      </top>
      <bottom style="thin">
        <color theme="0" tint="-0.1498458815271462"/>
      </bottom>
      <diagonal/>
    </border>
    <border>
      <left style="thin">
        <color theme="0" tint="-0.14981536301767021"/>
      </left>
      <right style="thin">
        <color theme="0"/>
      </right>
      <top style="thin">
        <color theme="0" tint="-0.14981536301767021"/>
      </top>
      <bottom style="medium">
        <color rgb="FF459ADB"/>
      </bottom>
      <diagonal/>
    </border>
    <border>
      <left style="thin">
        <color theme="0"/>
      </left>
      <right style="thin">
        <color theme="0"/>
      </right>
      <top style="thin">
        <color theme="0" tint="-0.14981536301767021"/>
      </top>
      <bottom style="medium">
        <color rgb="FF459ADB"/>
      </bottom>
      <diagonal/>
    </border>
    <border>
      <left style="thin">
        <color theme="0"/>
      </left>
      <right style="thin">
        <color theme="0" tint="-0.14981536301767021"/>
      </right>
      <top style="thin">
        <color theme="0" tint="-0.14981536301767021"/>
      </top>
      <bottom style="medium">
        <color rgb="FF459ADB"/>
      </bottom>
      <diagonal/>
    </border>
    <border>
      <left style="thin">
        <color theme="0" tint="-0.1498153630176702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81536301767021"/>
      </right>
      <top/>
      <bottom style="thin">
        <color theme="0"/>
      </bottom>
      <diagonal/>
    </border>
    <border>
      <left style="thin">
        <color theme="0" tint="-0.14981536301767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81536301767021"/>
      </right>
      <top style="thin">
        <color theme="0"/>
      </top>
      <bottom style="thin">
        <color theme="0"/>
      </bottom>
      <diagonal/>
    </border>
    <border>
      <left style="thin">
        <color theme="0" tint="-0.14981536301767021"/>
      </left>
      <right style="thin">
        <color theme="0"/>
      </right>
      <top style="thin">
        <color theme="0"/>
      </top>
      <bottom style="thin">
        <color theme="0" tint="-0.14981536301767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81536301767021"/>
      </bottom>
      <diagonal/>
    </border>
    <border>
      <left style="thin">
        <color theme="0"/>
      </left>
      <right style="thin">
        <color theme="0" tint="-0.14981536301767021"/>
      </right>
      <top style="thin">
        <color theme="0"/>
      </top>
      <bottom style="thin">
        <color theme="0" tint="-0.14981536301767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8458815271462"/>
      </left>
      <right style="thin">
        <color theme="0"/>
      </right>
      <top style="thin">
        <color theme="0"/>
      </top>
      <bottom style="thin">
        <color theme="0" tint="-0.14981536301767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166" fontId="0" fillId="0" borderId="0" xfId="0" applyNumberFormat="1"/>
    <xf numFmtId="166" fontId="5" fillId="4" borderId="15" xfId="0" applyNumberFormat="1" applyFont="1" applyFill="1" applyBorder="1" applyAlignment="1">
      <alignment horizontal="center" vertical="center"/>
    </xf>
    <xf numFmtId="0" fontId="2" fillId="0" borderId="0" xfId="0" applyFont="1"/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9" xfId="0" applyFont="1" applyFill="1" applyBorder="1" applyAlignment="1" applyProtection="1">
      <alignment horizontal="left" vertical="center"/>
      <protection locked="0"/>
    </xf>
    <xf numFmtId="168" fontId="6" fillId="2" borderId="3" xfId="1" applyNumberFormat="1" applyFont="1" applyFill="1" applyBorder="1" applyAlignment="1" applyProtection="1">
      <alignment horizontal="right" vertical="center"/>
      <protection locked="0"/>
    </xf>
    <xf numFmtId="168" fontId="6" fillId="2" borderId="3" xfId="2" applyNumberFormat="1" applyFont="1" applyFill="1" applyBorder="1" applyAlignment="1" applyProtection="1">
      <alignment horizontal="right" vertical="center"/>
      <protection locked="0"/>
    </xf>
    <xf numFmtId="168" fontId="6" fillId="2" borderId="25" xfId="1" applyNumberFormat="1" applyFont="1" applyFill="1" applyBorder="1" applyAlignment="1" applyProtection="1">
      <alignment horizontal="right" vertical="center"/>
      <protection locked="0"/>
    </xf>
    <xf numFmtId="168" fontId="6" fillId="2" borderId="24" xfId="1" applyNumberFormat="1" applyFont="1" applyFill="1" applyBorder="1" applyAlignment="1" applyProtection="1">
      <alignment horizontal="right" vertical="center"/>
      <protection locked="0"/>
    </xf>
    <xf numFmtId="168" fontId="6" fillId="2" borderId="11" xfId="2" applyNumberFormat="1" applyFont="1" applyFill="1" applyBorder="1" applyAlignment="1" applyProtection="1">
      <alignment horizontal="right" vertical="center"/>
      <protection locked="0"/>
    </xf>
    <xf numFmtId="168" fontId="5" fillId="2" borderId="8" xfId="1" applyNumberFormat="1" applyFont="1" applyFill="1" applyBorder="1" applyAlignment="1" applyProtection="1">
      <alignment horizontal="right" vertical="center"/>
      <protection hidden="1"/>
    </xf>
    <xf numFmtId="168" fontId="5" fillId="2" borderId="10" xfId="1" applyNumberFormat="1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left" vertical="center"/>
      <protection hidden="1"/>
    </xf>
    <xf numFmtId="0" fontId="5" fillId="4" borderId="5" xfId="0" applyFont="1" applyFill="1" applyBorder="1" applyAlignment="1" applyProtection="1">
      <alignment horizontal="center" vertical="center"/>
      <protection hidden="1"/>
    </xf>
    <xf numFmtId="0" fontId="5" fillId="4" borderId="6" xfId="0" applyFont="1" applyFill="1" applyBorder="1" applyAlignment="1" applyProtection="1">
      <alignment horizontal="center" vertical="center"/>
      <protection hidden="1"/>
    </xf>
    <xf numFmtId="165" fontId="6" fillId="2" borderId="2" xfId="1" applyNumberFormat="1" applyFont="1" applyFill="1" applyBorder="1" applyAlignment="1" applyProtection="1">
      <alignment horizontal="right" vertical="center"/>
      <protection locked="0"/>
    </xf>
    <xf numFmtId="165" fontId="6" fillId="2" borderId="3" xfId="1" applyNumberFormat="1" applyFont="1" applyFill="1" applyBorder="1" applyAlignment="1" applyProtection="1">
      <alignment horizontal="right" vertical="center"/>
      <protection locked="0"/>
    </xf>
    <xf numFmtId="167" fontId="6" fillId="2" borderId="3" xfId="1" applyNumberFormat="1" applyFont="1" applyFill="1" applyBorder="1" applyAlignment="1" applyProtection="1">
      <alignment horizontal="right" vertical="center"/>
      <protection locked="0"/>
    </xf>
    <xf numFmtId="0" fontId="5" fillId="2" borderId="16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165" fontId="5" fillId="2" borderId="17" xfId="1" applyNumberFormat="1" applyFont="1" applyFill="1" applyBorder="1" applyAlignment="1" applyProtection="1">
      <alignment horizontal="right" vertical="center"/>
      <protection hidden="1"/>
    </xf>
    <xf numFmtId="165" fontId="5" fillId="2" borderId="19" xfId="1" applyNumberFormat="1" applyFont="1" applyFill="1" applyBorder="1" applyAlignment="1" applyProtection="1">
      <alignment horizontal="right" vertical="center"/>
      <protection hidden="1"/>
    </xf>
    <xf numFmtId="167" fontId="5" fillId="2" borderId="19" xfId="1" applyNumberFormat="1" applyFont="1" applyFill="1" applyBorder="1" applyAlignment="1" applyProtection="1">
      <alignment horizontal="right" vertical="center"/>
      <protection hidden="1"/>
    </xf>
    <xf numFmtId="168" fontId="5" fillId="2" borderId="12" xfId="1" applyNumberFormat="1" applyFont="1" applyFill="1" applyBorder="1" applyAlignment="1" applyProtection="1">
      <alignment horizontal="right" vertical="center"/>
      <protection hidden="1"/>
    </xf>
    <xf numFmtId="0" fontId="5" fillId="2" borderId="7" xfId="0" applyFont="1" applyFill="1" applyBorder="1" applyAlignment="1">
      <alignment horizontal="left" vertical="center"/>
    </xf>
    <xf numFmtId="0" fontId="0" fillId="0" borderId="0" xfId="0" applyProtection="1">
      <protection hidden="1"/>
    </xf>
    <xf numFmtId="0" fontId="0" fillId="6" borderId="0" xfId="0" applyFill="1" applyProtection="1">
      <protection hidden="1"/>
    </xf>
    <xf numFmtId="169" fontId="0" fillId="0" borderId="0" xfId="0" applyNumberFormat="1" applyProtection="1">
      <protection hidden="1"/>
    </xf>
    <xf numFmtId="3" fontId="0" fillId="0" borderId="0" xfId="0" applyNumberFormat="1" applyProtection="1">
      <protection hidden="1"/>
    </xf>
    <xf numFmtId="9" fontId="7" fillId="0" borderId="0" xfId="2" applyFont="1" applyAlignment="1">
      <alignment horizontal="center" vertical="center"/>
    </xf>
    <xf numFmtId="9" fontId="7" fillId="0" borderId="0" xfId="0" applyNumberFormat="1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2" borderId="26" xfId="0" applyFont="1" applyFill="1" applyBorder="1" applyAlignment="1" applyProtection="1">
      <alignment horizontal="left" vertical="center"/>
      <protection locked="0"/>
    </xf>
    <xf numFmtId="0" fontId="5" fillId="4" borderId="18" xfId="0" applyFont="1" applyFill="1" applyBorder="1" applyAlignment="1">
      <alignment horizontal="left" vertical="center"/>
    </xf>
    <xf numFmtId="167" fontId="5" fillId="4" borderId="3" xfId="2" applyNumberFormat="1" applyFont="1" applyFill="1" applyBorder="1" applyAlignment="1" applyProtection="1">
      <alignment horizontal="right" vertical="center"/>
    </xf>
    <xf numFmtId="167" fontId="5" fillId="4" borderId="23" xfId="2" applyNumberFormat="1" applyFont="1" applyFill="1" applyBorder="1" applyAlignment="1" applyProtection="1">
      <alignment horizontal="right" vertical="center"/>
      <protection hidden="1"/>
    </xf>
    <xf numFmtId="0" fontId="5" fillId="4" borderId="20" xfId="0" applyFont="1" applyFill="1" applyBorder="1" applyAlignment="1">
      <alignment horizontal="left" vertical="center"/>
    </xf>
    <xf numFmtId="10" fontId="5" fillId="4" borderId="21" xfId="2" applyNumberFormat="1" applyFont="1" applyFill="1" applyBorder="1" applyAlignment="1" applyProtection="1">
      <alignment horizontal="right" vertical="center"/>
    </xf>
    <xf numFmtId="10" fontId="5" fillId="4" borderId="22" xfId="2" applyNumberFormat="1" applyFont="1" applyFill="1" applyBorder="1" applyAlignment="1" applyProtection="1">
      <alignment horizontal="right" vertical="center"/>
      <protection hidden="1"/>
    </xf>
    <xf numFmtId="0" fontId="5" fillId="4" borderId="9" xfId="0" applyFont="1" applyFill="1" applyBorder="1" applyAlignment="1">
      <alignment horizontal="left" vertical="center"/>
    </xf>
    <xf numFmtId="168" fontId="5" fillId="4" borderId="3" xfId="1" applyNumberFormat="1" applyFont="1" applyFill="1" applyBorder="1" applyAlignment="1" applyProtection="1">
      <alignment horizontal="right" vertical="center"/>
      <protection hidden="1"/>
    </xf>
    <xf numFmtId="168" fontId="5" fillId="4" borderId="10" xfId="1" applyNumberFormat="1" applyFont="1" applyFill="1" applyBorder="1" applyAlignment="1" applyProtection="1">
      <alignment horizontal="right" vertical="center"/>
      <protection hidden="1"/>
    </xf>
    <xf numFmtId="168" fontId="5" fillId="2" borderId="2" xfId="1" applyNumberFormat="1" applyFont="1" applyFill="1" applyBorder="1" applyAlignment="1" applyProtection="1">
      <alignment horizontal="right" vertical="center"/>
      <protection locked="0"/>
    </xf>
    <xf numFmtId="170" fontId="0" fillId="0" borderId="0" xfId="2" applyNumberFormat="1" applyFont="1" applyProtection="1">
      <protection hidden="1"/>
    </xf>
    <xf numFmtId="9" fontId="0" fillId="0" borderId="0" xfId="2" applyFont="1" applyAlignment="1" applyProtection="1">
      <alignment horizontal="center"/>
      <protection hidden="1"/>
    </xf>
    <xf numFmtId="9" fontId="0" fillId="0" borderId="0" xfId="0" applyNumberFormat="1" applyProtection="1">
      <protection hidden="1"/>
    </xf>
    <xf numFmtId="0" fontId="0" fillId="5" borderId="0" xfId="0" applyFill="1" applyAlignment="1" applyProtection="1">
      <alignment horizontal="center" vertical="center"/>
      <protection locked="0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459ADB"/>
      <color rgb="FF395055"/>
      <color rgb="FF28383C"/>
      <color rgb="FF1D415C"/>
      <color rgb="FFF7F7F7"/>
      <color rgb="FFDB5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Dados!$B$7</c:f>
              <c:strCache>
                <c:ptCount val="1"/>
                <c:pt idx="0">
                  <c:v>Total Vendas</c:v>
                </c:pt>
              </c:strCache>
            </c:strRef>
          </c:tx>
          <c:spPr>
            <a:solidFill>
              <a:srgbClr val="459ADB"/>
            </a:solidFill>
            <a:ln>
              <a:noFill/>
            </a:ln>
            <a:effectLst/>
          </c:spPr>
          <c:invertIfNegative val="0"/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Dados!$C$7:$N$7</c:f>
              <c:numCache>
                <c:formatCode>[$R$-416]\ #\ 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A-4F66-BE9E-FE0767E9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02925167"/>
        <c:axId val="1802925583"/>
      </c:barChart>
      <c:lineChart>
        <c:grouping val="standard"/>
        <c:varyColors val="0"/>
        <c:ser>
          <c:idx val="0"/>
          <c:order val="0"/>
          <c:tx>
            <c:strRef>
              <c:f>Dados!$B$6</c:f>
              <c:strCache>
                <c:ptCount val="1"/>
                <c:pt idx="0">
                  <c:v>Meta de Vendas</c:v>
                </c:pt>
              </c:strCache>
            </c:strRef>
          </c:tx>
          <c:spPr>
            <a:ln w="28575" cap="rnd">
              <a:solidFill>
                <a:srgbClr val="28383C"/>
              </a:solidFill>
              <a:round/>
            </a:ln>
            <a:effectLst/>
          </c:spPr>
          <c:marker>
            <c:symbol val="none"/>
          </c:marker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Dados!$C$6:$N$6</c:f>
              <c:numCache>
                <c:formatCode>[$R$-416]\ #\ 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A-4F66-BE9E-FE0767E9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925167"/>
        <c:axId val="1802925583"/>
      </c:lineChart>
      <c:catAx>
        <c:axId val="18029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925583"/>
        <c:crosses val="autoZero"/>
        <c:auto val="1"/>
        <c:lblAlgn val="ctr"/>
        <c:lblOffset val="100"/>
        <c:noMultiLvlLbl val="0"/>
      </c:catAx>
      <c:valAx>
        <c:axId val="180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[$R$-416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9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001923699878463E-2"/>
          <c:y val="1.9429358219230475E-2"/>
          <c:w val="0.19734082528640745"/>
          <c:h val="5.332188841201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Auxiliar!$B$26</c:f>
              <c:strCache>
                <c:ptCount val="1"/>
                <c:pt idx="0">
                  <c:v>Vendas por Categoria em %</c:v>
                </c:pt>
              </c:strCache>
            </c:strRef>
          </c:tx>
          <c:spPr>
            <a:solidFill>
              <a:srgbClr val="459ADB"/>
            </a:solidFill>
            <a:ln>
              <a:noFill/>
            </a:ln>
            <a:effectLst/>
          </c:spPr>
          <c:invertIfNegative val="0"/>
          <c:cat>
            <c:strRef>
              <c:f>Auxiliar!$B$27:$B$36</c:f>
            </c:strRef>
          </c:cat>
          <c:val>
            <c:numRef>
              <c:f>Auxiliar!$C$27:$C$36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B-47C1-86B1-1C1CF617D1E7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B36A470-928A-4369-95F1-643524FF87D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F3B-47C1-86B1-1C1CF617D1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B29745-0A1E-4B95-A366-B4A30DB2157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3B-47C1-86B1-1C1CF617D1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8C2CD1-D034-4BE7-B6B0-41E6389BA80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3B-47C1-86B1-1C1CF617D1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3800FC-8920-4AB0-8D76-54C88484DF8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3B-47C1-86B1-1C1CF617D1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C7A4B9-F2AC-46B4-BBE1-062A957B1F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3B-47C1-86B1-1C1CF617D1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5E5754-DCE4-4C88-AEA5-2A8E5FD99D1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7C-4AD9-B1FA-856A59AE98B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331606-EE99-4166-891A-9E5B4B25220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7C-4AD9-B1FA-856A59AE98B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D4FB0E-6F33-447B-81AD-DC002EDE40C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7C-4AD9-B1FA-856A59AE98B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D63498-F5C8-4C42-805E-5AA79DA3311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7C-4AD9-B1FA-856A59AE98B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14825F5-6D2C-4158-88A2-B867962365C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278-46C3-A460-1B8D7A2469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Auxiliar!$B$27:$B$36</c:f>
            </c:strRef>
          </c:cat>
          <c:val>
            <c:numRef>
              <c:f>Auxiliar!$D$27:$D$36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Auxiliar!$C$27:$C$36</c15:f>
                <c15:dlblRangeCache>
                  <c:ptCount val="10"/>
                  <c:pt idx="0">
                    <c:v>0%</c:v>
                  </c:pt>
                  <c:pt idx="1">
                    <c:v>0%</c:v>
                  </c:pt>
                  <c:pt idx="2">
                    <c:v>0%</c:v>
                  </c:pt>
                  <c:pt idx="3">
                    <c:v>0%</c:v>
                  </c:pt>
                  <c:pt idx="4">
                    <c:v>0%</c:v>
                  </c:pt>
                  <c:pt idx="5">
                    <c:v>0%</c:v>
                  </c:pt>
                  <c:pt idx="6">
                    <c:v>0%</c:v>
                  </c:pt>
                  <c:pt idx="7">
                    <c:v>0%</c:v>
                  </c:pt>
                  <c:pt idx="8">
                    <c:v>0%</c:v>
                  </c:pt>
                  <c:pt idx="9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F3B-47C1-86B1-1C1CF617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36326383"/>
        <c:axId val="1836318895"/>
      </c:barChart>
      <c:catAx>
        <c:axId val="1836326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18895"/>
        <c:crosses val="autoZero"/>
        <c:auto val="1"/>
        <c:lblAlgn val="ctr"/>
        <c:lblOffset val="100"/>
        <c:noMultiLvlLbl val="0"/>
      </c:catAx>
      <c:valAx>
        <c:axId val="1836318895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83632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Dados!$B$7</c:f>
              <c:strCache>
                <c:ptCount val="1"/>
                <c:pt idx="0">
                  <c:v>Total Vendas</c:v>
                </c:pt>
              </c:strCache>
            </c:strRef>
          </c:tx>
          <c:spPr>
            <a:solidFill>
              <a:srgbClr val="459ADB"/>
            </a:solidFill>
            <a:ln>
              <a:noFill/>
            </a:ln>
            <a:effectLst/>
          </c:spPr>
          <c:invertIfNegative val="0"/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Dados!$C$7:$N$7</c:f>
              <c:numCache>
                <c:formatCode>[$R$-416]\ #\ 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6-45EE-870F-A64D39B3154C}"/>
            </c:ext>
          </c:extLst>
        </c:ser>
        <c:ser>
          <c:idx val="1"/>
          <c:order val="1"/>
          <c:tx>
            <c:strRef>
              <c:f>Dados!$B$22</c:f>
              <c:strCache>
                <c:ptCount val="1"/>
                <c:pt idx="0">
                  <c:v>Total de Custos</c:v>
                </c:pt>
              </c:strCache>
            </c:strRef>
          </c:tx>
          <c:spPr>
            <a:solidFill>
              <a:srgbClr val="28383C"/>
            </a:solidFill>
            <a:ln>
              <a:noFill/>
            </a:ln>
            <a:effectLst/>
          </c:spPr>
          <c:invertIfNegative val="0"/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Dados!$C$22:$N$22</c:f>
              <c:numCache>
                <c:formatCode>[$R$-416]\ #\ ##0;\-[$R$-416]\ #\ 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AB6-45EE-870F-A64D39B3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201279"/>
        <c:axId val="1593204607"/>
      </c:barChart>
      <c:catAx>
        <c:axId val="159320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204607"/>
        <c:crosses val="autoZero"/>
        <c:auto val="1"/>
        <c:lblAlgn val="ctr"/>
        <c:lblOffset val="100"/>
        <c:noMultiLvlLbl val="0"/>
      </c:catAx>
      <c:valAx>
        <c:axId val="1593204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[$R$-416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2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6521750164966258E-2"/>
          <c:y val="2.6666666666666668E-2"/>
          <c:w val="0.23851631896858028"/>
          <c:h val="9.0000629921259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59ADB"/>
            </a:solidFill>
            <a:ln>
              <a:noFill/>
            </a:ln>
            <a:effectLst/>
          </c:spPr>
          <c:invertIfNegative val="0"/>
          <c:dLbls>
            <c:numFmt formatCode="[$R$-416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Auxiliar!$I$13:$I$22</c:f>
            </c:strRef>
          </c:cat>
          <c:val>
            <c:numRef>
              <c:f>Auxiliar!$J$13:$J$22</c:f>
              <c:numCache>
                <c:formatCode>[$R$-416]\ #\ 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E-4E05-8A01-D331D9D0C5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65450367"/>
        <c:axId val="465451199"/>
      </c:barChart>
      <c:catAx>
        <c:axId val="465450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451199"/>
        <c:crosses val="autoZero"/>
        <c:auto val="1"/>
        <c:lblAlgn val="ctr"/>
        <c:lblOffset val="100"/>
        <c:noMultiLvlLbl val="0"/>
      </c:catAx>
      <c:valAx>
        <c:axId val="465451199"/>
        <c:scaling>
          <c:orientation val="minMax"/>
        </c:scaling>
        <c:delete val="1"/>
        <c:axPos val="t"/>
        <c:numFmt formatCode="[$R$-416]\ #\ ##0" sourceLinked="1"/>
        <c:majorTickMark val="none"/>
        <c:minorTickMark val="none"/>
        <c:tickLblPos val="nextTo"/>
        <c:crossAx val="4654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Dados!A1"/><Relationship Id="rId1" Type="http://schemas.openxmlformats.org/officeDocument/2006/relationships/hyperlink" Target="#Dashboard!A1"/><Relationship Id="rId4" Type="http://schemas.openxmlformats.org/officeDocument/2006/relationships/hyperlink" Target="https://www.dashboarddesign.com.br/planilhas-prontas/planilhas-desbloqueadas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shboarddesign.com.br/planilhas-prontas/planilhas-desbloqueadas/" TargetMode="External"/><Relationship Id="rId3" Type="http://schemas.openxmlformats.org/officeDocument/2006/relationships/hyperlink" Target="#Dados!A1"/><Relationship Id="rId7" Type="http://schemas.openxmlformats.org/officeDocument/2006/relationships/chart" Target="../charts/chart4.xml"/><Relationship Id="rId2" Type="http://schemas.openxmlformats.org/officeDocument/2006/relationships/hyperlink" Target="#Dashboard!A1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65867</xdr:colOff>
      <xdr:row>0</xdr:row>
      <xdr:rowOff>138113</xdr:rowOff>
    </xdr:from>
    <xdr:to>
      <xdr:col>14</xdr:col>
      <xdr:colOff>298167</xdr:colOff>
      <xdr:row>0</xdr:row>
      <xdr:rowOff>433388</xdr:rowOff>
    </xdr:to>
    <xdr:sp macro="" textlink="">
      <xdr:nvSpPr>
        <xdr:cNvPr id="13" name="Rectangle: Rounded Corners 2">
          <a:hlinkClick xmlns:r="http://schemas.openxmlformats.org/officeDocument/2006/relationships" r:id="rId1" tooltip="Dashboard"/>
          <a:extLst>
            <a:ext uri="{FF2B5EF4-FFF2-40B4-BE49-F238E27FC236}">
              <a16:creationId xmlns:a16="http://schemas.microsoft.com/office/drawing/2014/main" id="{610AA189-E663-41F3-AEC7-E31D2F056F22}"/>
            </a:ext>
          </a:extLst>
        </xdr:cNvPr>
        <xdr:cNvSpPr/>
      </xdr:nvSpPr>
      <xdr:spPr>
        <a:xfrm>
          <a:off x="11286317" y="138113"/>
          <a:ext cx="1080025" cy="295275"/>
        </a:xfrm>
        <a:prstGeom prst="roundRect">
          <a:avLst>
            <a:gd name="adj" fmla="val 23435"/>
          </a:avLst>
        </a:prstGeom>
        <a:solidFill>
          <a:srgbClr val="2838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>
    <xdr:from>
      <xdr:col>11</xdr:col>
      <xdr:colOff>480175</xdr:colOff>
      <xdr:row>0</xdr:row>
      <xdr:rowOff>138113</xdr:rowOff>
    </xdr:from>
    <xdr:to>
      <xdr:col>12</xdr:col>
      <xdr:colOff>712475</xdr:colOff>
      <xdr:row>0</xdr:row>
      <xdr:rowOff>433388</xdr:rowOff>
    </xdr:to>
    <xdr:sp macro="" textlink="">
      <xdr:nvSpPr>
        <xdr:cNvPr id="14" name="Rectangle: Rounded Corners 2">
          <a:hlinkClick xmlns:r="http://schemas.openxmlformats.org/officeDocument/2006/relationships" r:id="rId2" tooltip="Dados"/>
          <a:extLst>
            <a:ext uri="{FF2B5EF4-FFF2-40B4-BE49-F238E27FC236}">
              <a16:creationId xmlns:a16="http://schemas.microsoft.com/office/drawing/2014/main" id="{112FC514-9586-4CDD-B18B-7CE22EA918EC}"/>
            </a:ext>
          </a:extLst>
        </xdr:cNvPr>
        <xdr:cNvSpPr/>
      </xdr:nvSpPr>
      <xdr:spPr>
        <a:xfrm>
          <a:off x="10005175" y="138113"/>
          <a:ext cx="1080025" cy="295275"/>
        </a:xfrm>
        <a:prstGeom prst="roundRect">
          <a:avLst>
            <a:gd name="adj" fmla="val 50000"/>
          </a:avLst>
        </a:prstGeom>
        <a:solidFill>
          <a:srgbClr val="395055"/>
        </a:solidFill>
        <a:ln w="12700">
          <a:solidFill>
            <a:srgbClr val="459AD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  <xdr:twoCellAnchor>
    <xdr:from>
      <xdr:col>0</xdr:col>
      <xdr:colOff>142875</xdr:colOff>
      <xdr:row>0</xdr:row>
      <xdr:rowOff>123825</xdr:rowOff>
    </xdr:from>
    <xdr:to>
      <xdr:col>1</xdr:col>
      <xdr:colOff>1562137</xdr:colOff>
      <xdr:row>0</xdr:row>
      <xdr:rowOff>474712</xdr:rowOff>
    </xdr:to>
    <xdr:pic>
      <xdr:nvPicPr>
        <xdr:cNvPr id="15" name="Imagem 48">
          <a:extLst>
            <a:ext uri="{FF2B5EF4-FFF2-40B4-BE49-F238E27FC236}">
              <a16:creationId xmlns:a16="http://schemas.microsoft.com/office/drawing/2014/main" id="{5A1012C9-718D-4631-A0DC-FEBAB723A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23825"/>
          <a:ext cx="1600237" cy="350887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1</xdr:row>
      <xdr:rowOff>200025</xdr:rowOff>
    </xdr:from>
    <xdr:to>
      <xdr:col>10</xdr:col>
      <xdr:colOff>504825</xdr:colOff>
      <xdr:row>3</xdr:row>
      <xdr:rowOff>81582</xdr:rowOff>
    </xdr:to>
    <xdr:grpSp>
      <xdr:nvGrpSpPr>
        <xdr:cNvPr id="5" name="Agrupa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229607-E977-3400-AC91-1835E1A2750D}"/>
            </a:ext>
          </a:extLst>
        </xdr:cNvPr>
        <xdr:cNvGrpSpPr/>
      </xdr:nvGrpSpPr>
      <xdr:grpSpPr>
        <a:xfrm>
          <a:off x="4467225" y="771525"/>
          <a:ext cx="4714875" cy="414957"/>
          <a:chOff x="4467225" y="771525"/>
          <a:chExt cx="4714875" cy="414957"/>
        </a:xfrm>
      </xdr:grpSpPr>
      <xdr:sp macro="" textlink="">
        <xdr:nvSpPr>
          <xdr:cNvPr id="3" name="Retângulo: Cantos Arredondados 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FB8A9F3-0481-F0C6-95A6-A1DD539F93C6}"/>
              </a:ext>
            </a:extLst>
          </xdr:cNvPr>
          <xdr:cNvSpPr/>
        </xdr:nvSpPr>
        <xdr:spPr>
          <a:xfrm>
            <a:off x="4467225" y="771525"/>
            <a:ext cx="4714875" cy="409575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4" name="CaixaDeTexto 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DC8F939-DDE6-412B-879D-F24A0BD076FB}"/>
              </a:ext>
            </a:extLst>
          </xdr:cNvPr>
          <xdr:cNvSpPr txBox="1"/>
        </xdr:nvSpPr>
        <xdr:spPr>
          <a:xfrm>
            <a:off x="4543424" y="781050"/>
            <a:ext cx="456247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2000">
                <a:solidFill>
                  <a:srgbClr val="052435"/>
                </a:solidFill>
              </a:rPr>
              <a:t>Compre</a:t>
            </a:r>
            <a:r>
              <a:rPr lang="pt-BR" sz="2000" baseline="0">
                <a:solidFill>
                  <a:srgbClr val="052435"/>
                </a:solidFill>
              </a:rPr>
              <a:t> a Planilha 100% desbloqueada! </a:t>
            </a:r>
            <a:endParaRPr lang="pt-BR" sz="2000">
              <a:solidFill>
                <a:srgbClr val="052435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19</xdr:col>
      <xdr:colOff>295274</xdr:colOff>
      <xdr:row>8</xdr:row>
      <xdr:rowOff>127541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0C10670C-4800-4E2A-85BF-22035CDD4B3B}"/>
            </a:ext>
          </a:extLst>
        </xdr:cNvPr>
        <xdr:cNvSpPr/>
      </xdr:nvSpPr>
      <xdr:spPr>
        <a:xfrm>
          <a:off x="182880" y="1082040"/>
          <a:ext cx="12479654" cy="1346741"/>
        </a:xfrm>
        <a:prstGeom prst="roundRect">
          <a:avLst>
            <a:gd name="adj" fmla="val 6941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0</xdr:colOff>
      <xdr:row>9</xdr:row>
      <xdr:rowOff>21148</xdr:rowOff>
    </xdr:from>
    <xdr:to>
      <xdr:col>12</xdr:col>
      <xdr:colOff>160703</xdr:colOff>
      <xdr:row>17</xdr:row>
      <xdr:rowOff>295275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8731C44E-641C-4EDF-862C-123F86B60124}"/>
            </a:ext>
          </a:extLst>
        </xdr:cNvPr>
        <xdr:cNvSpPr/>
      </xdr:nvSpPr>
      <xdr:spPr>
        <a:xfrm>
          <a:off x="180975" y="2526223"/>
          <a:ext cx="8056928" cy="2712527"/>
        </a:xfrm>
        <a:prstGeom prst="roundRect">
          <a:avLst>
            <a:gd name="adj" fmla="val 3846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12</xdr:col>
      <xdr:colOff>266701</xdr:colOff>
      <xdr:row>9</xdr:row>
      <xdr:rowOff>21148</xdr:rowOff>
    </xdr:from>
    <xdr:to>
      <xdr:col>19</xdr:col>
      <xdr:colOff>295275</xdr:colOff>
      <xdr:row>17</xdr:row>
      <xdr:rowOff>295275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8FA66AB1-9139-4FCC-B78A-BF48D4AC7B69}"/>
            </a:ext>
          </a:extLst>
        </xdr:cNvPr>
        <xdr:cNvSpPr/>
      </xdr:nvSpPr>
      <xdr:spPr>
        <a:xfrm>
          <a:off x="8343901" y="2526223"/>
          <a:ext cx="4029074" cy="2712527"/>
        </a:xfrm>
        <a:prstGeom prst="roundRect">
          <a:avLst>
            <a:gd name="adj" fmla="val 2761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4</xdr:col>
      <xdr:colOff>260154</xdr:colOff>
      <xdr:row>4</xdr:row>
      <xdr:rowOff>132451</xdr:rowOff>
    </xdr:from>
    <xdr:to>
      <xdr:col>14</xdr:col>
      <xdr:colOff>423445</xdr:colOff>
      <xdr:row>7</xdr:row>
      <xdr:rowOff>298935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AC2FA279-D46D-4241-A2FD-706D051677C7}"/>
            </a:ext>
          </a:extLst>
        </xdr:cNvPr>
        <xdr:cNvGrpSpPr/>
      </xdr:nvGrpSpPr>
      <xdr:grpSpPr>
        <a:xfrm>
          <a:off x="2622354" y="1218301"/>
          <a:ext cx="7307041" cy="1080884"/>
          <a:chOff x="2437200" y="2102757"/>
          <a:chExt cx="7311600" cy="1457739"/>
        </a:xfrm>
        <a:solidFill>
          <a:schemeClr val="bg1"/>
        </a:solidFill>
      </xdr:grpSpPr>
      <xdr:cxnSp macro="">
        <xdr:nvCxnSpPr>
          <xdr:cNvPr id="52" name="Conector reto 51">
            <a:extLst>
              <a:ext uri="{FF2B5EF4-FFF2-40B4-BE49-F238E27FC236}">
                <a16:creationId xmlns:a16="http://schemas.microsoft.com/office/drawing/2014/main" id="{66550DDF-637F-4776-9B2F-723D4E4760F0}"/>
              </a:ext>
            </a:extLst>
          </xdr:cNvPr>
          <xdr:cNvCxnSpPr>
            <a:cxnSpLocks/>
          </xdr:cNvCxnSpPr>
        </xdr:nvCxnSpPr>
        <xdr:spPr>
          <a:xfrm>
            <a:off x="24372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ector reto 52">
            <a:extLst>
              <a:ext uri="{FF2B5EF4-FFF2-40B4-BE49-F238E27FC236}">
                <a16:creationId xmlns:a16="http://schemas.microsoft.com/office/drawing/2014/main" id="{8A420A4F-FC53-4B10-96B1-36229BD1B3F7}"/>
              </a:ext>
            </a:extLst>
          </xdr:cNvPr>
          <xdr:cNvCxnSpPr>
            <a:cxnSpLocks/>
          </xdr:cNvCxnSpPr>
        </xdr:nvCxnSpPr>
        <xdr:spPr>
          <a:xfrm>
            <a:off x="48744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ector reto 53">
            <a:extLst>
              <a:ext uri="{FF2B5EF4-FFF2-40B4-BE49-F238E27FC236}">
                <a16:creationId xmlns:a16="http://schemas.microsoft.com/office/drawing/2014/main" id="{1D00E274-B5E6-447C-B66B-2B56E0B6C388}"/>
              </a:ext>
            </a:extLst>
          </xdr:cNvPr>
          <xdr:cNvCxnSpPr>
            <a:cxnSpLocks/>
          </xdr:cNvCxnSpPr>
        </xdr:nvCxnSpPr>
        <xdr:spPr>
          <a:xfrm>
            <a:off x="73116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to 54">
            <a:extLst>
              <a:ext uri="{FF2B5EF4-FFF2-40B4-BE49-F238E27FC236}">
                <a16:creationId xmlns:a16="http://schemas.microsoft.com/office/drawing/2014/main" id="{B8C56CFD-971C-476B-A7F3-360C4C79DEB9}"/>
              </a:ext>
            </a:extLst>
          </xdr:cNvPr>
          <xdr:cNvCxnSpPr>
            <a:cxnSpLocks/>
          </xdr:cNvCxnSpPr>
        </xdr:nvCxnSpPr>
        <xdr:spPr>
          <a:xfrm>
            <a:off x="97488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266701</xdr:colOff>
      <xdr:row>18</xdr:row>
      <xdr:rowOff>104775</xdr:rowOff>
    </xdr:from>
    <xdr:to>
      <xdr:col>19</xdr:col>
      <xdr:colOff>295275</xdr:colOff>
      <xdr:row>27</xdr:row>
      <xdr:rowOff>66675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FF84844C-BD54-4F2A-A7BA-2B102B78E361}"/>
            </a:ext>
          </a:extLst>
        </xdr:cNvPr>
        <xdr:cNvSpPr/>
      </xdr:nvSpPr>
      <xdr:spPr>
        <a:xfrm>
          <a:off x="8343901" y="5353050"/>
          <a:ext cx="4029074" cy="2705100"/>
        </a:xfrm>
        <a:prstGeom prst="roundRect">
          <a:avLst>
            <a:gd name="adj" fmla="val 2761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0</xdr:colOff>
      <xdr:row>18</xdr:row>
      <xdr:rowOff>97348</xdr:rowOff>
    </xdr:from>
    <xdr:to>
      <xdr:col>12</xdr:col>
      <xdr:colOff>160703</xdr:colOff>
      <xdr:row>27</xdr:row>
      <xdr:rowOff>66675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EFBA93D7-5598-445A-BF37-4EEE2B6A6626}"/>
            </a:ext>
          </a:extLst>
        </xdr:cNvPr>
        <xdr:cNvSpPr/>
      </xdr:nvSpPr>
      <xdr:spPr>
        <a:xfrm>
          <a:off x="180975" y="5345623"/>
          <a:ext cx="8056928" cy="2712527"/>
        </a:xfrm>
        <a:prstGeom prst="roundRect">
          <a:avLst>
            <a:gd name="adj" fmla="val 3846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87880</xdr:colOff>
      <xdr:row>10</xdr:row>
      <xdr:rowOff>114300</xdr:rowOff>
    </xdr:from>
    <xdr:to>
      <xdr:col>12</xdr:col>
      <xdr:colOff>72822</xdr:colOff>
      <xdr:row>17</xdr:row>
      <xdr:rowOff>114300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6E28630-167B-4CBC-9639-74BFD1358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33913</xdr:rowOff>
    </xdr:from>
    <xdr:to>
      <xdr:col>4</xdr:col>
      <xdr:colOff>92437</xdr:colOff>
      <xdr:row>6</xdr:row>
      <xdr:rowOff>143985</xdr:rowOff>
    </xdr:to>
    <xdr:sp macro="" textlink="Auxiliar!C4">
      <xdr:nvSpPr>
        <xdr:cNvPr id="61" name="Retângulo 60">
          <a:extLst>
            <a:ext uri="{FF2B5EF4-FFF2-40B4-BE49-F238E27FC236}">
              <a16:creationId xmlns:a16="http://schemas.microsoft.com/office/drawing/2014/main" id="{8B7490C0-DE51-413F-A584-E1838998D05C}"/>
            </a:ext>
          </a:extLst>
        </xdr:cNvPr>
        <xdr:cNvSpPr/>
      </xdr:nvSpPr>
      <xdr:spPr>
        <a:xfrm>
          <a:off x="180975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E0DE26D8-C8AA-4EA1-ABD2-BACE9151A6C2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R$ 0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85725</xdr:colOff>
      <xdr:row>6</xdr:row>
      <xdr:rowOff>122816</xdr:rowOff>
    </xdr:from>
    <xdr:to>
      <xdr:col>2</xdr:col>
      <xdr:colOff>259080</xdr:colOff>
      <xdr:row>7</xdr:row>
      <xdr:rowOff>22860</xdr:rowOff>
    </xdr:to>
    <xdr:sp macro="" textlink="Dados!B7">
      <xdr:nvSpPr>
        <xdr:cNvPr id="65" name="Retângulo 64">
          <a:extLst>
            <a:ext uri="{FF2B5EF4-FFF2-40B4-BE49-F238E27FC236}">
              <a16:creationId xmlns:a16="http://schemas.microsoft.com/office/drawing/2014/main" id="{950677A6-473D-4A61-8228-1B43B7A392D7}"/>
            </a:ext>
          </a:extLst>
        </xdr:cNvPr>
        <xdr:cNvSpPr/>
      </xdr:nvSpPr>
      <xdr:spPr>
        <a:xfrm>
          <a:off x="85725" y="1814456"/>
          <a:ext cx="1133475" cy="204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310C6C9C-EE84-47A6-BF61-E2CD827B3F35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Total Vendas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21148</xdr:rowOff>
    </xdr:from>
    <xdr:to>
      <xdr:col>5</xdr:col>
      <xdr:colOff>696654</xdr:colOff>
      <xdr:row>10</xdr:row>
      <xdr:rowOff>146732</xdr:rowOff>
    </xdr:to>
    <xdr:sp macro="" textlink="Dados!B24">
      <xdr:nvSpPr>
        <xdr:cNvPr id="95" name="Retângulo 94">
          <a:extLst>
            <a:ext uri="{FF2B5EF4-FFF2-40B4-BE49-F238E27FC236}">
              <a16:creationId xmlns:a16="http://schemas.microsoft.com/office/drawing/2014/main" id="{9F411033-9185-4AE0-ACA0-ECCEA51F58FE}"/>
            </a:ext>
          </a:extLst>
        </xdr:cNvPr>
        <xdr:cNvSpPr/>
      </xdr:nvSpPr>
      <xdr:spPr>
        <a:xfrm>
          <a:off x="183173" y="2951917"/>
          <a:ext cx="3605443" cy="4333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fld id="{B9B49B54-D7B7-4681-AA7B-8C97AC2388C7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Realizado x Meta</a:t>
          </a:fld>
          <a:endParaRPr lang="pt-BR" sz="1400" b="0" i="0" u="none" strike="noStrike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12</xdr:col>
      <xdr:colOff>365597</xdr:colOff>
      <xdr:row>9</xdr:row>
      <xdr:rowOff>21148</xdr:rowOff>
    </xdr:from>
    <xdr:to>
      <xdr:col>18</xdr:col>
      <xdr:colOff>336886</xdr:colOff>
      <xdr:row>10</xdr:row>
      <xdr:rowOff>146732</xdr:rowOff>
    </xdr:to>
    <xdr:sp macro="" textlink="">
      <xdr:nvSpPr>
        <xdr:cNvPr id="97" name="Retângulo 96">
          <a:extLst>
            <a:ext uri="{FF2B5EF4-FFF2-40B4-BE49-F238E27FC236}">
              <a16:creationId xmlns:a16="http://schemas.microsoft.com/office/drawing/2014/main" id="{4871CD69-9692-4781-95B4-C85AF275D478}"/>
            </a:ext>
          </a:extLst>
        </xdr:cNvPr>
        <xdr:cNvSpPr/>
      </xdr:nvSpPr>
      <xdr:spPr>
        <a:xfrm>
          <a:off x="8483828" y="2951917"/>
          <a:ext cx="3605443" cy="4333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r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Vendas</a:t>
          </a:r>
          <a:r>
            <a:rPr lang="en-US"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por </a:t>
          </a:r>
          <a:r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Categoria em R$</a:t>
          </a:r>
        </a:p>
      </xdr:txBody>
    </xdr:sp>
    <xdr:clientData/>
  </xdr:twoCellAnchor>
  <xdr:twoCellAnchor>
    <xdr:from>
      <xdr:col>16</xdr:col>
      <xdr:colOff>351617</xdr:colOff>
      <xdr:row>0</xdr:row>
      <xdr:rowOff>138113</xdr:rowOff>
    </xdr:from>
    <xdr:to>
      <xdr:col>20</xdr:col>
      <xdr:colOff>2892</xdr:colOff>
      <xdr:row>0</xdr:row>
      <xdr:rowOff>433388</xdr:rowOff>
    </xdr:to>
    <xdr:sp macro="" textlink="">
      <xdr:nvSpPr>
        <xdr:cNvPr id="102" name="Rectangle: Rounded Corners 2">
          <a:hlinkClick xmlns:r="http://schemas.openxmlformats.org/officeDocument/2006/relationships" r:id="rId2" tooltip="Dashboard"/>
          <a:extLst>
            <a:ext uri="{FF2B5EF4-FFF2-40B4-BE49-F238E27FC236}">
              <a16:creationId xmlns:a16="http://schemas.microsoft.com/office/drawing/2014/main" id="{384CC499-E8A0-4F85-9A32-E7B5B9D1AD59}"/>
            </a:ext>
          </a:extLst>
        </xdr:cNvPr>
        <xdr:cNvSpPr/>
      </xdr:nvSpPr>
      <xdr:spPr>
        <a:xfrm>
          <a:off x="11286317" y="138113"/>
          <a:ext cx="1080025" cy="295275"/>
        </a:xfrm>
        <a:prstGeom prst="roundRect">
          <a:avLst>
            <a:gd name="adj" fmla="val 50000"/>
          </a:avLst>
        </a:prstGeom>
        <a:solidFill>
          <a:srgbClr val="395055"/>
        </a:solidFill>
        <a:ln w="12700">
          <a:solidFill>
            <a:srgbClr val="459AD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>
    <xdr:from>
      <xdr:col>14</xdr:col>
      <xdr:colOff>499226</xdr:colOff>
      <xdr:row>0</xdr:row>
      <xdr:rowOff>138113</xdr:rowOff>
    </xdr:from>
    <xdr:to>
      <xdr:col>16</xdr:col>
      <xdr:colOff>150501</xdr:colOff>
      <xdr:row>0</xdr:row>
      <xdr:rowOff>433388</xdr:rowOff>
    </xdr:to>
    <xdr:sp macro="" textlink="">
      <xdr:nvSpPr>
        <xdr:cNvPr id="103" name="Rectangle: Rounded Corners 2">
          <a:hlinkClick xmlns:r="http://schemas.openxmlformats.org/officeDocument/2006/relationships" r:id="rId3" tooltip="Dados"/>
          <a:extLst>
            <a:ext uri="{FF2B5EF4-FFF2-40B4-BE49-F238E27FC236}">
              <a16:creationId xmlns:a16="http://schemas.microsoft.com/office/drawing/2014/main" id="{D073842A-5CEF-43A9-B3BC-968939CC5066}"/>
            </a:ext>
          </a:extLst>
        </xdr:cNvPr>
        <xdr:cNvSpPr/>
      </xdr:nvSpPr>
      <xdr:spPr>
        <a:xfrm>
          <a:off x="10005176" y="138113"/>
          <a:ext cx="1080025" cy="295275"/>
        </a:xfrm>
        <a:prstGeom prst="roundRect">
          <a:avLst>
            <a:gd name="adj" fmla="val 23435"/>
          </a:avLst>
        </a:prstGeom>
        <a:solidFill>
          <a:srgbClr val="2838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  <xdr:twoCellAnchor>
    <xdr:from>
      <xdr:col>0</xdr:col>
      <xdr:colOff>142875</xdr:colOff>
      <xdr:row>0</xdr:row>
      <xdr:rowOff>123825</xdr:rowOff>
    </xdr:from>
    <xdr:to>
      <xdr:col>3</xdr:col>
      <xdr:colOff>95287</xdr:colOff>
      <xdr:row>0</xdr:row>
      <xdr:rowOff>474712</xdr:rowOff>
    </xdr:to>
    <xdr:pic>
      <xdr:nvPicPr>
        <xdr:cNvPr id="104" name="Imagem 48">
          <a:extLst>
            <a:ext uri="{FF2B5EF4-FFF2-40B4-BE49-F238E27FC236}">
              <a16:creationId xmlns:a16="http://schemas.microsoft.com/office/drawing/2014/main" id="{ED68BB2B-2E63-4E72-8405-AF443C799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23825"/>
          <a:ext cx="1600237" cy="350887"/>
        </a:xfrm>
        <a:prstGeom prst="rect">
          <a:avLst/>
        </a:prstGeom>
      </xdr:spPr>
    </xdr:pic>
    <xdr:clientData/>
  </xdr:twoCellAnchor>
  <xdr:twoCellAnchor>
    <xdr:from>
      <xdr:col>12</xdr:col>
      <xdr:colOff>391238</xdr:colOff>
      <xdr:row>19</xdr:row>
      <xdr:rowOff>76200</xdr:rowOff>
    </xdr:from>
    <xdr:to>
      <xdr:col>19</xdr:col>
      <xdr:colOff>170738</xdr:colOff>
      <xdr:row>27</xdr:row>
      <xdr:rowOff>44475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787C3A6-72A2-48F9-BF40-D793015A4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 editAs="oneCell">
    <xdr:from>
      <xdr:col>12</xdr:col>
      <xdr:colOff>346547</xdr:colOff>
      <xdr:row>18</xdr:row>
      <xdr:rowOff>78298</xdr:rowOff>
    </xdr:from>
    <xdr:to>
      <xdr:col>18</xdr:col>
      <xdr:colOff>317836</xdr:colOff>
      <xdr:row>19</xdr:row>
      <xdr:rowOff>203882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72F19CF6-FAA2-4026-A26A-06E6714E6E52}"/>
            </a:ext>
          </a:extLst>
        </xdr:cNvPr>
        <xdr:cNvSpPr/>
      </xdr:nvSpPr>
      <xdr:spPr>
        <a:xfrm>
          <a:off x="8423747" y="5326573"/>
          <a:ext cx="3590789" cy="4303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r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Vendas por Categoria em</a:t>
          </a:r>
          <a:r>
            <a:rPr lang="en-US"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%</a:t>
          </a:r>
          <a:endParaRPr lang="en-US" sz="1400" b="0" i="0" u="none" strike="noStrike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88264</xdr:colOff>
      <xdr:row>19</xdr:row>
      <xdr:rowOff>123825</xdr:rowOff>
    </xdr:from>
    <xdr:to>
      <xdr:col>12</xdr:col>
      <xdr:colOff>72439</xdr:colOff>
      <xdr:row>27</xdr:row>
      <xdr:rowOff>66675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9BF20B8B-F2BC-45B8-9A31-955E403A5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18</xdr:row>
      <xdr:rowOff>97348</xdr:rowOff>
    </xdr:from>
    <xdr:to>
      <xdr:col>5</xdr:col>
      <xdr:colOff>696654</xdr:colOff>
      <xdr:row>19</xdr:row>
      <xdr:rowOff>222932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1F3B11C-D1C7-4E07-8CB7-290D08FEEF32}"/>
            </a:ext>
          </a:extLst>
        </xdr:cNvPr>
        <xdr:cNvSpPr/>
      </xdr:nvSpPr>
      <xdr:spPr>
        <a:xfrm>
          <a:off x="180975" y="5345623"/>
          <a:ext cx="3592254" cy="4303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r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Vendas x Custos</a:t>
          </a:r>
        </a:p>
      </xdr:txBody>
    </xdr:sp>
    <xdr:clientData/>
  </xdr:twoCellAnchor>
  <xdr:twoCellAnchor>
    <xdr:from>
      <xdr:col>12</xdr:col>
      <xdr:colOff>391238</xdr:colOff>
      <xdr:row>10</xdr:row>
      <xdr:rowOff>79350</xdr:rowOff>
    </xdr:from>
    <xdr:to>
      <xdr:col>19</xdr:col>
      <xdr:colOff>170738</xdr:colOff>
      <xdr:row>17</xdr:row>
      <xdr:rowOff>285750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7E87ED0F-A1E5-4341-8F1F-7F7362DF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253875</xdr:colOff>
      <xdr:row>5</xdr:row>
      <xdr:rowOff>33913</xdr:rowOff>
    </xdr:from>
    <xdr:to>
      <xdr:col>7</xdr:col>
      <xdr:colOff>384412</xdr:colOff>
      <xdr:row>6</xdr:row>
      <xdr:rowOff>143985</xdr:rowOff>
    </xdr:to>
    <xdr:sp macro="" textlink="Auxiliar!C5">
      <xdr:nvSpPr>
        <xdr:cNvPr id="43" name="Retângulo 42">
          <a:extLst>
            <a:ext uri="{FF2B5EF4-FFF2-40B4-BE49-F238E27FC236}">
              <a16:creationId xmlns:a16="http://schemas.microsoft.com/office/drawing/2014/main" id="{B7E1340A-0C83-4C79-8EAC-BF00784E0782}"/>
            </a:ext>
          </a:extLst>
        </xdr:cNvPr>
        <xdr:cNvSpPr/>
      </xdr:nvSpPr>
      <xdr:spPr>
        <a:xfrm>
          <a:off x="2616075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226F8EE7-746E-47E2-8C10-0FF021C4B16E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R$ 0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158625</xdr:colOff>
      <xdr:row>6</xdr:row>
      <xdr:rowOff>122816</xdr:rowOff>
    </xdr:from>
    <xdr:to>
      <xdr:col>6</xdr:col>
      <xdr:colOff>537444</xdr:colOff>
      <xdr:row>6</xdr:row>
      <xdr:rowOff>303178</xdr:rowOff>
    </xdr:to>
    <xdr:sp macro="" textlink="Dados!B22">
      <xdr:nvSpPr>
        <xdr:cNvPr id="45" name="Retângulo 44">
          <a:extLst>
            <a:ext uri="{FF2B5EF4-FFF2-40B4-BE49-F238E27FC236}">
              <a16:creationId xmlns:a16="http://schemas.microsoft.com/office/drawing/2014/main" id="{B8421C9B-49B6-4023-BB8D-A91046970DE1}"/>
            </a:ext>
          </a:extLst>
        </xdr:cNvPr>
        <xdr:cNvSpPr/>
      </xdr:nvSpPr>
      <xdr:spPr>
        <a:xfrm>
          <a:off x="2581785" y="1814456"/>
          <a:ext cx="184185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D7502AC7-204E-403F-BC51-C1559B415876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Total de Custos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526800</xdr:colOff>
      <xdr:row>5</xdr:row>
      <xdr:rowOff>33913</xdr:rowOff>
    </xdr:from>
    <xdr:to>
      <xdr:col>10</xdr:col>
      <xdr:colOff>657337</xdr:colOff>
      <xdr:row>6</xdr:row>
      <xdr:rowOff>143985</xdr:rowOff>
    </xdr:to>
    <xdr:sp macro="" textlink="Auxiliar!C6">
      <xdr:nvSpPr>
        <xdr:cNvPr id="50" name="Retângulo 49">
          <a:extLst>
            <a:ext uri="{FF2B5EF4-FFF2-40B4-BE49-F238E27FC236}">
              <a16:creationId xmlns:a16="http://schemas.microsoft.com/office/drawing/2014/main" id="{D4A77233-81B7-4D09-8D0F-526C2333DC31}"/>
            </a:ext>
          </a:extLst>
        </xdr:cNvPr>
        <xdr:cNvSpPr/>
      </xdr:nvSpPr>
      <xdr:spPr>
        <a:xfrm>
          <a:off x="5032125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1D8388BF-0CF3-4C59-9B3F-175B3AAB9A6C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R$ 0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458220</xdr:colOff>
      <xdr:row>6</xdr:row>
      <xdr:rowOff>122816</xdr:rowOff>
    </xdr:from>
    <xdr:to>
      <xdr:col>10</xdr:col>
      <xdr:colOff>122664</xdr:colOff>
      <xdr:row>6</xdr:row>
      <xdr:rowOff>303178</xdr:rowOff>
    </xdr:to>
    <xdr:sp macro="" textlink="Dados!B23">
      <xdr:nvSpPr>
        <xdr:cNvPr id="58" name="Retângulo 57">
          <a:extLst>
            <a:ext uri="{FF2B5EF4-FFF2-40B4-BE49-F238E27FC236}">
              <a16:creationId xmlns:a16="http://schemas.microsoft.com/office/drawing/2014/main" id="{884C29EA-F01D-4EB9-82CF-23E0A72BF71F}"/>
            </a:ext>
          </a:extLst>
        </xdr:cNvPr>
        <xdr:cNvSpPr/>
      </xdr:nvSpPr>
      <xdr:spPr>
        <a:xfrm>
          <a:off x="5075940" y="1814456"/>
          <a:ext cx="1859004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49A15B79-25C3-4FA0-9BBD-2418B0B7DD3B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Resultado (Lucro/Prejuízo)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180600</xdr:colOff>
      <xdr:row>5</xdr:row>
      <xdr:rowOff>33913</xdr:rowOff>
    </xdr:from>
    <xdr:to>
      <xdr:col>14</xdr:col>
      <xdr:colOff>311137</xdr:colOff>
      <xdr:row>6</xdr:row>
      <xdr:rowOff>143985</xdr:rowOff>
    </xdr:to>
    <xdr:sp macro="" textlink="Auxiliar!C7">
      <xdr:nvSpPr>
        <xdr:cNvPr id="62" name="Retângulo 61">
          <a:extLst>
            <a:ext uri="{FF2B5EF4-FFF2-40B4-BE49-F238E27FC236}">
              <a16:creationId xmlns:a16="http://schemas.microsoft.com/office/drawing/2014/main" id="{CF43D087-4DBC-421A-A3E2-CDF136A95B2D}"/>
            </a:ext>
          </a:extLst>
        </xdr:cNvPr>
        <xdr:cNvSpPr/>
      </xdr:nvSpPr>
      <xdr:spPr>
        <a:xfrm>
          <a:off x="7543425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72DBA522-AFAE-44BC-BE78-4860465701FC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104400</xdr:colOff>
      <xdr:row>6</xdr:row>
      <xdr:rowOff>122816</xdr:rowOff>
    </xdr:from>
    <xdr:to>
      <xdr:col>13</xdr:col>
      <xdr:colOff>483219</xdr:colOff>
      <xdr:row>6</xdr:row>
      <xdr:rowOff>303178</xdr:rowOff>
    </xdr:to>
    <xdr:sp macro="" textlink="Dados!B20">
      <xdr:nvSpPr>
        <xdr:cNvPr id="66" name="Retângulo 65">
          <a:extLst>
            <a:ext uri="{FF2B5EF4-FFF2-40B4-BE49-F238E27FC236}">
              <a16:creationId xmlns:a16="http://schemas.microsoft.com/office/drawing/2014/main" id="{5964BC11-79D9-4855-8CA7-130833ABA577}"/>
            </a:ext>
          </a:extLst>
        </xdr:cNvPr>
        <xdr:cNvSpPr/>
      </xdr:nvSpPr>
      <xdr:spPr>
        <a:xfrm>
          <a:off x="7467225" y="1818266"/>
          <a:ext cx="180756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F298EB7A-D690-45E1-BF96-1025056AD4BA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Número de Pedidos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443999</xdr:colOff>
      <xdr:row>5</xdr:row>
      <xdr:rowOff>33913</xdr:rowOff>
    </xdr:from>
    <xdr:to>
      <xdr:col>19</xdr:col>
      <xdr:colOff>145911</xdr:colOff>
      <xdr:row>6</xdr:row>
      <xdr:rowOff>143985</xdr:rowOff>
    </xdr:to>
    <xdr:sp macro="" textlink="Auxiliar!C8">
      <xdr:nvSpPr>
        <xdr:cNvPr id="68" name="Retângulo 67">
          <a:extLst>
            <a:ext uri="{FF2B5EF4-FFF2-40B4-BE49-F238E27FC236}">
              <a16:creationId xmlns:a16="http://schemas.microsoft.com/office/drawing/2014/main" id="{DAAB33C1-F335-41E5-98FA-689D3138F69C}"/>
            </a:ext>
          </a:extLst>
        </xdr:cNvPr>
        <xdr:cNvSpPr/>
      </xdr:nvSpPr>
      <xdr:spPr>
        <a:xfrm>
          <a:off x="9949949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C86D12C2-4499-4159-8FBC-46F583033EFA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396374</xdr:colOff>
      <xdr:row>6</xdr:row>
      <xdr:rowOff>122816</xdr:rowOff>
    </xdr:from>
    <xdr:to>
      <xdr:col>18</xdr:col>
      <xdr:colOff>13193</xdr:colOff>
      <xdr:row>6</xdr:row>
      <xdr:rowOff>303178</xdr:rowOff>
    </xdr:to>
    <xdr:sp macro="" textlink="Dados!B21">
      <xdr:nvSpPr>
        <xdr:cNvPr id="70" name="Retângulo 69">
          <a:extLst>
            <a:ext uri="{FF2B5EF4-FFF2-40B4-BE49-F238E27FC236}">
              <a16:creationId xmlns:a16="http://schemas.microsoft.com/office/drawing/2014/main" id="{1528AF27-4774-42E9-9F53-16EF38BCA89F}"/>
            </a:ext>
          </a:extLst>
        </xdr:cNvPr>
        <xdr:cNvSpPr/>
      </xdr:nvSpPr>
      <xdr:spPr>
        <a:xfrm>
          <a:off x="9902324" y="1818266"/>
          <a:ext cx="180756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D29C848A-DE9C-4EE5-9F0A-830F413332AC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Itens Vendidos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95250</xdr:colOff>
      <xdr:row>7</xdr:row>
      <xdr:rowOff>142875</xdr:rowOff>
    </xdr:from>
    <xdr:ext cx="465640" cy="23320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5772603-7B0F-4F60-A447-FF3774C980A3}"/>
            </a:ext>
          </a:extLst>
        </xdr:cNvPr>
        <xdr:cNvSpPr txBox="1"/>
      </xdr:nvSpPr>
      <xdr:spPr>
        <a:xfrm>
          <a:off x="278130" y="2139315"/>
          <a:ext cx="46564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900">
              <a:solidFill>
                <a:schemeClr val="tx1">
                  <a:lumMod val="50000"/>
                  <a:lumOff val="50000"/>
                </a:schemeClr>
              </a:solidFill>
            </a:rPr>
            <a:t>Meta:</a:t>
          </a:r>
        </a:p>
      </xdr:txBody>
    </xdr:sp>
    <xdr:clientData/>
  </xdr:oneCellAnchor>
  <xdr:oneCellAnchor>
    <xdr:from>
      <xdr:col>1</xdr:col>
      <xdr:colOff>457200</xdr:colOff>
      <xdr:row>7</xdr:row>
      <xdr:rowOff>142875</xdr:rowOff>
    </xdr:from>
    <xdr:ext cx="781050" cy="233205"/>
    <xdr:sp macro="" textlink="Auxiliar!C9">
      <xdr:nvSpPr>
        <xdr:cNvPr id="40" name="CaixaDeTexto 39">
          <a:extLst>
            <a:ext uri="{FF2B5EF4-FFF2-40B4-BE49-F238E27FC236}">
              <a16:creationId xmlns:a16="http://schemas.microsoft.com/office/drawing/2014/main" id="{06442EF6-7DB6-41F4-ADF2-305EE50AE80F}"/>
            </a:ext>
          </a:extLst>
        </xdr:cNvPr>
        <xdr:cNvSpPr txBox="1"/>
      </xdr:nvSpPr>
      <xdr:spPr>
        <a:xfrm>
          <a:off x="638175" y="2143125"/>
          <a:ext cx="7810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E73DB2B1-4013-4E27-B15D-D358CFB06F43}" type="TxLink">
            <a:rPr lang="en-US" sz="9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pPr marL="0" indent="0"/>
            <a:t>R$ 0</a:t>
          </a:fld>
          <a:endParaRPr lang="pt-BR" sz="900" b="0" i="0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3</xdr:col>
      <xdr:colOff>323850</xdr:colOff>
      <xdr:row>7</xdr:row>
      <xdr:rowOff>142875</xdr:rowOff>
    </xdr:from>
    <xdr:ext cx="471411" cy="233205"/>
    <xdr:sp macro="" textlink="Auxiliar!C10">
      <xdr:nvSpPr>
        <xdr:cNvPr id="42" name="CaixaDeTexto 41">
          <a:extLst>
            <a:ext uri="{FF2B5EF4-FFF2-40B4-BE49-F238E27FC236}">
              <a16:creationId xmlns:a16="http://schemas.microsoft.com/office/drawing/2014/main" id="{10C876A4-2E0A-457E-83B0-14944726C125}"/>
            </a:ext>
          </a:extLst>
        </xdr:cNvPr>
        <xdr:cNvSpPr txBox="1"/>
      </xdr:nvSpPr>
      <xdr:spPr>
        <a:xfrm>
          <a:off x="1971675" y="2143125"/>
          <a:ext cx="47141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9492307B-5C7E-45E9-9576-29D09CE94A90}" type="TxLink">
            <a:rPr lang="en-US" sz="9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pPr marL="0" indent="0"/>
            <a:t>0,0%</a:t>
          </a:fld>
          <a:endParaRPr lang="pt-BR" sz="900" b="0" i="0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2</xdr:col>
      <xdr:colOff>561975</xdr:colOff>
      <xdr:row>7</xdr:row>
      <xdr:rowOff>142875</xdr:rowOff>
    </xdr:from>
    <xdr:ext cx="574260" cy="233205"/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9E2BB20D-6BD9-4462-A0E6-B91BDB235651}"/>
            </a:ext>
          </a:extLst>
        </xdr:cNvPr>
        <xdr:cNvSpPr txBox="1"/>
      </xdr:nvSpPr>
      <xdr:spPr>
        <a:xfrm>
          <a:off x="1495425" y="2143125"/>
          <a:ext cx="57426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900">
              <a:solidFill>
                <a:schemeClr val="tx1">
                  <a:lumMod val="50000"/>
                  <a:lumOff val="50000"/>
                </a:schemeClr>
              </a:solidFill>
            </a:rPr>
            <a:t>% Meta:</a:t>
          </a:r>
        </a:p>
      </xdr:txBody>
    </xdr:sp>
    <xdr:clientData/>
  </xdr:oneCellAnchor>
  <xdr:twoCellAnchor>
    <xdr:from>
      <xdr:col>6</xdr:col>
      <xdr:colOff>142875</xdr:colOff>
      <xdr:row>1</xdr:row>
      <xdr:rowOff>57150</xdr:rowOff>
    </xdr:from>
    <xdr:to>
      <xdr:col>12</xdr:col>
      <xdr:colOff>571500</xdr:colOff>
      <xdr:row>3</xdr:row>
      <xdr:rowOff>81582</xdr:rowOff>
    </xdr:to>
    <xdr:grpSp>
      <xdr:nvGrpSpPr>
        <xdr:cNvPr id="3" name="Agrupar 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137AC0D-0F0A-4A5E-91BE-5A4EB874477D}"/>
            </a:ext>
          </a:extLst>
        </xdr:cNvPr>
        <xdr:cNvGrpSpPr/>
      </xdr:nvGrpSpPr>
      <xdr:grpSpPr>
        <a:xfrm>
          <a:off x="3933825" y="628650"/>
          <a:ext cx="4714875" cy="414957"/>
          <a:chOff x="4467225" y="771525"/>
          <a:chExt cx="4714875" cy="414957"/>
        </a:xfrm>
      </xdr:grpSpPr>
      <xdr:sp macro="" textlink="">
        <xdr:nvSpPr>
          <xdr:cNvPr id="4" name="Retângulo: Cantos Arredondados 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47D99EE-2F8F-2A2C-516C-E2B13A34CEC5}"/>
              </a:ext>
            </a:extLst>
          </xdr:cNvPr>
          <xdr:cNvSpPr/>
        </xdr:nvSpPr>
        <xdr:spPr>
          <a:xfrm>
            <a:off x="4467225" y="771525"/>
            <a:ext cx="4714875" cy="409575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5" name="CaixaDeTexto 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D8C0E66-EC1A-204A-DF72-441DAAC72D38}"/>
              </a:ext>
            </a:extLst>
          </xdr:cNvPr>
          <xdr:cNvSpPr txBox="1"/>
        </xdr:nvSpPr>
        <xdr:spPr>
          <a:xfrm>
            <a:off x="4543424" y="781050"/>
            <a:ext cx="456247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2000">
                <a:solidFill>
                  <a:srgbClr val="052435"/>
                </a:solidFill>
              </a:rPr>
              <a:t>Compre</a:t>
            </a:r>
            <a:r>
              <a:rPr lang="pt-BR" sz="2000" baseline="0">
                <a:solidFill>
                  <a:srgbClr val="052435"/>
                </a:solidFill>
              </a:rPr>
              <a:t> a Planilha 100% desbloqueada! </a:t>
            </a:r>
            <a:endParaRPr lang="pt-BR" sz="2000">
              <a:solidFill>
                <a:srgbClr val="052435"/>
              </a:solidFill>
            </a:endParaRPr>
          </a:p>
        </xdr:txBody>
      </xdr:sp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"/>
  <sheetViews>
    <sheetView showGridLines="0" showRowColHeaders="0" tabSelected="1" zoomScaleNormal="100" workbookViewId="0">
      <selection activeCell="C26" sqref="C26"/>
    </sheetView>
  </sheetViews>
  <sheetFormatPr defaultColWidth="5.7109375" defaultRowHeight="21" customHeight="1" x14ac:dyDescent="0.25"/>
  <cols>
    <col min="1" max="1" width="2.7109375" style="1" customWidth="1"/>
    <col min="2" max="2" width="25.7109375" style="10" customWidth="1"/>
    <col min="3" max="3" width="12.7109375" style="10" customWidth="1"/>
    <col min="4" max="14" width="12.7109375" style="1" customWidth="1"/>
    <col min="15" max="15" width="15.7109375" style="1" customWidth="1"/>
    <col min="16" max="16" width="8.28515625" style="7" customWidth="1"/>
    <col min="17" max="17" width="9.7109375" style="7" customWidth="1"/>
    <col min="18" max="16384" width="5.7109375" style="1"/>
  </cols>
  <sheetData>
    <row r="1" spans="2:19" s="3" customFormat="1" ht="45" customHeight="1" thickBot="1" x14ac:dyDescent="0.3">
      <c r="B1" s="9"/>
      <c r="C1" s="9"/>
      <c r="P1" s="4"/>
      <c r="Q1" s="4"/>
    </row>
    <row r="2" spans="2:19" ht="21" customHeight="1" thickTop="1" x14ac:dyDescent="0.25"/>
    <row r="3" spans="2:19" ht="21" customHeight="1" x14ac:dyDescent="0.25">
      <c r="B3" s="2" t="s">
        <v>13</v>
      </c>
      <c r="C3" s="2"/>
    </row>
    <row r="5" spans="2:19" ht="21" customHeight="1" thickBot="1" x14ac:dyDescent="0.3">
      <c r="B5" s="27" t="s">
        <v>14</v>
      </c>
      <c r="C5" s="28" t="s">
        <v>0</v>
      </c>
      <c r="D5" s="28" t="s">
        <v>1</v>
      </c>
      <c r="E5" s="28" t="s">
        <v>2</v>
      </c>
      <c r="F5" s="28" t="s">
        <v>3</v>
      </c>
      <c r="G5" s="28" t="s">
        <v>4</v>
      </c>
      <c r="H5" s="28" t="s">
        <v>5</v>
      </c>
      <c r="I5" s="28" t="s">
        <v>6</v>
      </c>
      <c r="J5" s="28" t="s">
        <v>7</v>
      </c>
      <c r="K5" s="28" t="s">
        <v>8</v>
      </c>
      <c r="L5" s="28" t="s">
        <v>9</v>
      </c>
      <c r="M5" s="28" t="s">
        <v>10</v>
      </c>
      <c r="N5" s="28" t="s">
        <v>11</v>
      </c>
      <c r="O5" s="29" t="s">
        <v>12</v>
      </c>
    </row>
    <row r="6" spans="2:19" ht="21" customHeight="1" x14ac:dyDescent="0.25">
      <c r="B6" s="39" t="s">
        <v>24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25">
        <f>SUM(C6:N6)</f>
        <v>0</v>
      </c>
    </row>
    <row r="7" spans="2:19" ht="21" customHeight="1" x14ac:dyDescent="0.25">
      <c r="B7" s="55" t="s">
        <v>20</v>
      </c>
      <c r="C7" s="56">
        <f t="shared" ref="C7:N7" si="0">IFERROR(SUM(C8:C17),0)</f>
        <v>0</v>
      </c>
      <c r="D7" s="56">
        <f t="shared" si="0"/>
        <v>0</v>
      </c>
      <c r="E7" s="56">
        <f t="shared" si="0"/>
        <v>0</v>
      </c>
      <c r="F7" s="56">
        <f t="shared" si="0"/>
        <v>0</v>
      </c>
      <c r="G7" s="56">
        <f t="shared" si="0"/>
        <v>0</v>
      </c>
      <c r="H7" s="56">
        <f t="shared" si="0"/>
        <v>0</v>
      </c>
      <c r="I7" s="56">
        <f t="shared" si="0"/>
        <v>0</v>
      </c>
      <c r="J7" s="56">
        <f t="shared" si="0"/>
        <v>0</v>
      </c>
      <c r="K7" s="56">
        <f t="shared" si="0"/>
        <v>0</v>
      </c>
      <c r="L7" s="56">
        <f t="shared" si="0"/>
        <v>0</v>
      </c>
      <c r="M7" s="56">
        <f t="shared" si="0"/>
        <v>0</v>
      </c>
      <c r="N7" s="56">
        <f t="shared" si="0"/>
        <v>0</v>
      </c>
      <c r="O7" s="57">
        <f>IFERROR(SUM(C7:N7),0)</f>
        <v>0</v>
      </c>
      <c r="P7" s="7" t="s">
        <v>16</v>
      </c>
      <c r="Q7" s="8" t="s">
        <v>17</v>
      </c>
      <c r="R7" s="7"/>
    </row>
    <row r="8" spans="2:19" ht="21" customHeight="1" x14ac:dyDescent="0.25">
      <c r="B8" s="19" t="s">
        <v>27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6">
        <f>IFERROR(SUM(C8:N8),0)</f>
        <v>0</v>
      </c>
      <c r="P8" s="44"/>
      <c r="Q8" s="45"/>
      <c r="R8" s="18"/>
      <c r="S8" s="18"/>
    </row>
    <row r="9" spans="2:19" ht="21" customHeight="1" x14ac:dyDescent="0.25">
      <c r="B9" s="19" t="s">
        <v>28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6">
        <f t="shared" ref="O9:O17" si="1">IFERROR(SUM(C9:N9),0)</f>
        <v>0</v>
      </c>
      <c r="P9" s="44"/>
      <c r="Q9" s="45"/>
      <c r="R9" s="18"/>
      <c r="S9" s="18"/>
    </row>
    <row r="10" spans="2:19" ht="21" customHeight="1" x14ac:dyDescent="0.25">
      <c r="B10" s="19" t="s">
        <v>29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6">
        <f t="shared" si="1"/>
        <v>0</v>
      </c>
      <c r="P10" s="44"/>
      <c r="Q10" s="45"/>
      <c r="R10" s="18"/>
      <c r="S10" s="18"/>
    </row>
    <row r="11" spans="2:19" ht="21" customHeight="1" x14ac:dyDescent="0.25">
      <c r="B11" s="19" t="s">
        <v>30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6">
        <f t="shared" si="1"/>
        <v>0</v>
      </c>
      <c r="P11" s="44"/>
      <c r="Q11" s="45"/>
      <c r="R11" s="18"/>
      <c r="S11" s="18"/>
    </row>
    <row r="12" spans="2:19" ht="21" customHeight="1" x14ac:dyDescent="0.25">
      <c r="B12" s="19" t="s">
        <v>31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6">
        <f t="shared" si="1"/>
        <v>0</v>
      </c>
      <c r="P12" s="44"/>
      <c r="Q12" s="45"/>
      <c r="R12" s="18"/>
      <c r="S12" s="18"/>
    </row>
    <row r="13" spans="2:19" ht="21" customHeight="1" x14ac:dyDescent="0.25">
      <c r="B13" s="19" t="s">
        <v>32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5">
        <f t="shared" si="1"/>
        <v>0</v>
      </c>
      <c r="P13" s="44"/>
      <c r="Q13" s="45"/>
      <c r="R13" s="18"/>
      <c r="S13" s="18"/>
    </row>
    <row r="14" spans="2:19" ht="21" customHeight="1" x14ac:dyDescent="0.25">
      <c r="B14" s="19" t="s">
        <v>33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6">
        <f t="shared" si="1"/>
        <v>0</v>
      </c>
      <c r="P14" s="44"/>
      <c r="Q14" s="45"/>
      <c r="R14" s="18"/>
      <c r="S14" s="18"/>
    </row>
    <row r="15" spans="2:19" ht="21" customHeight="1" x14ac:dyDescent="0.25">
      <c r="B15" s="19" t="s">
        <v>34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6">
        <f t="shared" si="1"/>
        <v>0</v>
      </c>
      <c r="P15" s="44"/>
      <c r="Q15" s="45"/>
      <c r="R15" s="18"/>
      <c r="S15" s="18"/>
    </row>
    <row r="16" spans="2:19" ht="21" customHeight="1" x14ac:dyDescent="0.25">
      <c r="B16" s="19" t="s">
        <v>35</v>
      </c>
      <c r="C16" s="23"/>
      <c r="D16" s="23"/>
      <c r="E16" s="23"/>
      <c r="F16" s="22"/>
      <c r="G16" s="22"/>
      <c r="H16" s="22"/>
      <c r="I16" s="21"/>
      <c r="J16" s="21"/>
      <c r="K16" s="23"/>
      <c r="L16" s="23"/>
      <c r="M16" s="23"/>
      <c r="N16" s="23"/>
      <c r="O16" s="26">
        <f t="shared" si="1"/>
        <v>0</v>
      </c>
      <c r="P16" s="44"/>
      <c r="Q16" s="45"/>
      <c r="R16" s="18"/>
      <c r="S16" s="18"/>
    </row>
    <row r="17" spans="2:19" ht="21" customHeight="1" x14ac:dyDescent="0.25">
      <c r="B17" s="48" t="s">
        <v>38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38">
        <f t="shared" si="1"/>
        <v>0</v>
      </c>
      <c r="P17" s="44"/>
      <c r="Q17" s="45"/>
      <c r="R17" s="18"/>
      <c r="S17" s="18"/>
    </row>
    <row r="18" spans="2:19" ht="21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 s="13"/>
      <c r="P18" s="46"/>
      <c r="Q18" s="18"/>
      <c r="R18" s="18"/>
    </row>
    <row r="19" spans="2:19" ht="21" customHeight="1" thickBot="1" x14ac:dyDescent="0.3">
      <c r="B19" s="11" t="s">
        <v>15</v>
      </c>
      <c r="C19" s="12" t="s">
        <v>0</v>
      </c>
      <c r="D19" s="12" t="s">
        <v>1</v>
      </c>
      <c r="E19" s="12" t="s">
        <v>2</v>
      </c>
      <c r="F19" s="12" t="s">
        <v>3</v>
      </c>
      <c r="G19" s="12" t="s">
        <v>4</v>
      </c>
      <c r="H19" s="12" t="s">
        <v>5</v>
      </c>
      <c r="I19" s="12" t="s">
        <v>6</v>
      </c>
      <c r="J19" s="12" t="s">
        <v>7</v>
      </c>
      <c r="K19" s="12" t="s">
        <v>8</v>
      </c>
      <c r="L19" s="12" t="s">
        <v>9</v>
      </c>
      <c r="M19" s="12" t="s">
        <v>10</v>
      </c>
      <c r="N19" s="12" t="s">
        <v>11</v>
      </c>
      <c r="O19" s="14" t="s">
        <v>12</v>
      </c>
      <c r="P19" s="46"/>
      <c r="Q19" s="18"/>
      <c r="R19" s="18"/>
    </row>
    <row r="20" spans="2:19" ht="21" customHeight="1" x14ac:dyDescent="0.25">
      <c r="B20" s="33" t="s">
        <v>21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5">
        <f>SUM(C20:N20)</f>
        <v>0</v>
      </c>
      <c r="P20" s="46"/>
      <c r="Q20" s="47"/>
      <c r="R20" s="18"/>
    </row>
    <row r="21" spans="2:19" ht="21" customHeight="1" x14ac:dyDescent="0.25">
      <c r="B21" s="34" t="s">
        <v>22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6">
        <f>IFERROR(SUM(C21:N21),0)</f>
        <v>0</v>
      </c>
      <c r="P21" s="15"/>
    </row>
    <row r="22" spans="2:19" ht="21" customHeight="1" x14ac:dyDescent="0.25">
      <c r="B22" s="34" t="s">
        <v>23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7">
        <f>IFERROR(SUM(C22:N22),0)</f>
        <v>0</v>
      </c>
      <c r="P22" s="15"/>
    </row>
    <row r="23" spans="2:19" ht="21" customHeight="1" x14ac:dyDescent="0.25">
      <c r="B23" s="49" t="s">
        <v>26</v>
      </c>
      <c r="C23" s="50">
        <f t="shared" ref="C23:O23" si="2">C7-C22</f>
        <v>0</v>
      </c>
      <c r="D23" s="50">
        <f t="shared" si="2"/>
        <v>0</v>
      </c>
      <c r="E23" s="50">
        <f t="shared" si="2"/>
        <v>0</v>
      </c>
      <c r="F23" s="50">
        <f t="shared" si="2"/>
        <v>0</v>
      </c>
      <c r="G23" s="50">
        <f t="shared" si="2"/>
        <v>0</v>
      </c>
      <c r="H23" s="50">
        <f t="shared" si="2"/>
        <v>0</v>
      </c>
      <c r="I23" s="50">
        <f t="shared" si="2"/>
        <v>0</v>
      </c>
      <c r="J23" s="50">
        <f t="shared" si="2"/>
        <v>0</v>
      </c>
      <c r="K23" s="50">
        <f t="shared" si="2"/>
        <v>0</v>
      </c>
      <c r="L23" s="50">
        <f t="shared" si="2"/>
        <v>0</v>
      </c>
      <c r="M23" s="50">
        <f t="shared" si="2"/>
        <v>0</v>
      </c>
      <c r="N23" s="50">
        <f t="shared" si="2"/>
        <v>0</v>
      </c>
      <c r="O23" s="51">
        <f t="shared" si="2"/>
        <v>0</v>
      </c>
      <c r="P23" s="15"/>
    </row>
    <row r="24" spans="2:19" ht="21" customHeight="1" x14ac:dyDescent="0.25">
      <c r="B24" s="52" t="s">
        <v>25</v>
      </c>
      <c r="C24" s="53">
        <f>IFERROR(C7/C6,0)</f>
        <v>0</v>
      </c>
      <c r="D24" s="53">
        <f t="shared" ref="D24:O24" si="3">IFERROR(D7/D6,0)</f>
        <v>0</v>
      </c>
      <c r="E24" s="53">
        <f t="shared" si="3"/>
        <v>0</v>
      </c>
      <c r="F24" s="53">
        <f t="shared" si="3"/>
        <v>0</v>
      </c>
      <c r="G24" s="53">
        <f t="shared" si="3"/>
        <v>0</v>
      </c>
      <c r="H24" s="53">
        <f t="shared" si="3"/>
        <v>0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0</v>
      </c>
      <c r="M24" s="53">
        <f t="shared" si="3"/>
        <v>0</v>
      </c>
      <c r="N24" s="53">
        <f t="shared" si="3"/>
        <v>0</v>
      </c>
      <c r="O24" s="54">
        <f t="shared" si="3"/>
        <v>0</v>
      </c>
      <c r="P24" s="15"/>
    </row>
    <row r="25" spans="2:19" ht="21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15"/>
      <c r="Q25" s="8"/>
    </row>
  </sheetData>
  <sheetProtection algorithmName="SHA-512" hashValue="+RJqr6rD5y7nETNcy2piBngs1cDcwmXFJQ2tkse7OwyVL8FahjniPl/q0vela2wypF4HjMFEc3lrakI0QatjEg==" saltValue="+klYk/Ge1iiTYZ+u5hhT0A==" spinCount="100000" sheet="1" objects="1" scenarios="1"/>
  <phoneticPr fontId="3" type="noConversion"/>
  <pageMargins left="0.25" right="0.25" top="0.75" bottom="0.75" header="0.3" footer="0.3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19E3-A1BB-4183-B625-5CF0412C20FC}">
  <dimension ref="A1:AS50"/>
  <sheetViews>
    <sheetView showGridLines="0" showRowColHeaders="0" zoomScaleNormal="100" workbookViewId="0">
      <selection activeCell="W18" sqref="W18"/>
    </sheetView>
  </sheetViews>
  <sheetFormatPr defaultColWidth="0" defaultRowHeight="24" customHeight="1" zeroHeight="1" x14ac:dyDescent="0.25"/>
  <cols>
    <col min="1" max="1" width="2.7109375" style="5" customWidth="1"/>
    <col min="2" max="2" width="11.28515625" style="5" bestFit="1" customWidth="1"/>
    <col min="3" max="16" width="10.7109375" style="5" customWidth="1"/>
    <col min="17" max="19" width="5.7109375" style="5" customWidth="1"/>
    <col min="20" max="20" width="4.28515625" style="5" customWidth="1"/>
    <col min="21" max="45" width="5.7109375" style="5" customWidth="1"/>
    <col min="46" max="16384" width="5.7109375" style="5" hidden="1"/>
  </cols>
  <sheetData>
    <row r="1" spans="2:20" s="3" customFormat="1" ht="45" customHeight="1" thickBot="1" x14ac:dyDescent="0.3">
      <c r="P1" s="4"/>
    </row>
    <row r="2" spans="2:20" ht="9.9499999999999993" customHeight="1" thickTop="1" x14ac:dyDescent="0.25"/>
    <row r="3" spans="2:20" ht="21" x14ac:dyDescent="0.25">
      <c r="B3" s="16" t="s">
        <v>18</v>
      </c>
      <c r="E3" s="17"/>
      <c r="Q3" s="5" t="s">
        <v>37</v>
      </c>
      <c r="R3" s="62" t="s">
        <v>12</v>
      </c>
      <c r="S3" s="62"/>
      <c r="T3" s="62"/>
    </row>
    <row r="4" spans="2:20" ht="9.9499999999999993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2:20" ht="24" customHeight="1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20" ht="24" customHeight="1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20" ht="24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20" ht="24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20" ht="15.75" customHeight="1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20" ht="24" customHeight="1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2:20" ht="24" customHeight="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2:20" ht="24" customHeight="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20" ht="24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20" ht="24" customHeight="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20" ht="24" customHeigh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2:20" ht="24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ht="24" customHeight="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2:15" ht="24" customHeigh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5" ht="24" customHeight="1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s="6" customFormat="1" ht="24" customHeight="1" x14ac:dyDescent="0.25"/>
    <row r="21" spans="2:15" ht="24" customHeight="1" x14ac:dyDescent="0.25"/>
    <row r="22" spans="2:15" ht="24" customHeight="1" x14ac:dyDescent="0.25"/>
    <row r="23" spans="2:15" ht="24" customHeight="1" x14ac:dyDescent="0.25"/>
    <row r="24" spans="2:15" ht="24" customHeight="1" x14ac:dyDescent="0.25"/>
    <row r="25" spans="2:15" ht="24" customHeight="1" x14ac:dyDescent="0.25"/>
    <row r="26" spans="2:15" ht="24" customHeight="1" x14ac:dyDescent="0.25"/>
    <row r="27" spans="2:15" ht="24" customHeight="1" x14ac:dyDescent="0.25">
      <c r="D27" s="17" t="s">
        <v>19</v>
      </c>
    </row>
    <row r="28" spans="2:15" ht="24" customHeight="1" x14ac:dyDescent="0.25"/>
    <row r="29" spans="2:15" ht="24" customHeight="1" x14ac:dyDescent="0.25"/>
    <row r="30" spans="2:15" ht="24" customHeight="1" x14ac:dyDescent="0.25"/>
    <row r="31" spans="2:15" ht="24" customHeight="1" x14ac:dyDescent="0.25"/>
    <row r="32" spans="2:15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</sheetData>
  <sheetProtection algorithmName="SHA-512" hashValue="w+XADmzt5YDoTj4/g041sgwEfaVAhRuq/39B7EZAs/LiFs8kT1e5q2CZ2bTi7cwIIVkFhe5ATi0ZLxV1L7N0wA==" saltValue="Y1a7wAFHs/xvUN/F4awwPQ==" spinCount="100000" sheet="1" objects="1" scenarios="1"/>
  <mergeCells count="1">
    <mergeCell ref="R3:T3"/>
  </mergeCells>
  <dataValidations disablePrompts="1" count="1">
    <dataValidation type="list" allowBlank="1" showInputMessage="1" showErrorMessage="1" sqref="R3:T3" xr:uid="{79996C5D-2938-4E10-865A-9E503F620D8C}">
      <formula1>Mês</formula1>
    </dataValidation>
  </dataValidations>
  <pageMargins left="0.25" right="0.25" top="0.75" bottom="0.75" header="0.3" footer="0.3"/>
  <pageSetup paperSize="9" scale="76" orientation="landscape" r:id="rId1"/>
  <colBreaks count="1" manualBreakCount="1">
    <brk id="20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B125-8436-45E0-8EDC-1BAED9AD9D5E}">
  <sheetPr>
    <tabColor rgb="FFFFC000"/>
  </sheetPr>
  <dimension ref="B3:L36"/>
  <sheetViews>
    <sheetView workbookViewId="0">
      <selection activeCell="I20" sqref="I20"/>
    </sheetView>
  </sheetViews>
  <sheetFormatPr defaultRowHeight="15" x14ac:dyDescent="0.25"/>
  <cols>
    <col min="2" max="2" width="24.85546875" bestFit="1" customWidth="1"/>
    <col min="3" max="3" width="15.5703125" customWidth="1"/>
    <col min="6" max="6" width="11.140625" bestFit="1" customWidth="1"/>
    <col min="9" max="9" width="11.140625" bestFit="1" customWidth="1"/>
    <col min="10" max="10" width="10" bestFit="1" customWidth="1"/>
  </cols>
  <sheetData>
    <row r="3" spans="2:12" x14ac:dyDescent="0.25">
      <c r="B3" s="40"/>
      <c r="C3" s="41" t="str">
        <f>Dashboard!R3</f>
        <v>Total</v>
      </c>
      <c r="D3" s="40"/>
      <c r="E3" s="40"/>
      <c r="F3" s="40"/>
      <c r="G3" s="40"/>
      <c r="H3" s="40"/>
      <c r="I3" s="40"/>
      <c r="J3" s="40"/>
      <c r="K3" s="40"/>
      <c r="L3" s="40"/>
    </row>
    <row r="4" spans="2:12" x14ac:dyDescent="0.25">
      <c r="B4" s="40" t="str">
        <f>Dados!B7</f>
        <v>Total Vendas</v>
      </c>
      <c r="C4" s="42">
        <f>HLOOKUP(C3,Dados!C5:O7,3,FALSE)</f>
        <v>0</v>
      </c>
      <c r="D4" s="40"/>
      <c r="E4" s="40"/>
      <c r="F4" s="40"/>
      <c r="G4" s="40"/>
      <c r="H4" s="40"/>
      <c r="I4" s="40"/>
      <c r="J4" s="40"/>
      <c r="K4" s="40"/>
      <c r="L4" s="40"/>
    </row>
    <row r="5" spans="2:12" x14ac:dyDescent="0.25">
      <c r="B5" s="40" t="str">
        <f>Dados!B22</f>
        <v>Total de Custos</v>
      </c>
      <c r="C5" s="42">
        <f>HLOOKUP(C3,Dados!C19:O22,4,FALSE)</f>
        <v>0</v>
      </c>
      <c r="D5" s="40"/>
      <c r="E5" s="40"/>
      <c r="F5" s="40"/>
      <c r="G5" s="40"/>
      <c r="H5" s="40"/>
      <c r="I5" s="40"/>
      <c r="J5" s="40"/>
      <c r="K5" s="40"/>
      <c r="L5" s="40"/>
    </row>
    <row r="6" spans="2:12" x14ac:dyDescent="0.25">
      <c r="B6" s="40" t="str">
        <f>Dados!B23</f>
        <v>Resultado (Lucro/Prejuízo)</v>
      </c>
      <c r="C6" s="42">
        <f>HLOOKUP(C3,Dados!C19:O23,5,FALSE)</f>
        <v>0</v>
      </c>
      <c r="D6" s="40"/>
      <c r="E6" s="40"/>
      <c r="F6" s="40"/>
      <c r="G6" s="40"/>
      <c r="H6" s="40"/>
      <c r="I6" s="40"/>
      <c r="J6" s="40"/>
      <c r="K6" s="40"/>
      <c r="L6" s="40"/>
    </row>
    <row r="7" spans="2:12" x14ac:dyDescent="0.25">
      <c r="B7" s="40" t="str">
        <f>Dados!B20</f>
        <v>Número de Pedidos</v>
      </c>
      <c r="C7" s="43">
        <f>HLOOKUP(C3,Dados!C19:O20,2,)</f>
        <v>0</v>
      </c>
      <c r="D7" s="40"/>
      <c r="E7" s="40"/>
      <c r="F7" s="40"/>
      <c r="G7" s="40"/>
      <c r="H7" s="40"/>
      <c r="I7" s="40"/>
      <c r="J7" s="40"/>
      <c r="K7" s="40"/>
      <c r="L7" s="40"/>
    </row>
    <row r="8" spans="2:12" x14ac:dyDescent="0.25">
      <c r="B8" s="40" t="str">
        <f>Dados!B21</f>
        <v>Itens Vendidos</v>
      </c>
      <c r="C8" s="43">
        <f>HLOOKUP(C3,Dados!C19:O21,3,FALSE)</f>
        <v>0</v>
      </c>
      <c r="D8" s="40"/>
      <c r="E8" s="40"/>
      <c r="F8" s="40"/>
      <c r="G8" s="40"/>
      <c r="H8" s="40"/>
      <c r="I8" s="40"/>
      <c r="J8" s="40"/>
      <c r="K8" s="40"/>
      <c r="L8" s="40"/>
    </row>
    <row r="9" spans="2:12" x14ac:dyDescent="0.25">
      <c r="B9" s="40" t="s">
        <v>41</v>
      </c>
      <c r="C9" s="42">
        <f>HLOOKUP(C3,Dados!C5:O7,2,FALSE)</f>
        <v>0</v>
      </c>
      <c r="D9" s="40"/>
      <c r="E9" s="40"/>
      <c r="F9" s="40"/>
      <c r="G9" s="40"/>
      <c r="H9" s="40"/>
      <c r="I9" s="40"/>
      <c r="J9" s="40"/>
      <c r="K9" s="40"/>
      <c r="L9" s="40"/>
    </row>
    <row r="10" spans="2:12" x14ac:dyDescent="0.25">
      <c r="B10" s="40" t="s">
        <v>42</v>
      </c>
      <c r="C10" s="59">
        <f>IFERROR(C4/C9,0)</f>
        <v>0</v>
      </c>
      <c r="D10" s="40"/>
      <c r="E10" s="40"/>
      <c r="F10" s="40"/>
      <c r="G10" s="40"/>
      <c r="H10" s="40"/>
      <c r="I10" s="40"/>
      <c r="J10" s="40"/>
      <c r="K10" s="40"/>
      <c r="L10" s="40"/>
    </row>
    <row r="11" spans="2:12" x14ac:dyDescent="0.25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2:12" x14ac:dyDescent="0.25">
      <c r="B12" s="40" t="s">
        <v>39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2:12" x14ac:dyDescent="0.25">
      <c r="B13" s="40" t="str">
        <f>IF(Dados!B8="","",Dados!B8)</f>
        <v>Categoria A</v>
      </c>
      <c r="C13" s="42">
        <f>HLOOKUP(C$3,Dados!C$5:O$17,4,FALSE)</f>
        <v>0</v>
      </c>
      <c r="D13" s="40">
        <v>2.0000000000000001E-4</v>
      </c>
      <c r="E13" s="42">
        <f>C13+D13</f>
        <v>2.0000000000000001E-4</v>
      </c>
      <c r="F13" s="40" t="str">
        <f t="shared" ref="F13:F21" si="0">IF(B13="","",B13)</f>
        <v>Categoria A</v>
      </c>
      <c r="G13" s="40"/>
      <c r="H13" s="40">
        <v>1</v>
      </c>
      <c r="I13" s="40" t="str">
        <f t="shared" ref="I13:I21" si="1">IFERROR(VLOOKUP(J13,E$13:F$22,2,FALSE),"")</f>
        <v/>
      </c>
      <c r="J13" s="42">
        <f>IF(B13="",0,IF(C13=0,0,LARGE(E$13:E$22,H13)))</f>
        <v>0</v>
      </c>
      <c r="K13" s="40"/>
      <c r="L13" s="40"/>
    </row>
    <row r="14" spans="2:12" x14ac:dyDescent="0.25">
      <c r="B14" s="40" t="str">
        <f>IF(Dados!B9="","",Dados!B9)</f>
        <v>Categoria B</v>
      </c>
      <c r="C14" s="42">
        <f>HLOOKUP(C$3,Dados!C$5:O$17,5,FALSE)</f>
        <v>0</v>
      </c>
      <c r="D14" s="40">
        <v>1.9000000000000001E-4</v>
      </c>
      <c r="E14" s="42">
        <f t="shared" ref="E14:E22" si="2">C14+D14</f>
        <v>1.9000000000000001E-4</v>
      </c>
      <c r="F14" s="40" t="str">
        <f t="shared" si="0"/>
        <v>Categoria B</v>
      </c>
      <c r="G14" s="40"/>
      <c r="H14" s="40">
        <v>2</v>
      </c>
      <c r="I14" s="40" t="str">
        <f t="shared" si="1"/>
        <v/>
      </c>
      <c r="J14" s="42">
        <f t="shared" ref="J14:J22" si="3">IF(B14="",0,IF(C14=0,0,LARGE(E$13:E$22,H14)))</f>
        <v>0</v>
      </c>
      <c r="K14" s="40"/>
      <c r="L14" s="40"/>
    </row>
    <row r="15" spans="2:12" x14ac:dyDescent="0.25">
      <c r="B15" s="40" t="str">
        <f>IF(Dados!B10="","",Dados!B10)</f>
        <v>Categoria C</v>
      </c>
      <c r="C15" s="42">
        <f>HLOOKUP(C$3,Dados!C$5:O$17,6,FALSE)</f>
        <v>0</v>
      </c>
      <c r="D15" s="40">
        <v>1.8000000000000001E-4</v>
      </c>
      <c r="E15" s="42">
        <f t="shared" si="2"/>
        <v>1.8000000000000001E-4</v>
      </c>
      <c r="F15" s="40" t="str">
        <f t="shared" si="0"/>
        <v>Categoria C</v>
      </c>
      <c r="G15" s="40"/>
      <c r="H15" s="40">
        <v>3</v>
      </c>
      <c r="I15" s="40" t="str">
        <f t="shared" si="1"/>
        <v/>
      </c>
      <c r="J15" s="42">
        <f t="shared" si="3"/>
        <v>0</v>
      </c>
      <c r="K15" s="40"/>
      <c r="L15" s="40"/>
    </row>
    <row r="16" spans="2:12" x14ac:dyDescent="0.25">
      <c r="B16" s="40" t="str">
        <f>IF(Dados!B11="","",Dados!B11)</f>
        <v>Categoria D</v>
      </c>
      <c r="C16" s="42">
        <f>HLOOKUP(C$3,Dados!C$5:O$17,7,FALSE)</f>
        <v>0</v>
      </c>
      <c r="D16" s="40">
        <v>1.7000000000000001E-4</v>
      </c>
      <c r="E16" s="42">
        <f t="shared" si="2"/>
        <v>1.7000000000000001E-4</v>
      </c>
      <c r="F16" s="40" t="str">
        <f t="shared" si="0"/>
        <v>Categoria D</v>
      </c>
      <c r="G16" s="40"/>
      <c r="H16" s="40">
        <v>4</v>
      </c>
      <c r="I16" s="40" t="str">
        <f t="shared" si="1"/>
        <v/>
      </c>
      <c r="J16" s="42">
        <f t="shared" si="3"/>
        <v>0</v>
      </c>
      <c r="K16" s="40"/>
      <c r="L16" s="40"/>
    </row>
    <row r="17" spans="2:12" x14ac:dyDescent="0.25">
      <c r="B17" s="40" t="str">
        <f>IF(Dados!B12="","",Dados!B12)</f>
        <v>Categoria E</v>
      </c>
      <c r="C17" s="42">
        <f>HLOOKUP(C$3,Dados!C$5:O$17,8,FALSE)</f>
        <v>0</v>
      </c>
      <c r="D17" s="40">
        <v>1.6000000000000001E-4</v>
      </c>
      <c r="E17" s="42">
        <f t="shared" si="2"/>
        <v>1.6000000000000001E-4</v>
      </c>
      <c r="F17" s="40" t="str">
        <f t="shared" si="0"/>
        <v>Categoria E</v>
      </c>
      <c r="G17" s="40"/>
      <c r="H17" s="40">
        <v>5</v>
      </c>
      <c r="I17" s="40" t="str">
        <f t="shared" si="1"/>
        <v/>
      </c>
      <c r="J17" s="42">
        <f t="shared" si="3"/>
        <v>0</v>
      </c>
      <c r="K17" s="40"/>
      <c r="L17" s="40"/>
    </row>
    <row r="18" spans="2:12" x14ac:dyDescent="0.25">
      <c r="B18" s="40" t="str">
        <f>IF(Dados!B13="","",Dados!B13)</f>
        <v>Categoria F</v>
      </c>
      <c r="C18" s="42">
        <f>HLOOKUP(C$3,Dados!C$5:O$17,9,FALSE)</f>
        <v>0</v>
      </c>
      <c r="D18" s="40">
        <v>1.4999999999999999E-4</v>
      </c>
      <c r="E18" s="42">
        <f t="shared" si="2"/>
        <v>1.4999999999999999E-4</v>
      </c>
      <c r="F18" s="40" t="str">
        <f t="shared" si="0"/>
        <v>Categoria F</v>
      </c>
      <c r="G18" s="40"/>
      <c r="H18" s="40">
        <v>6</v>
      </c>
      <c r="I18" s="40" t="str">
        <f t="shared" si="1"/>
        <v/>
      </c>
      <c r="J18" s="42">
        <f t="shared" si="3"/>
        <v>0</v>
      </c>
      <c r="K18" s="40"/>
      <c r="L18" s="40"/>
    </row>
    <row r="19" spans="2:12" x14ac:dyDescent="0.25">
      <c r="B19" s="40" t="str">
        <f>IF(Dados!B14="","",Dados!B14)</f>
        <v>Categoria G</v>
      </c>
      <c r="C19" s="42">
        <f>HLOOKUP(C$3,Dados!C$5:O$17,10,FALSE)</f>
        <v>0</v>
      </c>
      <c r="D19" s="40">
        <v>1.3999999999999999E-4</v>
      </c>
      <c r="E19" s="42">
        <f t="shared" si="2"/>
        <v>1.3999999999999999E-4</v>
      </c>
      <c r="F19" s="40" t="str">
        <f t="shared" si="0"/>
        <v>Categoria G</v>
      </c>
      <c r="G19" s="40"/>
      <c r="H19" s="40">
        <v>7</v>
      </c>
      <c r="I19" s="40" t="str">
        <f t="shared" si="1"/>
        <v/>
      </c>
      <c r="J19" s="42">
        <f t="shared" si="3"/>
        <v>0</v>
      </c>
      <c r="K19" s="40"/>
      <c r="L19" s="40"/>
    </row>
    <row r="20" spans="2:12" x14ac:dyDescent="0.25">
      <c r="B20" s="40" t="str">
        <f>IF(Dados!B15="","",Dados!B15)</f>
        <v>Categoria H</v>
      </c>
      <c r="C20" s="42">
        <f>HLOOKUP(C$3,Dados!C$5:O$17,11,FALSE)</f>
        <v>0</v>
      </c>
      <c r="D20" s="40">
        <v>1.2999999999999999E-4</v>
      </c>
      <c r="E20" s="42">
        <f t="shared" si="2"/>
        <v>1.2999999999999999E-4</v>
      </c>
      <c r="F20" s="40" t="str">
        <f t="shared" si="0"/>
        <v>Categoria H</v>
      </c>
      <c r="G20" s="40"/>
      <c r="H20" s="40">
        <v>8</v>
      </c>
      <c r="I20" s="40" t="str">
        <f t="shared" si="1"/>
        <v/>
      </c>
      <c r="J20" s="42">
        <f t="shared" si="3"/>
        <v>0</v>
      </c>
      <c r="K20" s="40"/>
      <c r="L20" s="40"/>
    </row>
    <row r="21" spans="2:12" x14ac:dyDescent="0.25">
      <c r="B21" s="40" t="str">
        <f>IF(Dados!B16="","",Dados!B16)</f>
        <v>Categoria I</v>
      </c>
      <c r="C21" s="42">
        <f>HLOOKUP(C$3,Dados!C$5:O$17,12,FALSE)</f>
        <v>0</v>
      </c>
      <c r="D21" s="40">
        <v>1.2E-4</v>
      </c>
      <c r="E21" s="42">
        <f t="shared" si="2"/>
        <v>1.2E-4</v>
      </c>
      <c r="F21" s="40" t="str">
        <f t="shared" si="0"/>
        <v>Categoria I</v>
      </c>
      <c r="G21" s="40"/>
      <c r="H21" s="40">
        <v>9</v>
      </c>
      <c r="I21" s="40" t="str">
        <f t="shared" si="1"/>
        <v/>
      </c>
      <c r="J21" s="42">
        <f t="shared" si="3"/>
        <v>0</v>
      </c>
      <c r="K21" s="40"/>
      <c r="L21" s="40"/>
    </row>
    <row r="22" spans="2:12" x14ac:dyDescent="0.25">
      <c r="B22" s="40" t="str">
        <f>IF(Dados!B17="","",Dados!B17)</f>
        <v>Categoria J</v>
      </c>
      <c r="C22" s="42">
        <f>HLOOKUP(C$3,Dados!C$5:O$17,13,FALSE)</f>
        <v>0</v>
      </c>
      <c r="D22" s="40">
        <v>1.1E-4</v>
      </c>
      <c r="E22" s="42">
        <f t="shared" si="2"/>
        <v>1.1E-4</v>
      </c>
      <c r="F22" s="40" t="str">
        <f>IF(B22="","",B22)</f>
        <v>Categoria J</v>
      </c>
      <c r="G22" s="40"/>
      <c r="H22" s="40">
        <v>10</v>
      </c>
      <c r="I22" s="40" t="str">
        <f>IFERROR(VLOOKUP(J22,E$13:F$22,2,FALSE),"")</f>
        <v/>
      </c>
      <c r="J22" s="42">
        <f t="shared" si="3"/>
        <v>0</v>
      </c>
      <c r="K22" s="40"/>
      <c r="L22" s="40"/>
    </row>
    <row r="23" spans="2:12" x14ac:dyDescent="0.25">
      <c r="B23" s="40"/>
      <c r="C23" s="40"/>
      <c r="D23" s="40"/>
      <c r="E23" s="40"/>
      <c r="F23" s="40"/>
      <c r="G23" s="40"/>
      <c r="H23" s="40"/>
      <c r="I23" s="40" t="str">
        <f>IFERROR(VLOOKUP(J23,E$13:F$22,2,FALSE),"")</f>
        <v/>
      </c>
      <c r="J23" s="42">
        <f>SUM(J13:J22)</f>
        <v>0</v>
      </c>
      <c r="K23" s="40"/>
      <c r="L23" s="40"/>
    </row>
    <row r="24" spans="2:12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spans="2:12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</row>
    <row r="26" spans="2:12" x14ac:dyDescent="0.25">
      <c r="B26" s="40" t="s">
        <v>40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</row>
    <row r="27" spans="2:12" x14ac:dyDescent="0.25">
      <c r="B27" s="40" t="str">
        <f>IF(I13="","",I13)</f>
        <v/>
      </c>
      <c r="C27" s="60">
        <f>IFERROR(J13/J$23,0)</f>
        <v>0</v>
      </c>
      <c r="D27" s="61">
        <f>1-C27</f>
        <v>1</v>
      </c>
      <c r="E27" s="40"/>
      <c r="F27" s="40"/>
      <c r="G27" s="40"/>
      <c r="H27" s="40"/>
      <c r="I27" s="40"/>
      <c r="J27" s="40"/>
      <c r="K27" s="40"/>
      <c r="L27" s="40"/>
    </row>
    <row r="28" spans="2:12" x14ac:dyDescent="0.25">
      <c r="B28" s="40" t="str">
        <f t="shared" ref="B28:B36" si="4">IF(I14="","",I14)</f>
        <v/>
      </c>
      <c r="C28" s="60">
        <f>IFERROR(J14/J$23,0)</f>
        <v>0</v>
      </c>
      <c r="D28" s="61">
        <f t="shared" ref="D28:D36" si="5">1-C28</f>
        <v>1</v>
      </c>
      <c r="E28" s="40"/>
      <c r="F28" s="40"/>
      <c r="G28" s="40"/>
      <c r="H28" s="40"/>
      <c r="I28" s="40"/>
      <c r="J28" s="40"/>
      <c r="K28" s="40"/>
      <c r="L28" s="40"/>
    </row>
    <row r="29" spans="2:12" x14ac:dyDescent="0.25">
      <c r="B29" s="40" t="str">
        <f t="shared" si="4"/>
        <v/>
      </c>
      <c r="C29" s="60">
        <f t="shared" ref="C29:C36" si="6">IFERROR(J15/J$23,0)</f>
        <v>0</v>
      </c>
      <c r="D29" s="61">
        <f t="shared" si="5"/>
        <v>1</v>
      </c>
      <c r="E29" s="40"/>
      <c r="F29" s="40"/>
      <c r="G29" s="40"/>
      <c r="H29" s="40"/>
      <c r="I29" s="40"/>
      <c r="J29" s="40"/>
      <c r="K29" s="40"/>
      <c r="L29" s="40"/>
    </row>
    <row r="30" spans="2:12" x14ac:dyDescent="0.25">
      <c r="B30" s="40" t="str">
        <f t="shared" si="4"/>
        <v/>
      </c>
      <c r="C30" s="60">
        <f t="shared" si="6"/>
        <v>0</v>
      </c>
      <c r="D30" s="61">
        <f t="shared" si="5"/>
        <v>1</v>
      </c>
      <c r="E30" s="40"/>
      <c r="F30" s="40"/>
      <c r="G30" s="40"/>
      <c r="H30" s="40"/>
      <c r="I30" s="40"/>
      <c r="J30" s="40"/>
      <c r="K30" s="40"/>
      <c r="L30" s="40"/>
    </row>
    <row r="31" spans="2:12" x14ac:dyDescent="0.25">
      <c r="B31" s="40" t="str">
        <f t="shared" si="4"/>
        <v/>
      </c>
      <c r="C31" s="60">
        <f t="shared" si="6"/>
        <v>0</v>
      </c>
      <c r="D31" s="61">
        <f t="shared" si="5"/>
        <v>1</v>
      </c>
      <c r="E31" s="40"/>
      <c r="F31" s="40"/>
      <c r="G31" s="40"/>
      <c r="H31" s="40"/>
      <c r="I31" s="40"/>
      <c r="J31" s="40"/>
      <c r="K31" s="40"/>
      <c r="L31" s="40"/>
    </row>
    <row r="32" spans="2:12" x14ac:dyDescent="0.25">
      <c r="B32" s="40" t="str">
        <f t="shared" si="4"/>
        <v/>
      </c>
      <c r="C32" s="60">
        <f t="shared" si="6"/>
        <v>0</v>
      </c>
      <c r="D32" s="61">
        <f t="shared" si="5"/>
        <v>1</v>
      </c>
      <c r="E32" s="40"/>
      <c r="F32" s="40"/>
      <c r="G32" s="40"/>
      <c r="H32" s="40"/>
      <c r="I32" s="40"/>
      <c r="J32" s="40"/>
      <c r="K32" s="40"/>
      <c r="L32" s="40"/>
    </row>
    <row r="33" spans="2:12" x14ac:dyDescent="0.25">
      <c r="B33" s="40" t="str">
        <f t="shared" si="4"/>
        <v/>
      </c>
      <c r="C33" s="60">
        <f t="shared" si="6"/>
        <v>0</v>
      </c>
      <c r="D33" s="61">
        <f t="shared" si="5"/>
        <v>1</v>
      </c>
      <c r="E33" s="40"/>
      <c r="F33" s="40"/>
      <c r="G33" s="40"/>
      <c r="H33" s="40"/>
      <c r="I33" s="40"/>
      <c r="J33" s="40"/>
      <c r="K33" s="40"/>
      <c r="L33" s="40"/>
    </row>
    <row r="34" spans="2:12" x14ac:dyDescent="0.25">
      <c r="B34" s="40" t="str">
        <f t="shared" si="4"/>
        <v/>
      </c>
      <c r="C34" s="60">
        <f t="shared" si="6"/>
        <v>0</v>
      </c>
      <c r="D34" s="61">
        <f t="shared" si="5"/>
        <v>1</v>
      </c>
      <c r="E34" s="40"/>
      <c r="F34" s="40"/>
      <c r="G34" s="40"/>
      <c r="H34" s="40"/>
      <c r="I34" s="40"/>
      <c r="J34" s="40"/>
      <c r="K34" s="40"/>
      <c r="L34" s="40"/>
    </row>
    <row r="35" spans="2:12" x14ac:dyDescent="0.25">
      <c r="B35" s="40" t="str">
        <f t="shared" si="4"/>
        <v/>
      </c>
      <c r="C35" s="60">
        <f t="shared" si="6"/>
        <v>0</v>
      </c>
      <c r="D35" s="61">
        <f t="shared" si="5"/>
        <v>1</v>
      </c>
      <c r="E35" s="40"/>
      <c r="F35" s="40"/>
      <c r="G35" s="40"/>
      <c r="H35" s="40"/>
      <c r="I35" s="40"/>
      <c r="J35" s="40"/>
      <c r="K35" s="40"/>
      <c r="L35" s="40"/>
    </row>
    <row r="36" spans="2:12" x14ac:dyDescent="0.25">
      <c r="B36" s="40" t="str">
        <f t="shared" si="4"/>
        <v/>
      </c>
      <c r="C36" s="60">
        <f t="shared" si="6"/>
        <v>0</v>
      </c>
      <c r="D36" s="61">
        <f t="shared" si="5"/>
        <v>1</v>
      </c>
      <c r="E36" s="40"/>
      <c r="F36" s="40"/>
      <c r="G36" s="40"/>
      <c r="H36" s="40"/>
      <c r="I36" s="40"/>
      <c r="J36" s="40"/>
      <c r="K36" s="40"/>
      <c r="L36" s="40"/>
    </row>
  </sheetData>
  <sheetProtection algorithmName="SHA-512" hashValue="jg+sJQyCObQPcLkXB6C4blghk75XoWhLX37zpTGoa8IJqGuS3I1Im11OgTqChFaz89nEjqj129bBGXLQ92yJ8g==" saltValue="qbyV9LCk+ym+ZDTrMhe04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4B4D-2E22-4892-AE7E-B0AAE8AE0602}">
  <sheetPr>
    <tabColor rgb="FFFFC000"/>
  </sheetPr>
  <dimension ref="B2:B15"/>
  <sheetViews>
    <sheetView workbookViewId="0">
      <selection activeCell="S26" sqref="S26"/>
    </sheetView>
  </sheetViews>
  <sheetFormatPr defaultRowHeight="15" x14ac:dyDescent="0.25"/>
  <cols>
    <col min="1" max="1" width="3" customWidth="1"/>
  </cols>
  <sheetData>
    <row r="2" spans="2:2" x14ac:dyDescent="0.25">
      <c r="B2" t="s">
        <v>36</v>
      </c>
    </row>
    <row r="3" spans="2:2" x14ac:dyDescent="0.25">
      <c r="B3" t="s">
        <v>0</v>
      </c>
    </row>
    <row r="4" spans="2:2" x14ac:dyDescent="0.25">
      <c r="B4" t="s">
        <v>1</v>
      </c>
    </row>
    <row r="5" spans="2:2" x14ac:dyDescent="0.25">
      <c r="B5" t="s">
        <v>2</v>
      </c>
    </row>
    <row r="6" spans="2:2" x14ac:dyDescent="0.25">
      <c r="B6" t="s">
        <v>3</v>
      </c>
    </row>
    <row r="7" spans="2:2" x14ac:dyDescent="0.25">
      <c r="B7" t="s">
        <v>4</v>
      </c>
    </row>
    <row r="8" spans="2:2" x14ac:dyDescent="0.25">
      <c r="B8" t="s">
        <v>5</v>
      </c>
    </row>
    <row r="9" spans="2:2" x14ac:dyDescent="0.25">
      <c r="B9" t="s">
        <v>6</v>
      </c>
    </row>
    <row r="10" spans="2:2" x14ac:dyDescent="0.25">
      <c r="B10" t="s">
        <v>7</v>
      </c>
    </row>
    <row r="11" spans="2:2" x14ac:dyDescent="0.25">
      <c r="B11" t="s">
        <v>8</v>
      </c>
    </row>
    <row r="12" spans="2:2" x14ac:dyDescent="0.25">
      <c r="B12" t="s">
        <v>9</v>
      </c>
    </row>
    <row r="13" spans="2:2" x14ac:dyDescent="0.25">
      <c r="B13" t="s">
        <v>10</v>
      </c>
    </row>
    <row r="14" spans="2:2" x14ac:dyDescent="0.25">
      <c r="B14" t="s">
        <v>11</v>
      </c>
    </row>
    <row r="15" spans="2:2" x14ac:dyDescent="0.25">
      <c r="B15" t="s">
        <v>12</v>
      </c>
    </row>
  </sheetData>
  <sheetProtection algorithmName="SHA-512" hashValue="5C15uNNhgD4eUIl/ZIVTByxK1KzA6w1JLc89eL73sw6bhGtJ5SnNDYN8ylH9Ggcrpn/Rf+r+aFzdwu2GrEeRtg==" saltValue="AMucgO7lo6RZ2GIgfNhlx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Dados</vt:lpstr>
      <vt:lpstr>Dashboard</vt:lpstr>
      <vt:lpstr>Auxiliar</vt:lpstr>
      <vt:lpstr>Lista</vt:lpstr>
      <vt:lpstr>Dados!Area_de_impressao</vt:lpstr>
      <vt:lpstr>Dashboard!Area_de_impressao</vt:lpstr>
      <vt:lpstr>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Áurea Angelo</dc:creator>
  <cp:lastModifiedBy>Lucas Sanroma</cp:lastModifiedBy>
  <cp:lastPrinted>2022-03-08T18:52:53Z</cp:lastPrinted>
  <dcterms:created xsi:type="dcterms:W3CDTF">2015-06-05T18:19:34Z</dcterms:created>
  <dcterms:modified xsi:type="dcterms:W3CDTF">2024-04-24T22:30:14Z</dcterms:modified>
</cp:coreProperties>
</file>