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Repositories\HydrogenMicroGrid\"/>
    </mc:Choice>
  </mc:AlternateContent>
  <xr:revisionPtr revIDLastSave="0" documentId="13_ncr:1_{9A481759-7BEB-40AC-A5AE-4EB5FFBD5633}" xr6:coauthVersionLast="47" xr6:coauthVersionMax="47" xr10:uidLastSave="{00000000-0000-0000-0000-000000000000}"/>
  <bookViews>
    <workbookView xWindow="-108" yWindow="-108" windowWidth="23256" windowHeight="12720" xr2:uid="{84DE09A9-A43A-4EAB-A3D4-23867F3A1E9E}"/>
  </bookViews>
  <sheets>
    <sheet name="Sheet1" sheetId="1" r:id="rId1"/>
    <sheet name="SM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G13" i="1"/>
  <c r="G14" i="1" s="1"/>
  <c r="H13" i="1"/>
  <c r="I13" i="1" s="1"/>
  <c r="F13" i="1"/>
  <c r="F14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C16" i="1"/>
  <c r="C13" i="1"/>
  <c r="D13" i="1"/>
  <c r="D14" i="1" s="1"/>
  <c r="E1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4" i="1"/>
  <c r="J13" i="1" l="1"/>
  <c r="I14" i="1"/>
  <c r="H14" i="1"/>
  <c r="T6" i="1"/>
  <c r="T7" i="1" s="1"/>
  <c r="T8" i="1"/>
  <c r="U6" i="1"/>
  <c r="U7" i="1" s="1"/>
  <c r="U8" i="1"/>
  <c r="L6" i="1"/>
  <c r="L7" i="1" s="1"/>
  <c r="L8" i="1"/>
  <c r="AA6" i="1"/>
  <c r="AA7" i="1" s="1"/>
  <c r="AA8" i="1"/>
  <c r="R6" i="1"/>
  <c r="R7" i="1" s="1"/>
  <c r="R8" i="1"/>
  <c r="J6" i="1"/>
  <c r="J7" i="1" s="1"/>
  <c r="J8" i="1"/>
  <c r="S6" i="1"/>
  <c r="S7" i="1" s="1"/>
  <c r="S8" i="1"/>
  <c r="C14" i="1"/>
  <c r="C18" i="1" s="1"/>
  <c r="Z6" i="1"/>
  <c r="Z7" i="1" s="1"/>
  <c r="Z8" i="1"/>
  <c r="I6" i="1"/>
  <c r="I7" i="1" s="1"/>
  <c r="I8" i="1"/>
  <c r="E6" i="1"/>
  <c r="E7" i="1" s="1"/>
  <c r="E8" i="1"/>
  <c r="Q6" i="1"/>
  <c r="Q7" i="1" s="1"/>
  <c r="Q8" i="1"/>
  <c r="P6" i="1"/>
  <c r="P7" i="1" s="1"/>
  <c r="P8" i="1"/>
  <c r="C6" i="1"/>
  <c r="C8" i="1"/>
  <c r="Y6" i="1"/>
  <c r="Y7" i="1" s="1"/>
  <c r="Y8" i="1"/>
  <c r="O6" i="1"/>
  <c r="O7" i="1" s="1"/>
  <c r="O8" i="1"/>
  <c r="M6" i="1"/>
  <c r="M7" i="1" s="1"/>
  <c r="M8" i="1"/>
  <c r="D6" i="1"/>
  <c r="D7" i="1" s="1"/>
  <c r="D8" i="1"/>
  <c r="K6" i="1"/>
  <c r="K7" i="1" s="1"/>
  <c r="K8" i="1"/>
  <c r="X6" i="1"/>
  <c r="X7" i="1" s="1"/>
  <c r="X8" i="1"/>
  <c r="H6" i="1"/>
  <c r="H7" i="1" s="1"/>
  <c r="H8" i="1"/>
  <c r="W6" i="1"/>
  <c r="W7" i="1" s="1"/>
  <c r="W8" i="1"/>
  <c r="G6" i="1"/>
  <c r="G7" i="1" s="1"/>
  <c r="G8" i="1"/>
  <c r="V6" i="1"/>
  <c r="V7" i="1" s="1"/>
  <c r="V8" i="1"/>
  <c r="N6" i="1"/>
  <c r="N7" i="1" s="1"/>
  <c r="N8" i="1"/>
  <c r="F6" i="1"/>
  <c r="F7" i="1" s="1"/>
  <c r="F8" i="1"/>
  <c r="I18" i="1"/>
  <c r="G18" i="1"/>
  <c r="F18" i="1"/>
  <c r="E18" i="1"/>
  <c r="D18" i="1"/>
  <c r="H18" i="1"/>
  <c r="K13" i="1" l="1"/>
  <c r="J14" i="1"/>
  <c r="J18" i="1" s="1"/>
  <c r="C11" i="1"/>
  <c r="D11" i="1" s="1"/>
  <c r="C7" i="1"/>
  <c r="C26" i="1" s="1"/>
  <c r="E11" i="1" l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L13" i="1"/>
  <c r="K14" i="1"/>
  <c r="K18" i="1" s="1"/>
  <c r="M13" i="1" l="1"/>
  <c r="L14" i="1"/>
  <c r="L18" i="1" s="1"/>
  <c r="N13" i="1" l="1"/>
  <c r="M14" i="1"/>
  <c r="M18" i="1" s="1"/>
  <c r="N14" i="1" l="1"/>
  <c r="N18" i="1" s="1"/>
  <c r="O13" i="1"/>
  <c r="O14" i="1" l="1"/>
  <c r="O18" i="1" s="1"/>
  <c r="P13" i="1"/>
  <c r="Q13" i="1" l="1"/>
  <c r="P14" i="1"/>
  <c r="P18" i="1" s="1"/>
  <c r="R13" i="1" l="1"/>
  <c r="Q14" i="1"/>
  <c r="Q18" i="1" s="1"/>
  <c r="S13" i="1" l="1"/>
  <c r="R14" i="1"/>
  <c r="R18" i="1" s="1"/>
  <c r="S14" i="1" l="1"/>
  <c r="S18" i="1" s="1"/>
  <c r="T13" i="1"/>
  <c r="T14" i="1" l="1"/>
  <c r="T18" i="1" s="1"/>
  <c r="U13" i="1"/>
  <c r="U14" i="1" l="1"/>
  <c r="U18" i="1" s="1"/>
  <c r="V13" i="1"/>
  <c r="V14" i="1" l="1"/>
  <c r="V18" i="1" s="1"/>
  <c r="W13" i="1"/>
  <c r="W14" i="1" l="1"/>
  <c r="W18" i="1" s="1"/>
  <c r="X13" i="1"/>
  <c r="Y13" i="1" l="1"/>
  <c r="X14" i="1"/>
  <c r="X18" i="1" s="1"/>
  <c r="Z13" i="1" l="1"/>
  <c r="Y14" i="1"/>
  <c r="Y18" i="1" s="1"/>
  <c r="AA13" i="1" l="1"/>
  <c r="Z14" i="1"/>
  <c r="Z18" i="1" s="1"/>
  <c r="AA14" i="1" l="1"/>
  <c r="AA18" i="1" s="1"/>
  <c r="C28" i="1"/>
  <c r="C29" i="1" s="1"/>
</calcChain>
</file>

<file path=xl/sharedStrings.xml><?xml version="1.0" encoding="utf-8"?>
<sst xmlns="http://schemas.openxmlformats.org/spreadsheetml/2006/main" count="42" uniqueCount="30">
  <si>
    <t>Year</t>
  </si>
  <si>
    <t>H2 Cost</t>
  </si>
  <si>
    <t>Bottle rental</t>
  </si>
  <si>
    <t>Money from UPC</t>
  </si>
  <si>
    <t>Total Cost</t>
  </si>
  <si>
    <t>Electricity Cost</t>
  </si>
  <si>
    <t>Hydrogen Consumed [kg]</t>
  </si>
  <si>
    <t>Electricity consumed [kWh]</t>
  </si>
  <si>
    <t>Grid emissions (avg 0.19 tCO2/MWh) [kg]</t>
  </si>
  <si>
    <t>Total Emissions</t>
  </si>
  <si>
    <t>NPC</t>
  </si>
  <si>
    <t>Interest Rate</t>
  </si>
  <si>
    <t>Name</t>
  </si>
  <si>
    <t>Unit</t>
  </si>
  <si>
    <t>Natural Gas</t>
  </si>
  <si>
    <t>€19/MWht</t>
  </si>
  <si>
    <t>#</t>
  </si>
  <si>
    <t>€</t>
  </si>
  <si>
    <t>kg</t>
  </si>
  <si>
    <t>kWh</t>
  </si>
  <si>
    <t>%</t>
  </si>
  <si>
    <t>Levelized Cost</t>
  </si>
  <si>
    <t>LCOH</t>
  </si>
  <si>
    <t>Total Hydrogen Consumed</t>
  </si>
  <si>
    <t>Levelized Cost of H2</t>
  </si>
  <si>
    <t>Outages</t>
  </si>
  <si>
    <t>y1/y2/y3</t>
  </si>
  <si>
    <t>Grey H2 Emissions (~9.3kg CO2/kg H2)</t>
  </si>
  <si>
    <t>kgCO2</t>
  </si>
  <si>
    <t>Delivery Emissions (585 km*2* deliveries* Emission)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</si>
</sst>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€-2]\ * #,##0.00_-;\-[$€-2]\ * #,##0.00_-;_-[$€-2]\ * &quot;-&quot;??_-;_-@_-"/>
    <numFmt numFmtId="165" formatCode="_-* #,##0.000_-;\-* #,##0.000_-;_-* &quot;-&quot;??_-;_-@_-"/>
    <numFmt numFmtId="166" formatCode="0.0"/>
  </numFmts>
  <fonts count="4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1" applyNumberFormat="1" applyFont="1"/>
    <xf numFmtId="9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0" borderId="0" xfId="0" applyFon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C9C1-8FF4-4C0F-AC89-A4D12F30D303}">
  <dimension ref="A1:AA30"/>
  <sheetViews>
    <sheetView tabSelected="1" zoomScaleNormal="100" workbookViewId="0">
      <selection activeCell="I10" sqref="I10"/>
    </sheetView>
  </sheetViews>
  <sheetFormatPr defaultRowHeight="13.8" x14ac:dyDescent="0.3"/>
  <cols>
    <col min="1" max="1" width="34" bestFit="1" customWidth="1"/>
    <col min="2" max="2" width="10.77734375" bestFit="1" customWidth="1"/>
    <col min="3" max="27" width="12.44140625" bestFit="1" customWidth="1"/>
  </cols>
  <sheetData>
    <row r="1" spans="1:27" x14ac:dyDescent="0.3">
      <c r="A1" t="s">
        <v>12</v>
      </c>
      <c r="B1" t="s">
        <v>13</v>
      </c>
    </row>
    <row r="2" spans="1:27" x14ac:dyDescent="0.3">
      <c r="A2" t="s">
        <v>0</v>
      </c>
      <c r="B2" t="s">
        <v>16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</row>
    <row r="3" spans="1:27" x14ac:dyDescent="0.3">
      <c r="A3" t="s">
        <v>1</v>
      </c>
      <c r="B3" t="s">
        <v>17</v>
      </c>
      <c r="C3" s="1">
        <v>27640.224480000001</v>
      </c>
      <c r="D3" s="1">
        <v>38420.103840000003</v>
      </c>
      <c r="E3" s="1">
        <v>44308.756800000003</v>
      </c>
      <c r="F3" s="1">
        <v>44308.756800000003</v>
      </c>
      <c r="G3" s="1">
        <v>44308.756800000003</v>
      </c>
      <c r="H3" s="1">
        <v>44308.756800000003</v>
      </c>
      <c r="I3" s="1">
        <v>44308.756800000003</v>
      </c>
      <c r="J3" s="1">
        <v>44308.756800000003</v>
      </c>
      <c r="K3" s="1">
        <v>44308.756800000003</v>
      </c>
      <c r="L3" s="1">
        <v>44308.756800000003</v>
      </c>
      <c r="M3" s="1">
        <v>44308.756800000003</v>
      </c>
      <c r="N3" s="1">
        <v>44308.756800000003</v>
      </c>
      <c r="O3" s="1">
        <v>44308.756800000003</v>
      </c>
      <c r="P3" s="1">
        <v>44308.756800000003</v>
      </c>
      <c r="Q3" s="1">
        <v>44308.756800000003</v>
      </c>
      <c r="R3" s="1">
        <v>44308.756800000003</v>
      </c>
      <c r="S3" s="1">
        <v>44308.756800000003</v>
      </c>
      <c r="T3" s="1">
        <v>44308.756800000003</v>
      </c>
      <c r="U3" s="1">
        <v>44308.756800000003</v>
      </c>
      <c r="V3" s="1">
        <v>44308.756800000003</v>
      </c>
      <c r="W3" s="1">
        <v>44308.756800000003</v>
      </c>
      <c r="X3" s="1">
        <v>44308.756800000003</v>
      </c>
      <c r="Y3" s="1">
        <v>44308.756800000003</v>
      </c>
      <c r="Z3" s="1">
        <v>44308.756800000003</v>
      </c>
      <c r="AA3" s="1">
        <v>44308.756800000003</v>
      </c>
    </row>
    <row r="4" spans="1:27" x14ac:dyDescent="0.3">
      <c r="A4" t="s">
        <v>2</v>
      </c>
      <c r="B4" t="s">
        <v>17</v>
      </c>
      <c r="C4" s="1">
        <f>60*30</f>
        <v>1800</v>
      </c>
      <c r="D4" s="1">
        <f t="shared" ref="D4:AA4" si="0">60*30</f>
        <v>1800</v>
      </c>
      <c r="E4" s="1">
        <f t="shared" si="0"/>
        <v>1800</v>
      </c>
      <c r="F4" s="1">
        <f t="shared" si="0"/>
        <v>1800</v>
      </c>
      <c r="G4" s="1">
        <f t="shared" si="0"/>
        <v>1800</v>
      </c>
      <c r="H4" s="1">
        <f t="shared" si="0"/>
        <v>1800</v>
      </c>
      <c r="I4" s="1">
        <f t="shared" si="0"/>
        <v>1800</v>
      </c>
      <c r="J4" s="1">
        <f t="shared" si="0"/>
        <v>1800</v>
      </c>
      <c r="K4" s="1">
        <f t="shared" si="0"/>
        <v>1800</v>
      </c>
      <c r="L4" s="1">
        <f t="shared" si="0"/>
        <v>1800</v>
      </c>
      <c r="M4" s="1">
        <f t="shared" si="0"/>
        <v>1800</v>
      </c>
      <c r="N4" s="1">
        <f t="shared" si="0"/>
        <v>1800</v>
      </c>
      <c r="O4" s="1">
        <f t="shared" si="0"/>
        <v>1800</v>
      </c>
      <c r="P4" s="1">
        <f t="shared" si="0"/>
        <v>1800</v>
      </c>
      <c r="Q4" s="1">
        <f t="shared" si="0"/>
        <v>1800</v>
      </c>
      <c r="R4" s="1">
        <f t="shared" si="0"/>
        <v>1800</v>
      </c>
      <c r="S4" s="1">
        <f t="shared" si="0"/>
        <v>1800</v>
      </c>
      <c r="T4" s="1">
        <f t="shared" si="0"/>
        <v>1800</v>
      </c>
      <c r="U4" s="1">
        <f t="shared" si="0"/>
        <v>1800</v>
      </c>
      <c r="V4" s="1">
        <f t="shared" si="0"/>
        <v>1800</v>
      </c>
      <c r="W4" s="1">
        <f t="shared" si="0"/>
        <v>1800</v>
      </c>
      <c r="X4" s="1">
        <f t="shared" si="0"/>
        <v>1800</v>
      </c>
      <c r="Y4" s="1">
        <f t="shared" si="0"/>
        <v>1800</v>
      </c>
      <c r="Z4" s="1">
        <f t="shared" si="0"/>
        <v>1800</v>
      </c>
      <c r="AA4" s="1">
        <f t="shared" si="0"/>
        <v>1800</v>
      </c>
    </row>
    <row r="5" spans="1:27" x14ac:dyDescent="0.3">
      <c r="A5" t="s">
        <v>5</v>
      </c>
      <c r="B5" t="s">
        <v>17</v>
      </c>
      <c r="C5" s="1">
        <v>1499</v>
      </c>
      <c r="D5" s="1">
        <v>1499</v>
      </c>
      <c r="E5" s="1">
        <v>1499</v>
      </c>
      <c r="F5" s="1">
        <v>1499</v>
      </c>
      <c r="G5" s="1">
        <v>1499</v>
      </c>
      <c r="H5" s="1">
        <v>1499</v>
      </c>
      <c r="I5" s="1">
        <v>1499</v>
      </c>
      <c r="J5" s="1">
        <v>1499</v>
      </c>
      <c r="K5" s="1">
        <v>1499</v>
      </c>
      <c r="L5" s="1">
        <v>1499</v>
      </c>
      <c r="M5" s="1">
        <v>1499</v>
      </c>
      <c r="N5" s="1">
        <v>1499</v>
      </c>
      <c r="O5" s="1">
        <v>1499</v>
      </c>
      <c r="P5" s="1">
        <v>1499</v>
      </c>
      <c r="Q5" s="1">
        <v>1499</v>
      </c>
      <c r="R5" s="1">
        <v>1499</v>
      </c>
      <c r="S5" s="1">
        <v>1499</v>
      </c>
      <c r="T5" s="1">
        <v>1499</v>
      </c>
      <c r="U5" s="1">
        <v>1499</v>
      </c>
      <c r="V5" s="1">
        <v>1499</v>
      </c>
      <c r="W5" s="1">
        <v>1499</v>
      </c>
      <c r="X5" s="1">
        <v>1499</v>
      </c>
      <c r="Y5" s="1">
        <v>1499</v>
      </c>
      <c r="Z5" s="1">
        <v>1499</v>
      </c>
      <c r="AA5" s="1">
        <v>1499</v>
      </c>
    </row>
    <row r="6" spans="1:27" x14ac:dyDescent="0.3">
      <c r="A6" s="9" t="s">
        <v>4</v>
      </c>
      <c r="B6" s="9" t="s">
        <v>17</v>
      </c>
      <c r="C6" s="10">
        <f t="shared" ref="C6:AA6" si="1">SUM(C3:C5)</f>
        <v>30939.224480000001</v>
      </c>
      <c r="D6" s="10">
        <f t="shared" si="1"/>
        <v>41719.103840000003</v>
      </c>
      <c r="E6" s="10">
        <f t="shared" si="1"/>
        <v>47607.756800000003</v>
      </c>
      <c r="F6" s="10">
        <f t="shared" si="1"/>
        <v>47607.756800000003</v>
      </c>
      <c r="G6" s="10">
        <f t="shared" si="1"/>
        <v>47607.756800000003</v>
      </c>
      <c r="H6" s="10">
        <f t="shared" si="1"/>
        <v>47607.756800000003</v>
      </c>
      <c r="I6" s="10">
        <f t="shared" si="1"/>
        <v>47607.756800000003</v>
      </c>
      <c r="J6" s="10">
        <f t="shared" si="1"/>
        <v>47607.756800000003</v>
      </c>
      <c r="K6" s="10">
        <f t="shared" si="1"/>
        <v>47607.756800000003</v>
      </c>
      <c r="L6" s="10">
        <f t="shared" si="1"/>
        <v>47607.756800000003</v>
      </c>
      <c r="M6" s="10">
        <f t="shared" si="1"/>
        <v>47607.756800000003</v>
      </c>
      <c r="N6" s="10">
        <f t="shared" si="1"/>
        <v>47607.756800000003</v>
      </c>
      <c r="O6" s="10">
        <f t="shared" si="1"/>
        <v>47607.756800000003</v>
      </c>
      <c r="P6" s="10">
        <f t="shared" si="1"/>
        <v>47607.756800000003</v>
      </c>
      <c r="Q6" s="10">
        <f t="shared" si="1"/>
        <v>47607.756800000003</v>
      </c>
      <c r="R6" s="10">
        <f t="shared" si="1"/>
        <v>47607.756800000003</v>
      </c>
      <c r="S6" s="10">
        <f t="shared" si="1"/>
        <v>47607.756800000003</v>
      </c>
      <c r="T6" s="10">
        <f t="shared" si="1"/>
        <v>47607.756800000003</v>
      </c>
      <c r="U6" s="10">
        <f t="shared" si="1"/>
        <v>47607.756800000003</v>
      </c>
      <c r="V6" s="10">
        <f t="shared" si="1"/>
        <v>47607.756800000003</v>
      </c>
      <c r="W6" s="10">
        <f t="shared" si="1"/>
        <v>47607.756800000003</v>
      </c>
      <c r="X6" s="10">
        <f t="shared" si="1"/>
        <v>47607.756800000003</v>
      </c>
      <c r="Y6" s="10">
        <f t="shared" si="1"/>
        <v>47607.756800000003</v>
      </c>
      <c r="Z6" s="10">
        <f t="shared" si="1"/>
        <v>47607.756800000003</v>
      </c>
      <c r="AA6" s="10">
        <f t="shared" si="1"/>
        <v>47607.756800000003</v>
      </c>
    </row>
    <row r="7" spans="1:27" x14ac:dyDescent="0.3">
      <c r="A7" t="s">
        <v>21</v>
      </c>
      <c r="C7" s="10">
        <f>C6</f>
        <v>30939.224480000001</v>
      </c>
      <c r="D7" s="1">
        <f>D6/((1+$C$23)^D2)</f>
        <v>39357.645132075471</v>
      </c>
      <c r="E7" s="1">
        <f>E6/((1+$C$23)^E2)</f>
        <v>42370.734069063721</v>
      </c>
      <c r="F7" s="1">
        <f>F6/((1+$C$23)^F2)</f>
        <v>39972.390631192182</v>
      </c>
      <c r="G7" s="1">
        <f>G6/((1+$C$23)^G2)</f>
        <v>37709.802482256775</v>
      </c>
      <c r="H7" s="1">
        <f>H6/((1+$C$23)^H2)</f>
        <v>35575.2853606196</v>
      </c>
      <c r="I7" s="1">
        <f>I6/((1+$C$23)^I2)</f>
        <v>33561.589962848673</v>
      </c>
      <c r="J7" s="1">
        <f>J6/((1+$C$23)^J2)</f>
        <v>31661.877323442142</v>
      </c>
      <c r="K7" s="1">
        <f>K6/((1+$C$23)^K2)</f>
        <v>29869.695588152968</v>
      </c>
      <c r="L7" s="1">
        <f>L6/((1+$C$23)^L2)</f>
        <v>28178.958102031102</v>
      </c>
      <c r="M7" s="1">
        <f>M6/((1+$C$23)^M2)</f>
        <v>26583.922737765188</v>
      </c>
      <c r="N7" s="1">
        <f>N6/((1+$C$23)^N2)</f>
        <v>25079.172394118097</v>
      </c>
      <c r="O7" s="1">
        <f>O6/((1+$C$23)^O2)</f>
        <v>23659.59659822462</v>
      </c>
      <c r="P7" s="1">
        <f>P6/((1+$C$23)^P2)</f>
        <v>22320.374149268508</v>
      </c>
      <c r="Q7" s="1">
        <f>Q6/((1+$C$23)^Q2)</f>
        <v>21056.956744592931</v>
      </c>
      <c r="R7" s="1">
        <f>R6/((1+$C$23)^R2)</f>
        <v>19865.053532634836</v>
      </c>
      <c r="S7" s="1">
        <f>S6/((1+$C$23)^S2)</f>
        <v>18740.616540221548</v>
      </c>
      <c r="T7" s="1">
        <f>T6/((1+$C$23)^T2)</f>
        <v>17679.826924737306</v>
      </c>
      <c r="U7" s="1">
        <f>U6/((1+$C$23)^U2)</f>
        <v>16679.082004469157</v>
      </c>
      <c r="V7" s="1">
        <f>V6/((1+$C$23)^V2)</f>
        <v>15734.983023084109</v>
      </c>
      <c r="W7" s="1">
        <f>W6/((1+$C$23)^W2)</f>
        <v>14844.323606683123</v>
      </c>
      <c r="X7" s="1">
        <f>X6/((1+$C$23)^X2)</f>
        <v>14004.078874229357</v>
      </c>
      <c r="Y7" s="1">
        <f>Y6/((1+$C$23)^Y2)</f>
        <v>13211.395164367319</v>
      </c>
      <c r="Z7" s="1">
        <f>Z6/((1+$C$23)^Z2)</f>
        <v>12463.580343742751</v>
      </c>
      <c r="AA7" s="1">
        <f>AA6/((1+$C$23)^AA2)</f>
        <v>11758.094663908258</v>
      </c>
    </row>
    <row r="8" spans="1:27" x14ac:dyDescent="0.3">
      <c r="A8" t="s">
        <v>24</v>
      </c>
      <c r="C8" s="1">
        <f>SUM(C3:C4)</f>
        <v>29440.224480000001</v>
      </c>
      <c r="D8" s="1">
        <f>SUM(D3:D4)/((1+$C$23)^D2)</f>
        <v>37943.494188679244</v>
      </c>
      <c r="E8" s="1">
        <f>SUM(E3:E4)/((1+$C$23)^E2)</f>
        <v>41036.629405482374</v>
      </c>
      <c r="F8" s="1">
        <f>SUM(F3:F4)/((1+$C$23)^F2)</f>
        <v>38713.801325926761</v>
      </c>
      <c r="G8" s="1">
        <f>SUM(G3:G4)/((1+$C$23)^G2)</f>
        <v>36522.454081062984</v>
      </c>
      <c r="H8" s="1">
        <f>SUM(H3:H4)/((1+$C$23)^H2)</f>
        <v>34455.145359493377</v>
      </c>
      <c r="I8" s="1">
        <f>SUM(I3:I4)/((1+$C$23)^I2)</f>
        <v>32504.854112729601</v>
      </c>
      <c r="J8" s="1">
        <f>SUM(J3:J4)/((1+$C$23)^J2)</f>
        <v>30664.95671012226</v>
      </c>
      <c r="K8" s="1">
        <f>SUM(K3:K4)/((1+$C$23)^K2)</f>
        <v>28929.204443511571</v>
      </c>
      <c r="L8" s="1">
        <f>SUM(L3:L4)/((1+$C$23)^L2)</f>
        <v>27291.702305199593</v>
      </c>
      <c r="M8" s="1">
        <f>SUM(M3:M4)/((1+$C$23)^M2)</f>
        <v>25746.888967169427</v>
      </c>
      <c r="N8" s="1">
        <f>SUM(N3:N4)/((1+$C$23)^N2)</f>
        <v>24289.517893556058</v>
      </c>
      <c r="O8" s="1">
        <f>SUM(O3:O4)/((1+$C$23)^O2)</f>
        <v>22914.639522222697</v>
      </c>
      <c r="P8" s="1">
        <f>SUM(P3:P4)/((1+$C$23)^P2)</f>
        <v>21617.58445492707</v>
      </c>
      <c r="Q8" s="1">
        <f>SUM(Q3:Q4)/((1+$C$23)^Q2)</f>
        <v>20393.947598987801</v>
      </c>
      <c r="R8" s="1">
        <f>SUM(R3:R4)/((1+$C$23)^R2)</f>
        <v>19239.57320659226</v>
      </c>
      <c r="S8" s="1">
        <f>SUM(S3:S4)/((1+$C$23)^S2)</f>
        <v>18150.540760936099</v>
      </c>
      <c r="T8" s="1">
        <f>SUM(T3:T4)/((1+$C$23)^T2)</f>
        <v>17123.151661260468</v>
      </c>
      <c r="U8" s="1">
        <f>SUM(U3:U4)/((1+$C$23)^U2)</f>
        <v>16153.91666156648</v>
      </c>
      <c r="V8" s="1">
        <f>SUM(V3:V4)/((1+$C$23)^V2)</f>
        <v>15239.544020345735</v>
      </c>
      <c r="W8" s="1">
        <f>SUM(W3:W4)/((1+$C$23)^W2)</f>
        <v>14376.928321080883</v>
      </c>
      <c r="X8" s="1">
        <f>SUM(X3:X4)/((1+$C$23)^X2)</f>
        <v>13563.139925547999</v>
      </c>
      <c r="Y8" s="1">
        <f>SUM(Y3:Y4)/((1+$C$23)^Y2)</f>
        <v>12795.415024101885</v>
      </c>
      <c r="Z8" s="1">
        <f>SUM(Z3:Z4)/((1+$C$23)^Z2)</f>
        <v>12071.14624915272</v>
      </c>
      <c r="AA8" s="1">
        <f>SUM(AA3:AA4)/((1+$C$23)^AA2)</f>
        <v>11387.873819955399</v>
      </c>
    </row>
    <row r="9" spans="1:27" x14ac:dyDescent="0.3">
      <c r="E9" s="2"/>
      <c r="F9" s="2"/>
    </row>
    <row r="10" spans="1:27" x14ac:dyDescent="0.3">
      <c r="A10" t="s">
        <v>3</v>
      </c>
      <c r="B10" t="s">
        <v>17</v>
      </c>
      <c r="C10" s="1">
        <v>250000</v>
      </c>
      <c r="D10" s="1">
        <v>250000</v>
      </c>
      <c r="E10" s="1">
        <v>100000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 x14ac:dyDescent="0.3">
      <c r="B11" t="s">
        <v>17</v>
      </c>
      <c r="C11" s="1">
        <f>C10-C6</f>
        <v>219060.77552</v>
      </c>
      <c r="D11" s="1">
        <f>C11+D10-D6</f>
        <v>427341.67168000003</v>
      </c>
      <c r="E11" s="1">
        <f>D11+E10-E6</f>
        <v>479733.91488000005</v>
      </c>
      <c r="F11" s="1">
        <f>E11-F6</f>
        <v>432126.15808000008</v>
      </c>
      <c r="G11" s="1">
        <f>F11-G6</f>
        <v>384518.40128000011</v>
      </c>
      <c r="H11" s="1">
        <f>G11-H6</f>
        <v>336910.64448000013</v>
      </c>
      <c r="I11" s="1">
        <f>H11-I6</f>
        <v>289302.88768000016</v>
      </c>
      <c r="J11" s="1">
        <f>I11-J6</f>
        <v>241695.13088000016</v>
      </c>
      <c r="K11" s="1">
        <f>J11-K6</f>
        <v>194087.37408000015</v>
      </c>
      <c r="L11" s="1">
        <f>K11-L6</f>
        <v>146479.61728000015</v>
      </c>
      <c r="M11" s="1">
        <f>L11-M6</f>
        <v>98871.860480000149</v>
      </c>
      <c r="N11" s="1">
        <f>M11-N6</f>
        <v>51264.103680000146</v>
      </c>
      <c r="O11" s="1">
        <f>N11-O6</f>
        <v>3656.3468800001428</v>
      </c>
      <c r="P11" s="1">
        <f>O11-P6</f>
        <v>-43951.40991999986</v>
      </c>
      <c r="Q11" s="1">
        <f>P11-Q6</f>
        <v>-91559.166719999863</v>
      </c>
      <c r="R11" s="1">
        <f>Q11-R6</f>
        <v>-139166.92351999987</v>
      </c>
      <c r="S11" s="1">
        <f>R11-S6</f>
        <v>-186774.68031999987</v>
      </c>
      <c r="T11" s="1">
        <f>S11-T6</f>
        <v>-234382.43711999987</v>
      </c>
      <c r="U11" s="1">
        <f>T11-U6</f>
        <v>-281990.19391999987</v>
      </c>
      <c r="V11" s="1">
        <f>U11-V6</f>
        <v>-329597.95071999985</v>
      </c>
      <c r="W11" s="1">
        <f>V11-W6</f>
        <v>-377205.70751999982</v>
      </c>
      <c r="X11" s="1">
        <f>W11-X6</f>
        <v>-424813.4643199998</v>
      </c>
      <c r="Y11" s="1">
        <f>X11-Y6</f>
        <v>-472421.22111999977</v>
      </c>
      <c r="Z11" s="1">
        <f>Y11-Z6</f>
        <v>-520028.97791999974</v>
      </c>
      <c r="AA11" s="1">
        <f>Z11-AA6</f>
        <v>-567636.73471999972</v>
      </c>
    </row>
    <row r="12" spans="1:27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3">
      <c r="A13" t="s">
        <v>6</v>
      </c>
      <c r="B13" t="s">
        <v>18</v>
      </c>
      <c r="C13" s="2">
        <f>E13/3</f>
        <v>986.33333333333337</v>
      </c>
      <c r="D13" s="2">
        <f>2/3*E13</f>
        <v>1972.6666666666665</v>
      </c>
      <c r="E13" s="2">
        <v>2959</v>
      </c>
      <c r="F13" s="2">
        <f>E13</f>
        <v>2959</v>
      </c>
      <c r="G13" s="2">
        <f t="shared" ref="G13:AA13" si="2">F13</f>
        <v>2959</v>
      </c>
      <c r="H13" s="2">
        <f t="shared" si="2"/>
        <v>2959</v>
      </c>
      <c r="I13" s="2">
        <f t="shared" si="2"/>
        <v>2959</v>
      </c>
      <c r="J13" s="2">
        <f t="shared" si="2"/>
        <v>2959</v>
      </c>
      <c r="K13" s="2">
        <f t="shared" si="2"/>
        <v>2959</v>
      </c>
      <c r="L13" s="2">
        <f t="shared" si="2"/>
        <v>2959</v>
      </c>
      <c r="M13" s="2">
        <f t="shared" si="2"/>
        <v>2959</v>
      </c>
      <c r="N13" s="2">
        <f t="shared" si="2"/>
        <v>2959</v>
      </c>
      <c r="O13" s="2">
        <f t="shared" si="2"/>
        <v>2959</v>
      </c>
      <c r="P13" s="2">
        <f t="shared" si="2"/>
        <v>2959</v>
      </c>
      <c r="Q13" s="2">
        <f t="shared" si="2"/>
        <v>2959</v>
      </c>
      <c r="R13" s="2">
        <f t="shared" si="2"/>
        <v>2959</v>
      </c>
      <c r="S13" s="2">
        <f t="shared" si="2"/>
        <v>2959</v>
      </c>
      <c r="T13" s="2">
        <f t="shared" si="2"/>
        <v>2959</v>
      </c>
      <c r="U13" s="2">
        <f t="shared" si="2"/>
        <v>2959</v>
      </c>
      <c r="V13" s="2">
        <f t="shared" si="2"/>
        <v>2959</v>
      </c>
      <c r="W13" s="2">
        <f t="shared" si="2"/>
        <v>2959</v>
      </c>
      <c r="X13" s="2">
        <f t="shared" si="2"/>
        <v>2959</v>
      </c>
      <c r="Y13" s="2">
        <f t="shared" si="2"/>
        <v>2959</v>
      </c>
      <c r="Z13" s="2">
        <f t="shared" si="2"/>
        <v>2959</v>
      </c>
      <c r="AA13" s="2">
        <f t="shared" si="2"/>
        <v>2959</v>
      </c>
    </row>
    <row r="14" spans="1:27" x14ac:dyDescent="0.3">
      <c r="A14" t="s">
        <v>27</v>
      </c>
      <c r="B14" t="s">
        <v>28</v>
      </c>
      <c r="C14" s="2">
        <f>C13*9.3</f>
        <v>9172.9000000000015</v>
      </c>
      <c r="D14" s="2">
        <f t="shared" ref="D14:AA14" si="3">D13*9.3</f>
        <v>18345.8</v>
      </c>
      <c r="E14" s="2">
        <f t="shared" si="3"/>
        <v>27518.7</v>
      </c>
      <c r="F14" s="2">
        <f t="shared" si="3"/>
        <v>27518.7</v>
      </c>
      <c r="G14" s="2">
        <f t="shared" si="3"/>
        <v>27518.7</v>
      </c>
      <c r="H14" s="2">
        <f t="shared" si="3"/>
        <v>27518.7</v>
      </c>
      <c r="I14" s="2">
        <f t="shared" si="3"/>
        <v>27518.7</v>
      </c>
      <c r="J14" s="2">
        <f t="shared" si="3"/>
        <v>27518.7</v>
      </c>
      <c r="K14" s="2">
        <f t="shared" si="3"/>
        <v>27518.7</v>
      </c>
      <c r="L14" s="2">
        <f t="shared" si="3"/>
        <v>27518.7</v>
      </c>
      <c r="M14" s="2">
        <f t="shared" si="3"/>
        <v>27518.7</v>
      </c>
      <c r="N14" s="2">
        <f t="shared" si="3"/>
        <v>27518.7</v>
      </c>
      <c r="O14" s="2">
        <f t="shared" si="3"/>
        <v>27518.7</v>
      </c>
      <c r="P14" s="2">
        <f t="shared" si="3"/>
        <v>27518.7</v>
      </c>
      <c r="Q14" s="2">
        <f t="shared" si="3"/>
        <v>27518.7</v>
      </c>
      <c r="R14" s="2">
        <f t="shared" si="3"/>
        <v>27518.7</v>
      </c>
      <c r="S14" s="2">
        <f t="shared" si="3"/>
        <v>27518.7</v>
      </c>
      <c r="T14" s="2">
        <f t="shared" si="3"/>
        <v>27518.7</v>
      </c>
      <c r="U14" s="2">
        <f t="shared" si="3"/>
        <v>27518.7</v>
      </c>
      <c r="V14" s="2">
        <f t="shared" si="3"/>
        <v>27518.7</v>
      </c>
      <c r="W14" s="2">
        <f t="shared" si="3"/>
        <v>27518.7</v>
      </c>
      <c r="X14" s="2">
        <f t="shared" si="3"/>
        <v>27518.7</v>
      </c>
      <c r="Y14" s="2">
        <f t="shared" si="3"/>
        <v>27518.7</v>
      </c>
      <c r="Z14" s="2">
        <f t="shared" si="3"/>
        <v>27518.7</v>
      </c>
      <c r="AA14" s="2">
        <f t="shared" si="3"/>
        <v>27518.7</v>
      </c>
    </row>
    <row r="15" spans="1:27" x14ac:dyDescent="0.3">
      <c r="A15" t="s">
        <v>7</v>
      </c>
      <c r="B15" t="s">
        <v>19</v>
      </c>
      <c r="C15" s="3">
        <v>8402</v>
      </c>
      <c r="D15" s="3">
        <v>8402</v>
      </c>
      <c r="E15" s="3">
        <v>8402</v>
      </c>
      <c r="F15" s="3">
        <v>8402</v>
      </c>
      <c r="G15" s="3">
        <v>8402</v>
      </c>
      <c r="H15" s="3">
        <v>8402</v>
      </c>
      <c r="I15" s="3">
        <v>8402</v>
      </c>
      <c r="J15" s="3">
        <v>8402</v>
      </c>
      <c r="K15" s="3">
        <v>8402</v>
      </c>
      <c r="L15" s="3">
        <v>8402</v>
      </c>
      <c r="M15" s="3">
        <v>8402</v>
      </c>
      <c r="N15" s="3">
        <v>8402</v>
      </c>
      <c r="O15" s="3">
        <v>8402</v>
      </c>
      <c r="P15" s="3">
        <v>8402</v>
      </c>
      <c r="Q15" s="3">
        <v>8402</v>
      </c>
      <c r="R15" s="3">
        <v>8402</v>
      </c>
      <c r="S15" s="3">
        <v>8402</v>
      </c>
      <c r="T15" s="3">
        <v>8402</v>
      </c>
      <c r="U15" s="3">
        <v>8402</v>
      </c>
      <c r="V15" s="3">
        <v>8402</v>
      </c>
      <c r="W15" s="3">
        <v>8402</v>
      </c>
      <c r="X15" s="3">
        <v>8402</v>
      </c>
      <c r="Y15" s="3">
        <v>8402</v>
      </c>
      <c r="Z15" s="3">
        <v>8402</v>
      </c>
      <c r="AA15" s="3">
        <v>8402</v>
      </c>
    </row>
    <row r="16" spans="1:27" x14ac:dyDescent="0.3">
      <c r="A16" t="s">
        <v>8</v>
      </c>
      <c r="B16" t="s">
        <v>28</v>
      </c>
      <c r="C16" s="2">
        <f>C15*0.19</f>
        <v>1596.38</v>
      </c>
      <c r="D16" s="2">
        <f t="shared" ref="D16:AA16" si="4">D15*0.19</f>
        <v>1596.38</v>
      </c>
      <c r="E16" s="2">
        <f t="shared" si="4"/>
        <v>1596.38</v>
      </c>
      <c r="F16" s="2">
        <f t="shared" si="4"/>
        <v>1596.38</v>
      </c>
      <c r="G16" s="2">
        <f t="shared" si="4"/>
        <v>1596.38</v>
      </c>
      <c r="H16" s="2">
        <f t="shared" si="4"/>
        <v>1596.38</v>
      </c>
      <c r="I16" s="2">
        <f t="shared" si="4"/>
        <v>1596.38</v>
      </c>
      <c r="J16" s="2">
        <f t="shared" si="4"/>
        <v>1596.38</v>
      </c>
      <c r="K16" s="2">
        <f t="shared" si="4"/>
        <v>1596.38</v>
      </c>
      <c r="L16" s="2">
        <f t="shared" si="4"/>
        <v>1596.38</v>
      </c>
      <c r="M16" s="2">
        <f t="shared" si="4"/>
        <v>1596.38</v>
      </c>
      <c r="N16" s="2">
        <f t="shared" si="4"/>
        <v>1596.38</v>
      </c>
      <c r="O16" s="2">
        <f t="shared" si="4"/>
        <v>1596.38</v>
      </c>
      <c r="P16" s="2">
        <f t="shared" si="4"/>
        <v>1596.38</v>
      </c>
      <c r="Q16" s="2">
        <f t="shared" si="4"/>
        <v>1596.38</v>
      </c>
      <c r="R16" s="2">
        <f t="shared" si="4"/>
        <v>1596.38</v>
      </c>
      <c r="S16" s="2">
        <f t="shared" si="4"/>
        <v>1596.38</v>
      </c>
      <c r="T16" s="2">
        <f t="shared" si="4"/>
        <v>1596.38</v>
      </c>
      <c r="U16" s="2">
        <f t="shared" si="4"/>
        <v>1596.38</v>
      </c>
      <c r="V16" s="2">
        <f t="shared" si="4"/>
        <v>1596.38</v>
      </c>
      <c r="W16" s="2">
        <f t="shared" si="4"/>
        <v>1596.38</v>
      </c>
      <c r="X16" s="2">
        <f t="shared" si="4"/>
        <v>1596.38</v>
      </c>
      <c r="Y16" s="2">
        <f t="shared" si="4"/>
        <v>1596.38</v>
      </c>
      <c r="Z16" s="2">
        <f t="shared" si="4"/>
        <v>1596.38</v>
      </c>
      <c r="AA16" s="2">
        <f t="shared" si="4"/>
        <v>1596.38</v>
      </c>
    </row>
    <row r="17" spans="1:27" x14ac:dyDescent="0.3">
      <c r="A17" t="s">
        <v>29</v>
      </c>
      <c r="B17" t="s">
        <v>18</v>
      </c>
      <c r="C17" s="2">
        <f>0.132*585*2*54</f>
        <v>8339.76</v>
      </c>
      <c r="D17" s="2">
        <f t="shared" ref="D17:AA17" si="5">0.132*585*2*54</f>
        <v>8339.76</v>
      </c>
      <c r="E17" s="2">
        <f t="shared" si="5"/>
        <v>8339.76</v>
      </c>
      <c r="F17" s="2">
        <f t="shared" si="5"/>
        <v>8339.76</v>
      </c>
      <c r="G17" s="2">
        <f t="shared" si="5"/>
        <v>8339.76</v>
      </c>
      <c r="H17" s="2">
        <f t="shared" si="5"/>
        <v>8339.76</v>
      </c>
      <c r="I17" s="2">
        <f t="shared" si="5"/>
        <v>8339.76</v>
      </c>
      <c r="J17" s="2">
        <f t="shared" si="5"/>
        <v>8339.76</v>
      </c>
      <c r="K17" s="2">
        <f t="shared" si="5"/>
        <v>8339.76</v>
      </c>
      <c r="L17" s="2">
        <f t="shared" si="5"/>
        <v>8339.76</v>
      </c>
      <c r="M17" s="2">
        <f t="shared" si="5"/>
        <v>8339.76</v>
      </c>
      <c r="N17" s="2">
        <f t="shared" si="5"/>
        <v>8339.76</v>
      </c>
      <c r="O17" s="2">
        <f t="shared" si="5"/>
        <v>8339.76</v>
      </c>
      <c r="P17" s="2">
        <f t="shared" si="5"/>
        <v>8339.76</v>
      </c>
      <c r="Q17" s="2">
        <f t="shared" si="5"/>
        <v>8339.76</v>
      </c>
      <c r="R17" s="2">
        <f t="shared" si="5"/>
        <v>8339.76</v>
      </c>
      <c r="S17" s="2">
        <f t="shared" si="5"/>
        <v>8339.76</v>
      </c>
      <c r="T17" s="2">
        <f t="shared" si="5"/>
        <v>8339.76</v>
      </c>
      <c r="U17" s="2">
        <f t="shared" si="5"/>
        <v>8339.76</v>
      </c>
      <c r="V17" s="2">
        <f t="shared" si="5"/>
        <v>8339.76</v>
      </c>
      <c r="W17" s="2">
        <f t="shared" si="5"/>
        <v>8339.76</v>
      </c>
      <c r="X17" s="2">
        <f t="shared" si="5"/>
        <v>8339.76</v>
      </c>
      <c r="Y17" s="2">
        <f t="shared" si="5"/>
        <v>8339.76</v>
      </c>
      <c r="Z17" s="2">
        <f t="shared" si="5"/>
        <v>8339.76</v>
      </c>
      <c r="AA17" s="2">
        <f t="shared" si="5"/>
        <v>8339.76</v>
      </c>
    </row>
    <row r="18" spans="1:27" x14ac:dyDescent="0.3">
      <c r="A18" t="s">
        <v>9</v>
      </c>
      <c r="B18" t="s">
        <v>18</v>
      </c>
      <c r="C18" s="2">
        <f>C17+C16+C14</f>
        <v>19109.04</v>
      </c>
      <c r="D18" s="2">
        <f t="shared" ref="D18:AA18" si="6">D17+D16+D14</f>
        <v>28281.94</v>
      </c>
      <c r="E18" s="2">
        <f t="shared" si="6"/>
        <v>37454.839999999997</v>
      </c>
      <c r="F18" s="2">
        <f t="shared" si="6"/>
        <v>37454.839999999997</v>
      </c>
      <c r="G18" s="2">
        <f t="shared" si="6"/>
        <v>37454.839999999997</v>
      </c>
      <c r="H18" s="2">
        <f t="shared" si="6"/>
        <v>37454.839999999997</v>
      </c>
      <c r="I18" s="2">
        <f t="shared" si="6"/>
        <v>37454.839999999997</v>
      </c>
      <c r="J18" s="2">
        <f t="shared" si="6"/>
        <v>37454.839999999997</v>
      </c>
      <c r="K18" s="2">
        <f t="shared" si="6"/>
        <v>37454.839999999997</v>
      </c>
      <c r="L18" s="2">
        <f t="shared" si="6"/>
        <v>37454.839999999997</v>
      </c>
      <c r="M18" s="2">
        <f t="shared" si="6"/>
        <v>37454.839999999997</v>
      </c>
      <c r="N18" s="2">
        <f t="shared" si="6"/>
        <v>37454.839999999997</v>
      </c>
      <c r="O18" s="2">
        <f t="shared" si="6"/>
        <v>37454.839999999997</v>
      </c>
      <c r="P18" s="2">
        <f t="shared" si="6"/>
        <v>37454.839999999997</v>
      </c>
      <c r="Q18" s="2">
        <f t="shared" si="6"/>
        <v>37454.839999999997</v>
      </c>
      <c r="R18" s="2">
        <f t="shared" si="6"/>
        <v>37454.839999999997</v>
      </c>
      <c r="S18" s="2">
        <f t="shared" si="6"/>
        <v>37454.839999999997</v>
      </c>
      <c r="T18" s="2">
        <f t="shared" si="6"/>
        <v>37454.839999999997</v>
      </c>
      <c r="U18" s="2">
        <f t="shared" si="6"/>
        <v>37454.839999999997</v>
      </c>
      <c r="V18" s="2">
        <f t="shared" si="6"/>
        <v>37454.839999999997</v>
      </c>
      <c r="W18" s="2">
        <f t="shared" si="6"/>
        <v>37454.839999999997</v>
      </c>
      <c r="X18" s="2">
        <f t="shared" si="6"/>
        <v>37454.839999999997</v>
      </c>
      <c r="Y18" s="2">
        <f t="shared" si="6"/>
        <v>37454.839999999997</v>
      </c>
      <c r="Z18" s="2">
        <f t="shared" si="6"/>
        <v>37454.839999999997</v>
      </c>
      <c r="AA18" s="2">
        <f t="shared" si="6"/>
        <v>37454.839999999997</v>
      </c>
    </row>
    <row r="23" spans="1:27" x14ac:dyDescent="0.3">
      <c r="A23" t="s">
        <v>11</v>
      </c>
      <c r="B23" t="s">
        <v>20</v>
      </c>
      <c r="C23" s="4">
        <v>0.06</v>
      </c>
    </row>
    <row r="26" spans="1:27" x14ac:dyDescent="0.3">
      <c r="A26" t="s">
        <v>10</v>
      </c>
      <c r="B26" t="s">
        <v>17</v>
      </c>
      <c r="C26" s="1">
        <f>SUM(C7:AA7)</f>
        <v>622878.26043372974</v>
      </c>
    </row>
    <row r="27" spans="1:27" x14ac:dyDescent="0.3">
      <c r="A27" t="s">
        <v>9</v>
      </c>
      <c r="C27" s="2">
        <f>SUM(C18:AA18)</f>
        <v>908852.29999999946</v>
      </c>
    </row>
    <row r="28" spans="1:27" x14ac:dyDescent="0.3">
      <c r="A28" t="s">
        <v>23</v>
      </c>
      <c r="C28" s="2">
        <f>SUM(C13:AA13)</f>
        <v>71016</v>
      </c>
    </row>
    <row r="29" spans="1:27" x14ac:dyDescent="0.3">
      <c r="A29" t="s">
        <v>22</v>
      </c>
      <c r="C29" s="1">
        <f>SUM(C8:AA8)/C28</f>
        <v>8.48493683817183</v>
      </c>
    </row>
    <row r="30" spans="1:27" x14ac:dyDescent="0.3">
      <c r="A30" t="s">
        <v>25</v>
      </c>
      <c r="B30" t="s">
        <v>26</v>
      </c>
    </row>
  </sheetData>
  <conditionalFormatting sqref="C11:AA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{64C276AE-78F6-432C-8E55-923175F06E30}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C276AE-78F6-432C-8E55-923175F06E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C11:AA11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2498-5F75-4150-BABC-044B1A3886AD}">
  <dimension ref="A2:AF3"/>
  <sheetViews>
    <sheetView workbookViewId="0"/>
  </sheetViews>
  <sheetFormatPr defaultRowHeight="13.8" x14ac:dyDescent="0.3"/>
  <cols>
    <col min="1" max="1" width="10.109375" bestFit="1" customWidth="1"/>
    <col min="2" max="2" width="9.77734375" bestFit="1" customWidth="1"/>
  </cols>
  <sheetData>
    <row r="2" spans="1:32" ht="14.4" x14ac:dyDescent="0.3">
      <c r="A2" s="5" t="s">
        <v>12</v>
      </c>
      <c r="B2" s="5" t="s">
        <v>13</v>
      </c>
      <c r="C2" s="5">
        <v>2021</v>
      </c>
      <c r="D2" s="5">
        <v>2022</v>
      </c>
      <c r="E2" s="5">
        <v>2023</v>
      </c>
      <c r="F2" s="5">
        <v>2024</v>
      </c>
      <c r="G2" s="5">
        <v>2025</v>
      </c>
      <c r="H2" s="5">
        <v>2026</v>
      </c>
      <c r="I2" s="5">
        <v>2027</v>
      </c>
      <c r="J2" s="5">
        <v>2028</v>
      </c>
      <c r="K2" s="5">
        <v>2029</v>
      </c>
      <c r="L2" s="5">
        <v>2030</v>
      </c>
      <c r="M2" s="5">
        <v>2031</v>
      </c>
      <c r="N2" s="5">
        <v>2032</v>
      </c>
      <c r="O2" s="5">
        <v>2033</v>
      </c>
      <c r="P2" s="5">
        <v>2034</v>
      </c>
      <c r="Q2" s="5">
        <v>2035</v>
      </c>
      <c r="R2" s="5">
        <v>2036</v>
      </c>
      <c r="S2" s="5">
        <v>2037</v>
      </c>
      <c r="T2" s="5">
        <v>2038</v>
      </c>
      <c r="U2" s="5">
        <v>2039</v>
      </c>
      <c r="V2" s="5">
        <v>2040</v>
      </c>
      <c r="W2" s="5">
        <v>2041</v>
      </c>
      <c r="X2" s="5">
        <v>2042</v>
      </c>
      <c r="Y2" s="5">
        <v>2043</v>
      </c>
      <c r="Z2" s="5">
        <v>2044</v>
      </c>
      <c r="AA2" s="5">
        <v>2045</v>
      </c>
      <c r="AB2" s="5">
        <v>2046</v>
      </c>
      <c r="AC2" s="5">
        <v>2047</v>
      </c>
      <c r="AD2" s="5">
        <v>2048</v>
      </c>
      <c r="AE2" s="5">
        <v>2049</v>
      </c>
      <c r="AF2" s="5">
        <v>2050</v>
      </c>
    </row>
    <row r="3" spans="1:32" x14ac:dyDescent="0.3">
      <c r="A3" s="6" t="s">
        <v>14</v>
      </c>
      <c r="B3" s="7" t="s">
        <v>15</v>
      </c>
      <c r="C3" s="8">
        <v>18.011464283745184</v>
      </c>
      <c r="D3" s="8">
        <v>17.216839411966976</v>
      </c>
      <c r="E3" s="8">
        <v>16.383175121419018</v>
      </c>
      <c r="F3" s="8">
        <v>15.519421677250026</v>
      </c>
      <c r="G3" s="8">
        <v>14.630609217675158</v>
      </c>
      <c r="H3" s="8">
        <v>14.650929508255265</v>
      </c>
      <c r="I3" s="8">
        <v>14.671249798835369</v>
      </c>
      <c r="J3" s="8">
        <v>14.691570089415473</v>
      </c>
      <c r="K3" s="8">
        <v>14.711890379995578</v>
      </c>
      <c r="L3" s="8">
        <v>14.732210670575682</v>
      </c>
      <c r="M3" s="8">
        <v>14.752530961155788</v>
      </c>
      <c r="N3" s="8">
        <v>14.772851251735892</v>
      </c>
      <c r="O3" s="8">
        <v>14.793171542315996</v>
      </c>
      <c r="P3" s="8">
        <v>14.813491832896103</v>
      </c>
      <c r="Q3" s="8">
        <v>14.833812123476207</v>
      </c>
      <c r="R3" s="8">
        <v>14.854132414056313</v>
      </c>
      <c r="S3" s="8">
        <v>14.874452704636417</v>
      </c>
      <c r="T3" s="8">
        <v>14.89477299521652</v>
      </c>
      <c r="U3" s="8">
        <v>14.915093285796626</v>
      </c>
      <c r="V3" s="8">
        <v>14.935413576376726</v>
      </c>
      <c r="W3" s="8">
        <v>14.955887387153112</v>
      </c>
      <c r="X3" s="8">
        <v>14.976389263903403</v>
      </c>
      <c r="Y3" s="8">
        <v>14.996919245101086</v>
      </c>
      <c r="Z3" s="8">
        <v>15.01747736927239</v>
      </c>
      <c r="AA3" s="8">
        <v>15.038063674996353</v>
      </c>
      <c r="AB3" s="8">
        <v>15.058678200904902</v>
      </c>
      <c r="AC3" s="8">
        <v>15.079320985682918</v>
      </c>
      <c r="AD3" s="8">
        <v>15.099992068068314</v>
      </c>
      <c r="AE3" s="8">
        <v>15.120691486852106</v>
      </c>
      <c r="AF3" s="8">
        <v>15.141419280878484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Marinho Silva</dc:creator>
  <cp:lastModifiedBy>Gabriel Marinho Silva</cp:lastModifiedBy>
  <dcterms:created xsi:type="dcterms:W3CDTF">2021-07-19T20:19:22Z</dcterms:created>
  <dcterms:modified xsi:type="dcterms:W3CDTF">2021-07-22T08:30:59Z</dcterms:modified>
</cp:coreProperties>
</file>