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ink/ink2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__Professional__\_GabrielDEV_\Projects\Excel_Repo\DA_BrasileiraoHitoricSeries2003-22\"/>
    </mc:Choice>
  </mc:AlternateContent>
  <xr:revisionPtr revIDLastSave="0" documentId="13_ncr:1_{0BB3EEE7-E110-432C-8350-42EA305C3DCC}" xr6:coauthVersionLast="47" xr6:coauthVersionMax="47" xr10:uidLastSave="{00000000-0000-0000-0000-000000000000}"/>
  <bookViews>
    <workbookView xWindow="8925" yWindow="1620" windowWidth="28800" windowHeight="11295" tabRatio="678" activeTab="6" xr2:uid="{95023BB3-227C-4E07-8A93-87B49844380F}"/>
  </bookViews>
  <sheets>
    <sheet name="Potuações Notáveis" sheetId="1" r:id="rId1"/>
    <sheet name="Todas Posições e Anos" sheetId="3" r:id="rId2"/>
    <sheet name="Gráficos 1" sheetId="2" r:id="rId3"/>
    <sheet name="Explicações" sheetId="6" r:id="rId4"/>
    <sheet name="Gráficos 2" sheetId="4" r:id="rId5"/>
    <sheet name="Gráficos 2+" sheetId="7" state="hidden" r:id="rId6"/>
    <sheet name="Coeficientes Lineares" sheetId="5" r:id="rId7"/>
    <sheet name="Classificação dos Times" sheetId="11" r:id="rId8"/>
    <sheet name="Gráficos 2++" sheetId="10" state="hidden" r:id="rId9"/>
  </sheets>
  <definedNames>
    <definedName name="_xlnm.Print_Area" localSheetId="0">'Potuações Notáveis'!$A$1:$AE$51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1" l="1"/>
  <c r="J30" i="1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A31" i="11"/>
  <c r="A32" i="11"/>
  <c r="A33" i="1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30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N29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28" i="5"/>
  <c r="U4" i="5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Z51" i="3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D27" i="6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Z35" i="3"/>
  <c r="Y47" i="1"/>
  <c r="U47" i="1"/>
  <c r="Q47" i="1"/>
  <c r="M47" i="1"/>
  <c r="I47" i="1"/>
  <c r="E47" i="1"/>
  <c r="Y45" i="1"/>
  <c r="U45" i="1"/>
  <c r="Q45" i="1"/>
  <c r="M45" i="1"/>
  <c r="I45" i="1"/>
  <c r="E45" i="1"/>
  <c r="R4" i="7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R4" i="4"/>
  <c r="J27" i="6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D3" i="6"/>
  <c r="D4" i="6" s="1"/>
  <c r="D5" i="6" s="1"/>
  <c r="D6" i="6" s="1"/>
  <c r="E26" i="6"/>
  <c r="B3" i="6"/>
  <c r="E27" i="6" s="1"/>
  <c r="A3" i="6"/>
  <c r="A12" i="4"/>
  <c r="S53" i="5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U23" i="3" s="1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C16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U12" i="3" s="1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Y5" i="3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AA2" i="3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40" i="3"/>
  <c r="Z41" i="3"/>
  <c r="Z39" i="3"/>
  <c r="E20" i="1"/>
  <c r="F20" i="1" s="1"/>
  <c r="E22" i="1"/>
  <c r="A3" i="4"/>
  <c r="A4" i="4"/>
  <c r="A5" i="4"/>
  <c r="A6" i="4"/>
  <c r="A7" i="4"/>
  <c r="A8" i="4"/>
  <c r="A9" i="4"/>
  <c r="A10" i="4"/>
  <c r="A11" i="4"/>
  <c r="A13" i="4"/>
  <c r="A14" i="4"/>
  <c r="A15" i="4"/>
  <c r="A16" i="4"/>
  <c r="A17" i="4"/>
  <c r="A18" i="4"/>
  <c r="AA34" i="3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Z44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Z37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I3" i="2"/>
  <c r="AI2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4" i="2"/>
  <c r="AI1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" i="2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E40" i="1"/>
  <c r="F40" i="1" s="1"/>
  <c r="E39" i="1"/>
  <c r="F39" i="1" s="1"/>
  <c r="I16" i="1"/>
  <c r="E38" i="1"/>
  <c r="F38" i="1" s="1"/>
  <c r="Y38" i="1"/>
  <c r="Z38" i="1" s="1"/>
  <c r="U38" i="1"/>
  <c r="V38" i="1" s="1"/>
  <c r="Q38" i="1"/>
  <c r="R38" i="1" s="1"/>
  <c r="I38" i="1"/>
  <c r="J38" i="1" s="1"/>
  <c r="M38" i="1"/>
  <c r="N38" i="1" s="1"/>
  <c r="X31" i="1"/>
  <c r="X32" i="1"/>
  <c r="X33" i="1" s="1"/>
  <c r="T32" i="1"/>
  <c r="T33" i="1" s="1"/>
  <c r="T31" i="1"/>
  <c r="P32" i="1"/>
  <c r="P33" i="1" s="1"/>
  <c r="P31" i="1"/>
  <c r="L32" i="1"/>
  <c r="L33" i="1" s="1"/>
  <c r="L31" i="1"/>
  <c r="H32" i="1"/>
  <c r="H31" i="1"/>
  <c r="D32" i="1"/>
  <c r="C32" i="1"/>
  <c r="C33" i="1" s="1"/>
  <c r="D31" i="1"/>
  <c r="C31" i="1"/>
  <c r="X29" i="1"/>
  <c r="X30" i="1" s="1"/>
  <c r="T29" i="1"/>
  <c r="T30" i="1" s="1"/>
  <c r="P29" i="1"/>
  <c r="L29" i="1"/>
  <c r="H29" i="1"/>
  <c r="H30" i="1" s="1"/>
  <c r="L30" i="1"/>
  <c r="C28" i="1"/>
  <c r="D29" i="1"/>
  <c r="C29" i="1"/>
  <c r="C30" i="1" s="1"/>
  <c r="H33" i="1"/>
  <c r="D33" i="1"/>
  <c r="P30" i="1"/>
  <c r="D30" i="1"/>
  <c r="X25" i="1"/>
  <c r="X24" i="1"/>
  <c r="T24" i="1"/>
  <c r="T25" i="1"/>
  <c r="P25" i="1"/>
  <c r="P26" i="1" s="1"/>
  <c r="P24" i="1"/>
  <c r="Q23" i="1"/>
  <c r="L25" i="1"/>
  <c r="L26" i="1" s="1"/>
  <c r="L24" i="1"/>
  <c r="H25" i="1"/>
  <c r="H24" i="1"/>
  <c r="C25" i="1"/>
  <c r="D25" i="1"/>
  <c r="D24" i="1"/>
  <c r="C24" i="1"/>
  <c r="Y23" i="1"/>
  <c r="Z23" i="1"/>
  <c r="U23" i="1"/>
  <c r="V23" i="1" s="1"/>
  <c r="R23" i="1"/>
  <c r="M23" i="1"/>
  <c r="N23" i="1" s="1"/>
  <c r="I23" i="1"/>
  <c r="J23" i="1" s="1"/>
  <c r="E23" i="1"/>
  <c r="F23" i="1" s="1"/>
  <c r="Y22" i="1"/>
  <c r="Z22" i="1"/>
  <c r="U22" i="1"/>
  <c r="V22" i="1" s="1"/>
  <c r="Q22" i="1"/>
  <c r="R22" i="1"/>
  <c r="M22" i="1"/>
  <c r="N22" i="1" s="1"/>
  <c r="I22" i="1"/>
  <c r="J22" i="1" s="1"/>
  <c r="F22" i="1"/>
  <c r="Y21" i="1"/>
  <c r="Z21" i="1"/>
  <c r="U21" i="1"/>
  <c r="V21" i="1"/>
  <c r="Q21" i="1"/>
  <c r="R21" i="1" s="1"/>
  <c r="M21" i="1"/>
  <c r="N21" i="1"/>
  <c r="I21" i="1"/>
  <c r="J21" i="1"/>
  <c r="E21" i="1"/>
  <c r="F21" i="1"/>
  <c r="Y20" i="1"/>
  <c r="Z20" i="1"/>
  <c r="U20" i="1"/>
  <c r="V20" i="1"/>
  <c r="Q20" i="1"/>
  <c r="R20" i="1" s="1"/>
  <c r="M20" i="1"/>
  <c r="N20" i="1"/>
  <c r="I20" i="1"/>
  <c r="J20" i="1"/>
  <c r="Y19" i="1"/>
  <c r="Z19" i="1" s="1"/>
  <c r="U19" i="1"/>
  <c r="V19" i="1"/>
  <c r="Q19" i="1"/>
  <c r="R19" i="1" s="1"/>
  <c r="M19" i="1"/>
  <c r="N19" i="1"/>
  <c r="I19" i="1"/>
  <c r="J19" i="1" s="1"/>
  <c r="E19" i="1"/>
  <c r="F19" i="1" s="1"/>
  <c r="Y18" i="1"/>
  <c r="Z18" i="1" s="1"/>
  <c r="U18" i="1"/>
  <c r="V18" i="1"/>
  <c r="Q18" i="1"/>
  <c r="R18" i="1" s="1"/>
  <c r="M18" i="1"/>
  <c r="N18" i="1"/>
  <c r="I18" i="1"/>
  <c r="J18" i="1" s="1"/>
  <c r="E18" i="1"/>
  <c r="F18" i="1" s="1"/>
  <c r="Y17" i="1"/>
  <c r="Z17" i="1" s="1"/>
  <c r="U17" i="1"/>
  <c r="V17" i="1"/>
  <c r="Q17" i="1"/>
  <c r="R17" i="1" s="1"/>
  <c r="M17" i="1"/>
  <c r="N17" i="1"/>
  <c r="I17" i="1"/>
  <c r="J17" i="1" s="1"/>
  <c r="E17" i="1"/>
  <c r="F17" i="1" s="1"/>
  <c r="Y16" i="1"/>
  <c r="Z16" i="1" s="1"/>
  <c r="U16" i="1"/>
  <c r="V16" i="1"/>
  <c r="Q16" i="1"/>
  <c r="R16" i="1" s="1"/>
  <c r="M16" i="1"/>
  <c r="N16" i="1"/>
  <c r="J16" i="1"/>
  <c r="E16" i="1"/>
  <c r="F16" i="1"/>
  <c r="Y15" i="1"/>
  <c r="Z15" i="1"/>
  <c r="U15" i="1"/>
  <c r="V15" i="1"/>
  <c r="Q15" i="1"/>
  <c r="R15" i="1"/>
  <c r="M15" i="1"/>
  <c r="N15" i="1" s="1"/>
  <c r="I15" i="1"/>
  <c r="J15" i="1"/>
  <c r="E15" i="1"/>
  <c r="F15" i="1"/>
  <c r="Y14" i="1"/>
  <c r="Z14" i="1"/>
  <c r="U14" i="1"/>
  <c r="V14" i="1"/>
  <c r="Q14" i="1"/>
  <c r="R14" i="1"/>
  <c r="M14" i="1"/>
  <c r="N14" i="1" s="1"/>
  <c r="I14" i="1"/>
  <c r="J14" i="1"/>
  <c r="E14" i="1"/>
  <c r="F14" i="1"/>
  <c r="Y13" i="1"/>
  <c r="Z13" i="1"/>
  <c r="U13" i="1"/>
  <c r="V13" i="1"/>
  <c r="Q13" i="1"/>
  <c r="R13" i="1"/>
  <c r="M13" i="1"/>
  <c r="N13" i="1" s="1"/>
  <c r="I13" i="1"/>
  <c r="J13" i="1"/>
  <c r="E13" i="1"/>
  <c r="F13" i="1"/>
  <c r="Y12" i="1"/>
  <c r="Z12" i="1"/>
  <c r="U12" i="1"/>
  <c r="V12" i="1"/>
  <c r="Q12" i="1"/>
  <c r="R12" i="1"/>
  <c r="M12" i="1"/>
  <c r="N12" i="1" s="1"/>
  <c r="I12" i="1"/>
  <c r="J12" i="1"/>
  <c r="E12" i="1"/>
  <c r="F12" i="1"/>
  <c r="Y11" i="1"/>
  <c r="Z11" i="1"/>
  <c r="U11" i="1"/>
  <c r="V11" i="1"/>
  <c r="Q11" i="1"/>
  <c r="R11" i="1"/>
  <c r="M11" i="1"/>
  <c r="N11" i="1" s="1"/>
  <c r="I11" i="1"/>
  <c r="J11" i="1"/>
  <c r="E11" i="1"/>
  <c r="F11" i="1"/>
  <c r="Y10" i="1"/>
  <c r="Z10" i="1"/>
  <c r="U10" i="1"/>
  <c r="V10" i="1"/>
  <c r="Q10" i="1"/>
  <c r="R10" i="1"/>
  <c r="M10" i="1"/>
  <c r="N10" i="1" s="1"/>
  <c r="I10" i="1"/>
  <c r="J10" i="1"/>
  <c r="E10" i="1"/>
  <c r="F10" i="1"/>
  <c r="Y9" i="1"/>
  <c r="Z9" i="1"/>
  <c r="U9" i="1"/>
  <c r="V9" i="1"/>
  <c r="Q9" i="1"/>
  <c r="R9" i="1"/>
  <c r="M9" i="1"/>
  <c r="N9" i="1" s="1"/>
  <c r="I9" i="1"/>
  <c r="J9" i="1"/>
  <c r="E9" i="1"/>
  <c r="F9" i="1"/>
  <c r="Y8" i="1"/>
  <c r="Z8" i="1"/>
  <c r="U8" i="1"/>
  <c r="V8" i="1"/>
  <c r="Q8" i="1"/>
  <c r="R8" i="1"/>
  <c r="M8" i="1"/>
  <c r="N8" i="1" s="1"/>
  <c r="I8" i="1"/>
  <c r="J8" i="1"/>
  <c r="E8" i="1"/>
  <c r="F8" i="1"/>
  <c r="Y7" i="1"/>
  <c r="Z7" i="1"/>
  <c r="U7" i="1"/>
  <c r="V7" i="1"/>
  <c r="Q7" i="1"/>
  <c r="Q25" i="1" s="1"/>
  <c r="Q26" i="1" s="1"/>
  <c r="R7" i="1"/>
  <c r="M7" i="1"/>
  <c r="N7" i="1" s="1"/>
  <c r="I7" i="1"/>
  <c r="J7" i="1"/>
  <c r="E7" i="1"/>
  <c r="F7" i="1"/>
  <c r="Y6" i="1"/>
  <c r="Z6" i="1"/>
  <c r="U6" i="1"/>
  <c r="V6" i="1"/>
  <c r="Q6" i="1"/>
  <c r="R6" i="1"/>
  <c r="M6" i="1"/>
  <c r="N6" i="1" s="1"/>
  <c r="I6" i="1"/>
  <c r="J6" i="1"/>
  <c r="E6" i="1"/>
  <c r="F6" i="1"/>
  <c r="Y5" i="1"/>
  <c r="Z5" i="1"/>
  <c r="U5" i="1"/>
  <c r="V5" i="1"/>
  <c r="Q5" i="1"/>
  <c r="R5" i="1"/>
  <c r="M5" i="1"/>
  <c r="N5" i="1" s="1"/>
  <c r="I5" i="1"/>
  <c r="J5" i="1" s="1"/>
  <c r="E5" i="1"/>
  <c r="F5" i="1" s="1"/>
  <c r="Y4" i="1"/>
  <c r="Z4" i="1" s="1"/>
  <c r="U4" i="1"/>
  <c r="V4" i="1" s="1"/>
  <c r="Q4" i="1"/>
  <c r="R4" i="1"/>
  <c r="M4" i="1"/>
  <c r="N4" i="1" s="1"/>
  <c r="I4" i="1"/>
  <c r="J4" i="1"/>
  <c r="E4" i="1"/>
  <c r="F4" i="1" s="1"/>
  <c r="U25" i="1"/>
  <c r="U26" i="1" s="1"/>
  <c r="Y25" i="1"/>
  <c r="C26" i="1"/>
  <c r="D26" i="1"/>
  <c r="H26" i="1"/>
  <c r="T26" i="1"/>
  <c r="X26" i="1"/>
  <c r="AU10" i="3" l="1"/>
  <c r="AU21" i="3"/>
  <c r="AU18" i="3"/>
  <c r="AU15" i="3"/>
  <c r="AU8" i="3"/>
  <c r="AU13" i="3"/>
  <c r="AU6" i="3"/>
  <c r="AU11" i="3"/>
  <c r="AU22" i="3"/>
  <c r="AU4" i="3"/>
  <c r="AU16" i="3"/>
  <c r="AU9" i="3"/>
  <c r="AU20" i="3"/>
  <c r="AU17" i="3"/>
  <c r="AU5" i="3"/>
  <c r="AU14" i="3"/>
  <c r="AU7" i="3"/>
  <c r="K28" i="6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B4" i="6"/>
  <c r="E28" i="6" s="1"/>
  <c r="B5" i="6"/>
  <c r="A4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Y26" i="1"/>
  <c r="E25" i="1"/>
  <c r="Y24" i="1"/>
  <c r="Z24" i="1" s="1"/>
  <c r="E24" i="1"/>
  <c r="F24" i="1" s="1"/>
  <c r="A20" i="5"/>
  <c r="A21" i="5" s="1"/>
  <c r="A22" i="5" s="1"/>
  <c r="AU19" i="3"/>
  <c r="I29" i="1"/>
  <c r="I28" i="1"/>
  <c r="I25" i="1"/>
  <c r="I24" i="1"/>
  <c r="M28" i="1"/>
  <c r="M29" i="1"/>
  <c r="M25" i="1"/>
  <c r="M24" i="1"/>
  <c r="Q29" i="1"/>
  <c r="Q28" i="1"/>
  <c r="Q24" i="1"/>
  <c r="U29" i="1"/>
  <c r="U28" i="1"/>
  <c r="U24" i="1"/>
  <c r="Y28" i="1"/>
  <c r="Y29" i="1"/>
  <c r="E32" i="1"/>
  <c r="E31" i="1"/>
  <c r="F31" i="1" s="1"/>
  <c r="I32" i="1"/>
  <c r="I31" i="1"/>
  <c r="J31" i="1" s="1"/>
  <c r="M32" i="1"/>
  <c r="M31" i="1"/>
  <c r="N31" i="1" s="1"/>
  <c r="Q32" i="1"/>
  <c r="Q31" i="1"/>
  <c r="R31" i="1" s="1"/>
  <c r="U32" i="1"/>
  <c r="U31" i="1"/>
  <c r="V31" i="1" s="1"/>
  <c r="Y32" i="1"/>
  <c r="Y31" i="1"/>
  <c r="E28" i="1"/>
  <c r="E29" i="1"/>
  <c r="E29" i="6" l="1"/>
  <c r="B6" i="6"/>
  <c r="A5" i="6"/>
  <c r="E26" i="1"/>
  <c r="F26" i="1" s="1"/>
  <c r="F25" i="1"/>
  <c r="Z26" i="1"/>
  <c r="E37" i="1"/>
  <c r="Z25" i="1"/>
  <c r="Z31" i="1"/>
  <c r="Y37" i="1"/>
  <c r="Z32" i="1"/>
  <c r="Y33" i="1"/>
  <c r="Z33" i="1" s="1"/>
  <c r="V32" i="1"/>
  <c r="U33" i="1"/>
  <c r="V33" i="1" s="1"/>
  <c r="R32" i="1"/>
  <c r="Q33" i="1"/>
  <c r="R33" i="1" s="1"/>
  <c r="M33" i="1"/>
  <c r="N33" i="1" s="1"/>
  <c r="N32" i="1"/>
  <c r="J32" i="1"/>
  <c r="I33" i="1"/>
  <c r="J33" i="1" s="1"/>
  <c r="F32" i="1"/>
  <c r="E33" i="1"/>
  <c r="F33" i="1" s="1"/>
  <c r="Y30" i="1"/>
  <c r="Z30" i="1" s="1"/>
  <c r="Z29" i="1"/>
  <c r="X28" i="1"/>
  <c r="Z28" i="1"/>
  <c r="U37" i="1"/>
  <c r="V24" i="1"/>
  <c r="V25" i="1"/>
  <c r="V26" i="1"/>
  <c r="T28" i="1"/>
  <c r="V28" i="1"/>
  <c r="U30" i="1"/>
  <c r="V30" i="1" s="1"/>
  <c r="V29" i="1"/>
  <c r="Q37" i="1"/>
  <c r="R24" i="1"/>
  <c r="R25" i="1"/>
  <c r="R26" i="1"/>
  <c r="R28" i="1"/>
  <c r="P28" i="1"/>
  <c r="R29" i="1"/>
  <c r="Q30" i="1"/>
  <c r="R30" i="1" s="1"/>
  <c r="M37" i="1"/>
  <c r="N24" i="1"/>
  <c r="N25" i="1"/>
  <c r="M26" i="1"/>
  <c r="N26" i="1" s="1"/>
  <c r="M30" i="1"/>
  <c r="N30" i="1" s="1"/>
  <c r="N29" i="1"/>
  <c r="L28" i="1"/>
  <c r="N28" i="1"/>
  <c r="I37" i="1"/>
  <c r="J24" i="1"/>
  <c r="J25" i="1"/>
  <c r="I26" i="1"/>
  <c r="J26" i="1" s="1"/>
  <c r="H28" i="1"/>
  <c r="J28" i="1"/>
  <c r="I30" i="1"/>
  <c r="J30" i="1" s="1"/>
  <c r="J29" i="1"/>
  <c r="F29" i="1"/>
  <c r="E30" i="1"/>
  <c r="F30" i="1" s="1"/>
  <c r="F28" i="1"/>
  <c r="D28" i="1"/>
  <c r="D37" i="1"/>
  <c r="F37" i="1"/>
  <c r="E30" i="6" l="1"/>
  <c r="B7" i="6"/>
  <c r="A6" i="6"/>
  <c r="R45" i="1"/>
  <c r="R47" i="1"/>
  <c r="N45" i="1"/>
  <c r="N47" i="1"/>
  <c r="J45" i="1"/>
  <c r="J47" i="1"/>
  <c r="F45" i="1"/>
  <c r="F47" i="1"/>
  <c r="Z45" i="1"/>
  <c r="Z47" i="1"/>
  <c r="V45" i="1"/>
  <c r="V47" i="1"/>
  <c r="H37" i="1"/>
  <c r="J37" i="1"/>
  <c r="L37" i="1"/>
  <c r="N37" i="1"/>
  <c r="R37" i="1"/>
  <c r="P37" i="1"/>
  <c r="V37" i="1"/>
  <c r="Z37" i="1"/>
  <c r="X37" i="1"/>
  <c r="B8" i="6" l="1"/>
  <c r="E31" i="6"/>
  <c r="A7" i="6"/>
  <c r="E32" i="6" l="1"/>
  <c r="B9" i="6"/>
  <c r="A8" i="6"/>
  <c r="E33" i="6" l="1"/>
  <c r="B10" i="6"/>
  <c r="A9" i="6"/>
  <c r="E34" i="6" l="1"/>
  <c r="B11" i="6"/>
  <c r="A10" i="6"/>
  <c r="E35" i="6" l="1"/>
  <c r="B12" i="6"/>
  <c r="A11" i="6"/>
  <c r="E36" i="6" l="1"/>
  <c r="B13" i="6"/>
  <c r="A12" i="6"/>
  <c r="E37" i="6" l="1"/>
  <c r="B14" i="6"/>
  <c r="A13" i="6"/>
  <c r="E38" i="6" l="1"/>
  <c r="B15" i="6"/>
  <c r="A14" i="6"/>
  <c r="E39" i="6" l="1"/>
  <c r="B16" i="6"/>
  <c r="A15" i="6"/>
  <c r="E40" i="6" l="1"/>
  <c r="B17" i="6"/>
  <c r="A16" i="6"/>
  <c r="E41" i="6" l="1"/>
  <c r="B18" i="6"/>
  <c r="A17" i="6"/>
  <c r="E42" i="6" l="1"/>
  <c r="B19" i="6"/>
  <c r="B20" i="6" s="1"/>
  <c r="B21" i="6" s="1"/>
  <c r="B22" i="6" s="1"/>
  <c r="B23" i="6" s="1"/>
  <c r="A18" i="6"/>
  <c r="A19" i="6" l="1"/>
  <c r="A20" i="6" l="1"/>
  <c r="A21" i="6" l="1"/>
  <c r="A2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D2" authorId="0" shapeId="0" xr:uid="{B3003352-3B9A-4A15-8595-9135FA0E3A08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</t>
        </r>
      </text>
    </comment>
    <comment ref="H2" authorId="0" shapeId="0" xr:uid="{43A5754D-05CC-40CB-AAA4-84D6A5953FB3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</t>
        </r>
      </text>
    </comment>
    <comment ref="L2" authorId="0" shapeId="0" xr:uid="{B36F0049-661F-4654-B625-A2E8F364BF59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</t>
        </r>
      </text>
    </comment>
    <comment ref="P2" authorId="0" shapeId="0" xr:uid="{BA76D49F-8A80-4F02-B187-269076941EE4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</t>
        </r>
      </text>
    </comment>
    <comment ref="T2" authorId="0" shapeId="0" xr:uid="{7EB537B0-7F2C-4646-B7AB-DFB0287097F5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
Exceto Claro entre 2003~05
2003 eram 2 rebaixados apenas
2003~2005 eram 24 e 22 times, nestes estarei contando o 5º último (20º e 18º)</t>
        </r>
      </text>
    </comment>
    <comment ref="X2" authorId="0" shapeId="0" xr:uid="{0A7D97FA-222F-45AA-AE24-8237C05FE109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
Exceto Claro entre 2003~05
2003 eram 2 rebaixados apenas</t>
        </r>
      </text>
    </comment>
    <comment ref="A4" authorId="0" shapeId="0" xr:uid="{48966F13-ABE5-4044-B6A0-5615D36E05B7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B4" authorId="0" shapeId="0" xr:uid="{522AC23E-F5A3-4E80-ACB8-28F809265FAD}">
      <text>
        <r>
          <rPr>
            <b/>
            <sz val="9"/>
            <color indexed="81"/>
            <rFont val="Tahoma"/>
            <family val="2"/>
          </rPr>
          <t>Campeonato de 24 times e 46 rodadas
2 rodadas antes</t>
        </r>
      </text>
    </comment>
    <comment ref="C4" authorId="0" shapeId="0" xr:uid="{A38C9B28-08C4-4E1A-8402-AB89C8CEB3D0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D4" authorId="0" shapeId="0" xr:uid="{B1E54A9B-8346-4BF0-9997-FA58C8793237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H4" authorId="0" shapeId="0" xr:uid="{6E2F6EAB-1E54-46EF-91B5-B9B88B02C3D8}">
      <text>
        <r>
          <rPr>
            <b/>
            <sz val="9"/>
            <color indexed="81"/>
            <rFont val="Tahoma"/>
            <family val="2"/>
          </rPr>
          <t>Campeonato de 24 times e 48 rodadas</t>
        </r>
      </text>
    </comment>
    <comment ref="L4" authorId="0" shapeId="0" xr:uid="{5D822C1E-A3F6-4CB5-A318-6EFF027D7BC2}">
      <text>
        <r>
          <rPr>
            <b/>
            <sz val="9"/>
            <color indexed="81"/>
            <rFont val="Tahoma"/>
            <family val="2"/>
          </rPr>
          <t>Campeonato de 24 times e 48 rodadas</t>
        </r>
      </text>
    </comment>
    <comment ref="P4" authorId="0" shapeId="0" xr:uid="{9BBE0A77-83F4-4EC4-859F-32AEDA5DB5AB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T4" authorId="0" shapeId="0" xr:uid="{144E6FD6-ECD9-4967-ADDA-CCA7E1869879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X4" authorId="0" shapeId="0" xr:uid="{D31623E5-1C0A-4BFE-8720-AF43EE032693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A5" authorId="0" shapeId="0" xr:uid="{B58EE9BC-04FD-4F8C-8789-ED0BF9344C81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B5" authorId="0" shapeId="0" xr:uid="{8AC06944-072E-4885-8A6E-59901AABA804}">
      <text>
        <r>
          <rPr>
            <b/>
            <sz val="9"/>
            <color indexed="81"/>
            <rFont val="Tahoma"/>
            <family val="2"/>
          </rPr>
          <t>Campeonato de 24 times e 46 rodadas
Decidido na Última Rodada</t>
        </r>
      </text>
    </comment>
    <comment ref="C5" authorId="0" shapeId="0" xr:uid="{E8761266-C367-4C6E-A636-4ABF9A7F6A5C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D5" authorId="0" shapeId="0" xr:uid="{57FF525A-2422-4231-87D6-5FF8B8796665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H5" authorId="0" shapeId="0" xr:uid="{8186D4FA-E9BB-4573-BEB0-0873C578D1F4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L5" authorId="0" shapeId="0" xr:uid="{E74CC46A-2983-470D-A0ED-871EE469DB0D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P5" authorId="0" shapeId="0" xr:uid="{07819175-8F84-422D-A852-952588412B75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T5" authorId="0" shapeId="0" xr:uid="{7F758FB4-8A9F-4A79-AC49-D03A9A539849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X5" authorId="0" shapeId="0" xr:uid="{0F3EC880-43AA-4848-B48D-77F0A704AB29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A6" authorId="0" shapeId="0" xr:uid="{F9B95AF6-FDE6-479A-95F0-901E031D1E02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B6" authorId="0" shapeId="0" xr:uid="{55775429-BDA3-4557-99BA-C10FAEA2561E}">
      <text>
        <r>
          <rPr>
            <b/>
            <sz val="9"/>
            <color indexed="81"/>
            <rFont val="Tahoma"/>
            <family val="2"/>
          </rPr>
          <t>Campeonato de 22 times e 42 rodadas
Decidido na Última Rodada
podia ter confirmado o título 1 rodada antes dado a diferença de 5 gols no SG</t>
        </r>
      </text>
    </comment>
    <comment ref="C6" authorId="0" shapeId="0" xr:uid="{E2F99B3B-3B59-4F6B-8442-FC75D44BC857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D6" authorId="0" shapeId="0" xr:uid="{1B2BE7A7-997B-4898-9182-4CE68A4BB654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H6" authorId="0" shapeId="0" xr:uid="{EE4255B1-280C-46A3-928D-46998BB337FC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L6" authorId="0" shapeId="0" xr:uid="{14B59CCE-70DC-4027-A8B1-B3F4897D9CBF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P6" authorId="0" shapeId="0" xr:uid="{BFBD7E06-04F5-4F9E-ACDD-8B9B33FAAA9D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T6" authorId="0" shapeId="0" xr:uid="{625E2D32-8BF6-4D1E-9B87-6CC66DB42398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X6" authorId="0" shapeId="0" xr:uid="{A44FE706-C58D-4C53-BB4E-A2C99585F852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A21" authorId="0" shapeId="0" xr:uid="{B3CE79C3-508D-4D4E-9D44-9F76A93C6B51}">
      <text>
        <r>
          <rPr>
            <b/>
            <sz val="9"/>
            <color indexed="81"/>
            <rFont val="Tahoma"/>
            <family val="2"/>
          </rPr>
          <t>Campeonato da Pandemia +
polêmicas de arbitragem na reta final
Não preciso dizer mais nada kk</t>
        </r>
      </text>
    </comment>
    <comment ref="B21" authorId="0" shapeId="0" xr:uid="{45B50ED6-93E5-4360-AB73-5F97DD620D07}">
      <text>
        <r>
          <rPr>
            <b/>
            <sz val="9"/>
            <color indexed="81"/>
            <rFont val="Tahoma"/>
            <family val="2"/>
          </rPr>
          <t>Campeonato da Pandemia +
polêmicas de arbitragem na reta final
Não preciso dizer mais nada kk</t>
        </r>
      </text>
    </comment>
    <comment ref="C22" authorId="0" shapeId="0" xr:uid="{2ADCB749-61D4-4E7F-855B-D93545CCE4C4}">
      <text>
        <r>
          <rPr>
            <b/>
            <sz val="9"/>
            <color indexed="81"/>
            <rFont val="Tahoma"/>
            <family val="2"/>
          </rPr>
          <t>Nos sites, já aparece o galo automaticamente campeão na 35ª rodada,
isso acontece pois teve 2 partidas adiadas do flamento em que o resultado não foi o mais positivo, assim fazendo ele contando o resultado das rodadas ser campeão na 35ª, mas efetivamente (DATA) apenas na 36ª.</t>
        </r>
      </text>
    </comment>
    <comment ref="A24" authorId="0" shapeId="0" xr:uid="{8C7416D3-4C93-4055-A07E-2503201FDFB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B24" authorId="0" shapeId="0" xr:uid="{80C34362-2D66-4C75-AF67-89AD4FC7C86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C24" authorId="0" shapeId="0" xr:uid="{4078ADD1-82FC-4B6A-BB09-DB0CB13CC80A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D24" authorId="0" shapeId="0" xr:uid="{FB26EB8F-14F2-4D46-9B00-5C0E350B5087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E24" authorId="0" shapeId="0" xr:uid="{2DAD49E2-F0D6-45A7-A391-FEB7AA97B0B9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F24" authorId="0" shapeId="0" xr:uid="{77855E2C-4137-47E4-80D5-EB43332022A3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H24" authorId="0" shapeId="0" xr:uid="{D589816A-5422-43DD-91D2-B8B792620F1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I24" authorId="0" shapeId="0" xr:uid="{02C0D54A-8C7A-4533-9156-E882896C0E35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J24" authorId="0" shapeId="0" xr:uid="{75FA36CA-1F96-49C4-A79C-A2C535C402C0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L24" authorId="0" shapeId="0" xr:uid="{180E1920-9FBE-4BD8-B407-A4DDB1499EFD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M24" authorId="0" shapeId="0" xr:uid="{AEFBA822-6B60-4605-965B-A5E47A123871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N24" authorId="0" shapeId="0" xr:uid="{8C4E999F-D9C9-40B1-ADC3-D4573CC27FFF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P24" authorId="0" shapeId="0" xr:uid="{7545C29F-6247-4F75-81CB-345EC9D2B791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Q24" authorId="0" shapeId="0" xr:uid="{45EA3AD7-EBDD-40E7-BFDB-F28A9CC8E565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R24" authorId="0" shapeId="0" xr:uid="{832B1102-95DD-4AA9-8DB2-480F1F5F108A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T24" authorId="0" shapeId="0" xr:uid="{4D29543D-4829-480F-BA5E-0935E632F442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U24" authorId="0" shapeId="0" xr:uid="{4084AAEE-924F-4C63-9BE2-068DAC45BC05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V24" authorId="0" shapeId="0" xr:uid="{AA2175A6-9D28-42F8-BFDB-B5BF004D4621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X24" authorId="0" shapeId="0" xr:uid="{C920BBBF-4FA9-4E2C-9FBA-19A7274B5D1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Y24" authorId="0" shapeId="0" xr:uid="{9E246CA7-44E2-4F1C-94B1-7A52FB2332E6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Z24" authorId="0" shapeId="0" xr:uid="{1DA752B6-5BEC-4497-AE28-D4A506EB8DEC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A28" authorId="0" shapeId="0" xr:uid="{A2DE5F3D-8E42-4128-A6FF-B1CDD1AB5B9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
por isso adicionamos o aproveitamento para média (do aproveitamento) mas não será colocado a pontuação na média de pontuação</t>
        </r>
      </text>
    </comment>
    <comment ref="B28" authorId="0" shapeId="0" xr:uid="{B78F0947-4EF1-4B66-A739-40149EC6D592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
por isso adicionamos o aproveitamento para média (do aproveitamento) mas não será colocado a pontuação na média de pontuação</t>
        </r>
      </text>
    </comment>
    <comment ref="C28" authorId="0" shapeId="0" xr:uid="{BB242E9A-364C-47A1-A689-B4996F65F3DC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
por isso adicionamos o aproveitamento para média (do aproveitamento) mas não será colocado a pontuação na média de pontuação</t>
        </r>
      </text>
    </comment>
    <comment ref="D28" authorId="0" shapeId="0" xr:uid="{EAEFACE9-E1CF-4815-AF65-7D04D0CBDCF9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
por isso o Cálculo foi baseado a partir do aproveitamento, multiplicando (rodadas*(pts/rodada))</t>
        </r>
      </text>
    </comment>
    <comment ref="E28" authorId="0" shapeId="0" xr:uid="{85951157-76D5-4E91-871E-1851F782AB89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F28" authorId="0" shapeId="0" xr:uid="{7BFE69BA-41A3-4285-979A-AF805C15660F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H28" authorId="0" shapeId="0" xr:uid="{5B327E0D-63A2-4266-A21B-F1F524EC53B1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I28" authorId="0" shapeId="0" xr:uid="{0320728D-8E65-4A33-9D88-556F55900DB1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J28" authorId="0" shapeId="0" xr:uid="{6D079A8C-4311-4368-BFC8-DBC2A9885D67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L28" authorId="0" shapeId="0" xr:uid="{3B786143-FF8F-4FFA-9F2F-405FA628004A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M28" authorId="0" shapeId="0" xr:uid="{2DB62CBC-3E9F-4635-A0F2-3701301B1C2C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N28" authorId="0" shapeId="0" xr:uid="{408759B0-A5A4-4D98-8532-2BD2097C9380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P28" authorId="0" shapeId="0" xr:uid="{7DE56924-AA75-4E5B-BCBD-DED8D8E0978C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Q28" authorId="0" shapeId="0" xr:uid="{C2053CC0-8B79-466A-8D69-5E40D33BA6B5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R28" authorId="0" shapeId="0" xr:uid="{419182C4-7697-4916-A4FB-3A1555B23618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T28" authorId="0" shapeId="0" xr:uid="{99EFAA87-6EB2-4DAA-AEF7-2C6BB032D100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U28" authorId="0" shapeId="0" xr:uid="{02E4166A-ABED-4226-B293-6A9A387DEDA6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V28" authorId="0" shapeId="0" xr:uid="{8A217259-AE86-4489-B79C-AE4674252767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X28" authorId="0" shapeId="0" xr:uid="{5DE69915-DB5B-4DC8-B66D-CF2B3053BB3C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Y28" authorId="0" shapeId="0" xr:uid="{58F3578D-382A-4CA1-9F1C-167511EB48F8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Z28" authorId="0" shapeId="0" xr:uid="{D7219CA3-BBCF-45E9-8EC2-3B589574B527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A31" authorId="0" shapeId="0" xr:uid="{5922EA68-9F00-4B68-892E-503C89EE19F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B31" authorId="0" shapeId="0" xr:uid="{4B0F5477-B733-4D1C-81D9-417EB834097D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C31" authorId="0" shapeId="0" xr:uid="{7C5A9F8D-87A3-4DFA-B201-3E99E1F3E282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D31" authorId="0" shapeId="0" xr:uid="{FBDD7495-7DF4-46D3-92C3-AF5D968A5723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E31" authorId="0" shapeId="0" xr:uid="{226434D9-AEFB-4880-B686-59311F9636A0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F31" authorId="0" shapeId="0" xr:uid="{135AEF8D-D7D2-42F4-B853-DF755517FFED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H31" authorId="0" shapeId="0" xr:uid="{1EB1ED8E-DE77-4D61-A47B-C03DC56860A6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I31" authorId="0" shapeId="0" xr:uid="{D0EAFF67-5F4C-4CAA-97C1-400BF092997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J31" authorId="0" shapeId="0" xr:uid="{21A39A35-AB15-4AF3-9FA2-94EF78947FA6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L31" authorId="0" shapeId="0" xr:uid="{D7BDD762-67AF-43D7-9EBF-428B317CC3CF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M31" authorId="0" shapeId="0" xr:uid="{32731AB2-788A-43FA-AA43-5594F4A82C36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N31" authorId="0" shapeId="0" xr:uid="{A7EF7A76-8A69-4454-B5EF-85BBA381C5B3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P31" authorId="0" shapeId="0" xr:uid="{9BDEE1F8-8987-4288-9CA6-C0B13FAE16B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Q31" authorId="0" shapeId="0" xr:uid="{AEC47853-A999-4F45-A6B7-6E5A2B2C7A2B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R31" authorId="0" shapeId="0" xr:uid="{50B7AD26-4C78-477B-8BC7-543CAACD4A3F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T31" authorId="0" shapeId="0" xr:uid="{9018DF91-EA30-41FE-A713-4D2C3472CDD8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U31" authorId="0" shapeId="0" xr:uid="{26B347D3-1F5F-4401-94ED-6058ACF9D33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V31" authorId="0" shapeId="0" xr:uid="{045FDB14-30BC-444F-B2D8-FE6F21EF67C3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X31" authorId="0" shapeId="0" xr:uid="{E12D8886-23FB-4953-8286-E8FAC48642A0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Y31" authorId="0" shapeId="0" xr:uid="{1C68EB54-4EB8-4357-849A-253EAD088301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Z31" authorId="0" shapeId="0" xr:uid="{B6C26839-2AFC-4BF1-9B08-133F423229E9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A36" authorId="0" shapeId="0" xr:uid="{2CF0BCCE-9566-48BA-9E30-33186862FDF8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B36" authorId="0" shapeId="0" xr:uid="{2B0357B0-0EF5-472E-94F1-893CF96A6E9A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C36" authorId="0" shapeId="0" xr:uid="{DA3F529B-2800-491C-9028-25FAA6E65D37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D36" authorId="0" shapeId="0" xr:uid="{33CAF2D0-2CBE-44A9-AD4F-1C178AF0BADD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E36" authorId="0" shapeId="0" xr:uid="{CEF8C764-6AD2-4FE4-A584-E2EAEAC913E7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F36" authorId="0" shapeId="0" xr:uid="{F71B95E7-D996-4616-9B98-C99BB9A551B6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H36" authorId="0" shapeId="0" xr:uid="{8B2FA86F-BDB0-4106-ADA6-BB4EFA13A35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I36" authorId="0" shapeId="0" xr:uid="{A07CACE0-7625-46B7-83FA-FBBDD0955BF7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J36" authorId="0" shapeId="0" xr:uid="{A6797462-B962-4A72-808C-6C7B7F03D35A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L36" authorId="0" shapeId="0" xr:uid="{BEBAFC9D-F482-4152-95B7-DDC388DDBAE9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M36" authorId="0" shapeId="0" xr:uid="{3273B480-7B31-40A4-9CDC-9DDADF3298FF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N36" authorId="0" shapeId="0" xr:uid="{7C7FBA82-FFF5-4316-B89C-1E3D82302629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P36" authorId="0" shapeId="0" xr:uid="{FF446D37-2509-44B4-8010-76737CEDDB6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Q36" authorId="0" shapeId="0" xr:uid="{D3D53057-4ADF-4685-A581-1B3C70DA93B1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R36" authorId="0" shapeId="0" xr:uid="{E3F974CD-F71C-46A9-8E00-78F35D181E7E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T36" authorId="0" shapeId="0" xr:uid="{B5AACEB0-07B1-4A66-9269-C1A6808FA9B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U36" authorId="0" shapeId="0" xr:uid="{DA96B0E5-809E-47FC-A35B-64247136E15F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V36" authorId="0" shapeId="0" xr:uid="{43332053-73C0-4314-AF2F-33D8AEBE3329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X36" authorId="0" shapeId="0" xr:uid="{9E8A7E7B-9765-46B9-A0BD-652B03EA03C7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Y36" authorId="0" shapeId="0" xr:uid="{D265CA24-CAD9-4634-AAD5-1350B4D23648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Z36" authorId="0" shapeId="0" xr:uid="{2610684C-9C8D-4CE9-95E1-0AC7001A52EB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B37" authorId="0" shapeId="0" xr:uid="{FCC9169D-2013-46DC-9113-03FE80B501F3}">
      <text>
        <r>
          <rPr>
            <sz val="11"/>
            <color theme="1"/>
            <rFont val="Calibri"/>
            <family val="2"/>
            <scheme val="minor"/>
          </rPr>
          <t>Aqui contei apenas a partir de 2012, pois existe uma discrepância mt grande no aproveitamento de 2011 para trás
campeonatos de mais empates e também onde a discrepância do 4º e 17º foram menores
O Número Mágico foi um teste de hipótese que atingiu resultados próximos ao da UFMG, uma média entre a série Total e 2012~22, e a partir dela, um número q supere o desvio padrão o suficiente pra ter uma probabilidade de 99,9% de ser campeão.</t>
        </r>
      </text>
    </comment>
    <comment ref="F37" authorId="0" shapeId="0" xr:uid="{5EC98307-2EEA-4F0E-85FE-8C23B3E0D59C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
Este que foi calculado a partir de uma média entre a série histórica e a fase 2012~22.</t>
        </r>
      </text>
    </comment>
    <comment ref="J37" authorId="0" shapeId="0" xr:uid="{DE6EA269-F9B5-4170-B8FB-AF35F763998B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
Este que foi calculado a partir de uma média entre a série histórica e a fase 2012~22.</t>
        </r>
      </text>
    </comment>
    <comment ref="N37" authorId="0" shapeId="0" xr:uid="{4F110E94-16D3-4DE9-B5AB-F381B46A4B0D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
Este que foi calculado a partir de uma média entre a série histórica e a fase 2012~22.</t>
        </r>
      </text>
    </comment>
    <comment ref="R37" authorId="0" shapeId="0" xr:uid="{1AA78818-FA03-4C78-90E5-E2622B44F281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
Este que foi calculado a partir de uma média entre a série histórica e a fase 2012~22.</t>
        </r>
      </text>
    </comment>
    <comment ref="V37" authorId="0" shapeId="0" xr:uid="{72B86006-BAC6-4192-B861-36A0B1DCA91C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
Este que foi calculado a partir de uma média entre a série histórica e a fase 2012~22.</t>
        </r>
      </text>
    </comment>
    <comment ref="Z37" authorId="0" shapeId="0" xr:uid="{E675E7C7-67A3-4FEC-B47D-2550F28ED607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
Este que foi calculado a partir de uma média entre a série histórica e a fase 2012~22.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EngenHumanas</author>
    <author>gabriel</author>
  </authors>
  <commentList>
    <comment ref="E1" authorId="0" shapeId="0" xr:uid="{14FE5364-3A15-4956-9FCC-AE0A66CCCB3A}">
      <text>
        <r>
          <rPr>
            <sz val="11"/>
            <color theme="1"/>
            <rFont val="Calibri"/>
            <family val="2"/>
            <scheme val="minor"/>
          </rPr>
          <t xml:space="preserve">Coenficiente Regressão Linear
</t>
        </r>
      </text>
    </comment>
    <comment ref="L6" authorId="1" shapeId="0" xr:uid="{EA4EC73F-A0F6-4751-9E67-3E62DAC592C3}">
      <text>
        <r>
          <rPr>
            <b/>
            <sz val="9"/>
            <color indexed="81"/>
            <rFont val="Tahoma"/>
            <family val="2"/>
          </rPr>
          <t>Cresce de forma consistente e quase acelerada. O "atraso" no crescimento do LFC inicial se dá por uma oscilação positiva no começo e negativa no fim, interfirindo agressivamente na análise total da tendência.</t>
        </r>
      </text>
    </comment>
    <comment ref="H7" authorId="1" shapeId="0" xr:uid="{29F5CD47-CA6F-4618-8B23-41468DD8D4D9}">
      <text>
        <r>
          <rPr>
            <b/>
            <sz val="9"/>
            <color indexed="81"/>
            <rFont val="Tahoma"/>
            <family val="2"/>
          </rPr>
          <t>a falsa estabilidade se dá por uma positiva no começo e negativa no fim. O Cálculo de ajuste da regressão (R²) se mostra relevante neste caso pois desconsiderando essas 2 grandes oscilações a tendência seria de subida</t>
        </r>
      </text>
    </comment>
    <comment ref="L7" authorId="1" shapeId="0" xr:uid="{6F12A25A-4D8B-439F-88DB-39E8367F4826}">
      <text>
        <r>
          <rPr>
            <b/>
            <sz val="9"/>
            <color indexed="81"/>
            <rFont val="Tahoma"/>
            <family val="2"/>
          </rPr>
          <t xml:space="preserve">a falsa estabilidade se dá por uma positiva no começo e negativa no fim. O Cálculo de ajuste da regressão (R²) se mostra relevante neste caso pois desconsiderando essas 2 grandes oscilações a tendência seria de subida.
PORÉM a profundidade das Oscilações negativas também aumentou. 
Por isso a Tendência de Crescimento não é maior, como sugere as análises do LFC+ e LFC++.
Corroborado pela LFC inicial onde há um crescimento leve e o encaixe é baixíssimo
</t>
        </r>
      </text>
    </comment>
    <comment ref="H8" authorId="1" shapeId="0" xr:uid="{19E6846C-1D3F-4A5C-AA0F-67CFF7E27524}">
      <text>
        <r>
          <rPr>
            <b/>
            <sz val="9"/>
            <color indexed="81"/>
            <rFont val="Tahoma"/>
            <family val="2"/>
          </rPr>
          <t xml:space="preserve">O Crescimento se dá pela oscilação negativa no começo e positiva no fim.
Mas ainda parece estar Diminuindo as oscilações negativas e aumentando as oscilações positivas
</t>
        </r>
      </text>
    </comment>
    <comment ref="L9" authorId="1" shapeId="0" xr:uid="{53929BF0-3452-4D56-ADBD-3DEF8072A98B}">
      <text>
        <r>
          <rPr>
            <b/>
            <sz val="9"/>
            <color indexed="81"/>
            <rFont val="Tahoma"/>
            <family val="2"/>
          </rPr>
          <t>Como sugere o LFC inicial. Estabilidade com baixo encaixe
Quanto mais remoções de grandes oscilações maior o encaixe e o LFC não muda.
O q corrobora a hipótese de crescimento das oscilações</t>
        </r>
      </text>
    </comment>
    <comment ref="L10" authorId="1" shapeId="0" xr:uid="{75E7C94C-266D-4F70-9B94-78F4E37DA261}">
      <text>
        <r>
          <rPr>
            <b/>
            <sz val="9"/>
            <color indexed="81"/>
            <rFont val="Tahoma"/>
            <family val="2"/>
          </rPr>
          <t>Osilação Positiva diminuindo a profundidade e Oscilação Negativa não ultrapassando o Vale.
Um decréscimo estável "mirando" uma estabilidade pois há um aumento na quantidade de dados próximos do vale</t>
        </r>
      </text>
    </comment>
    <comment ref="L11" authorId="1" shapeId="0" xr:uid="{FE7DACC1-4B48-40D5-8E08-E3AAA5875157}">
      <text>
        <r>
          <rPr>
            <b/>
            <sz val="9"/>
            <color indexed="81"/>
            <rFont val="Tahoma"/>
            <family val="2"/>
          </rPr>
          <t>Aumento das oscilações negativas
Diminuição das oscilações positivas
Platô diminuindo e Vale estável</t>
        </r>
      </text>
    </comment>
    <comment ref="L12" authorId="1" shapeId="0" xr:uid="{5E5380E6-1DBC-4DE5-89ED-23058C5240DA}">
      <text>
        <r>
          <rPr>
            <b/>
            <sz val="9"/>
            <color indexed="81"/>
            <rFont val="Tahoma"/>
            <family val="2"/>
          </rPr>
          <t>Oscila perfeitamente dentro do Vale e Platô.
O Decréscimo se dá pelos primeiros dados estarem acima do Platô gerando essa distorção de decréscimo.</t>
        </r>
      </text>
    </comment>
    <comment ref="H13" authorId="1" shapeId="0" xr:uid="{B6152928-242B-4BE1-860E-A5DF2D812B2D}">
      <text>
        <r>
          <rPr>
            <b/>
            <sz val="9"/>
            <color indexed="81"/>
            <rFont val="Tahoma"/>
            <family val="2"/>
          </rPr>
          <t>Dentro do Vale/Platô parece não oscilar muito pra dizer q cresce ou decresce. E poucas oscilações fora do padrão</t>
        </r>
      </text>
    </comment>
    <comment ref="L13" authorId="1" shapeId="0" xr:uid="{27D5AA3C-EA70-4E9D-8B3A-CB6A196AC00B}">
      <text>
        <r>
          <rPr>
            <b/>
            <sz val="9"/>
            <color indexed="81"/>
            <rFont val="Tahoma"/>
            <family val="2"/>
          </rPr>
          <t>Como sugere o LFC inicial baixo encaixe é indício de altat oscilação. Estabilidade não aparente. Dados médios todos dentro do alcance do Vale/Platô.
"Excluindo" o período 2009~2012, a tendência é de estababilidade no aproveitamento médio com aumento da oscilação.</t>
        </r>
      </text>
    </comment>
    <comment ref="H14" authorId="1" shapeId="0" xr:uid="{C4F86A64-5557-4EB6-8111-2A0FC04CDA64}">
      <text>
        <r>
          <rPr>
            <b/>
            <sz val="9"/>
            <color indexed="81"/>
            <rFont val="Tahoma"/>
            <family val="2"/>
          </rPr>
          <t>Oscila muito dentro de um range específico e não descresce conforme o cáculo
o descréscimo se dá por 2 oscilações, uma positiva no começo e uma negativa ao fim. O Cálculo de ajuste da regressão (R²) q demonstra uma qualidade até superior as outras se mostra irrelevante e inferior nesse cenário</t>
        </r>
      </text>
    </comment>
    <comment ref="L14" authorId="1" shapeId="0" xr:uid="{50CF04E4-F950-411E-ACCB-0EC2170FD14D}">
      <text>
        <r>
          <rPr>
            <b/>
            <sz val="9"/>
            <color indexed="81"/>
            <rFont val="Tahoma"/>
            <family val="2"/>
          </rPr>
          <t>Estabilidade
3 dados no Platô e
3 no Vale
dados intermediários estáveis, tendência estável de oscilação dentro dessa margem</t>
        </r>
      </text>
    </comment>
    <comment ref="H15" authorId="1" shapeId="0" xr:uid="{D70FFB48-75DC-43DC-8E4A-9ACA59D18751}">
      <text>
        <r>
          <rPr>
            <b/>
            <sz val="9"/>
            <color indexed="81"/>
            <rFont val="Tahoma"/>
            <family val="2"/>
          </rPr>
          <t xml:space="preserve">Oscila pouco dentro de um range específico e não descresce conforme o cáculo, na vdd cresce desde o atípico 2007. O Platô tem tendência de crescimento.
o descréscimo se dá por uma positiva no começo. O Cálculo de ajuste da regressão (R²) se mostra relevante neste caso.
</t>
        </r>
      </text>
    </comment>
    <comment ref="L15" authorId="1" shapeId="0" xr:uid="{D7AFAF8B-8371-4B33-B3E0-2EF6E19B2071}">
      <text>
        <r>
          <rPr>
            <b/>
            <sz val="9"/>
            <color indexed="81"/>
            <rFont val="Tahoma"/>
            <family val="2"/>
          </rPr>
          <t>algumas nas pontas
outras pelo meio</t>
        </r>
      </text>
    </comment>
    <comment ref="H16" authorId="1" shapeId="0" xr:uid="{C394C9B5-B509-47A6-B49B-FAE1E65F2C69}">
      <text>
        <r>
          <rPr>
            <b/>
            <sz val="9"/>
            <color indexed="81"/>
            <rFont val="Tahoma"/>
            <family val="2"/>
          </rPr>
          <t>O Platô decresce
o Vale oscila</t>
        </r>
      </text>
    </comment>
    <comment ref="L16" authorId="1" shapeId="0" xr:uid="{B0F6C939-897E-4964-AB25-795DB5043134}">
      <text>
        <r>
          <rPr>
            <b/>
            <sz val="9"/>
            <color indexed="81"/>
            <rFont val="Tahoma"/>
            <family val="2"/>
          </rPr>
          <t>O Platô decresce
o Vale oscila</t>
        </r>
      </text>
    </comment>
    <comment ref="L21" authorId="1" shapeId="0" xr:uid="{4E4A423F-8714-4CA1-912A-2AD7940C59DE}">
      <text>
        <r>
          <rPr>
            <b/>
            <sz val="9"/>
            <color indexed="81"/>
            <rFont val="Tahoma"/>
            <family val="2"/>
          </rPr>
          <t>tem um platô claro em 33,3 só q aponta descréscimo pelas oscilações negativas, mas mesmo assim só teve um caso abaixo de 27% q parece ser uma planície.
Um range mt alto (de 6%), só q pra penúltimo faz sentido uma vez q normalmente o último fica afundado e o penúltimo ou afunda junto ou tenta sair então tem uma oscilação maior msm.
Tendência de Queda mesmo q menor</t>
        </r>
      </text>
    </comment>
    <comment ref="B26" authorId="1" shapeId="0" xr:uid="{F33CD036-722B-47DD-9D36-AEF0EDE5C9E9}">
      <text>
        <r>
          <rPr>
            <sz val="11"/>
            <color theme="1"/>
            <rFont val="Calibri"/>
            <family val="2"/>
            <scheme val="minor"/>
          </rPr>
          <t>Removendo as maiores oscilações principalmente do começo e fim
Interferências:
Mín 1
Máx 4
acima ou abaixo de 2,5% é uma oscilação alta o suficiente e não apenas de um ano pro outro como também o platô e a planície
acima desse valor como 4% por exemplo, é uma oscilação MUITO grande 
Oscilações menores podem ser apagadas em caso de oscilações constantes com menos dados ou em casos de ter perfurado o platô/vale
(casos explicados anteriormente)
tentar ajustar entre oscilação positiva e negativa</t>
        </r>
      </text>
    </comment>
    <comment ref="E26" authorId="1" shapeId="0" xr:uid="{512225C2-6F67-4ABE-BD52-75108F3920FF}">
      <text>
        <r>
          <rPr>
            <sz val="11"/>
            <color theme="1"/>
            <rFont val="Calibri"/>
            <family val="2"/>
            <scheme val="minor"/>
          </rPr>
          <t>Removendo as maiores oscilações
Interferências:
Mín 4
Máx ?
acima ou abaixo de 2,5% é uma oscilação alta o suficiente e não apenas de um ano pro outro como também o platô e a planície
acima desse valor como 4% por exemplo, é uma oscilação MUITO grande 
Oscilações menores podem ser apagadas em caso de oscilações constantes com menos dados ou em casos de ter perfurado o platô/vale
(casos explicados anteriormente)
Tentar ajustar entre oscilação positiva e negativa</t>
        </r>
      </text>
    </comment>
    <comment ref="B28" authorId="1" shapeId="0" xr:uid="{F490EEE8-5F75-44F6-AFD0-131F97B17E01}">
      <text>
        <r>
          <rPr>
            <b/>
            <sz val="9"/>
            <color indexed="81"/>
            <rFont val="Tahoma"/>
            <family val="2"/>
          </rPr>
          <t>oscilações de:
2009 -
2019 -
2020 -</t>
        </r>
      </text>
    </comment>
    <comment ref="B29" authorId="1" shapeId="0" xr:uid="{25837992-34B6-4E69-AB88-27E83FF6A32D}">
      <text>
        <r>
          <rPr>
            <b/>
            <sz val="9"/>
            <color indexed="81"/>
            <rFont val="Tahoma"/>
            <family val="2"/>
          </rPr>
          <t xml:space="preserve">oscilações de:
2007 -
2017 -
</t>
        </r>
      </text>
    </comment>
    <comment ref="B30" authorId="1" shapeId="0" xr:uid="{EBA775A6-4BB3-4BA9-A32D-A89DC376CEAA}">
      <text>
        <r>
          <rPr>
            <b/>
            <sz val="9"/>
            <color indexed="81"/>
            <rFont val="Tahoma"/>
            <family val="2"/>
          </rPr>
          <t>oscilações de:
2007 -
2017 -
2019 -</t>
        </r>
      </text>
    </comment>
    <comment ref="B31" authorId="1" shapeId="0" xr:uid="{B57845B3-FC79-430A-B7B4-EDE225A160C4}">
      <text>
        <r>
          <rPr>
            <b/>
            <sz val="9"/>
            <color indexed="81"/>
            <rFont val="Tahoma"/>
            <family val="2"/>
          </rPr>
          <t>oscilações de:
2014 -
2021 -</t>
        </r>
      </text>
    </comment>
    <comment ref="B32" authorId="1" shapeId="0" xr:uid="{4D0A02F0-2B7D-4E0E-A1DD-0142D2A33FDC}">
      <text>
        <r>
          <rPr>
            <b/>
            <sz val="9"/>
            <color indexed="81"/>
            <rFont val="Tahoma"/>
            <family val="2"/>
          </rPr>
          <t>oscilações de:
2008 -
2017 -
2021 -</t>
        </r>
      </text>
    </comment>
    <comment ref="H32" authorId="1" shapeId="0" xr:uid="{D7CF27E7-F2AE-4A6B-A7C6-4F639C936A91}">
      <text>
        <r>
          <rPr>
            <b/>
            <sz val="9"/>
            <color indexed="81"/>
            <rFont val="Tahoma"/>
            <family val="2"/>
          </rPr>
          <t xml:space="preserve">Obsevação escrita na análise final pois é fundamental para a conclusão </t>
        </r>
      </text>
    </comment>
    <comment ref="B33" authorId="1" shapeId="0" xr:uid="{9950C876-71B9-4B53-9C4D-F420D9DF900B}">
      <text>
        <r>
          <rPr>
            <b/>
            <sz val="9"/>
            <color indexed="81"/>
            <rFont val="Tahoma"/>
            <family val="2"/>
          </rPr>
          <t>oscilações de:
2008 -
2019 -
2021 -</t>
        </r>
      </text>
    </comment>
    <comment ref="H33" authorId="1" shapeId="0" xr:uid="{5849B8B6-7B1F-48AE-87C8-3556E3FD9791}">
      <text>
        <r>
          <rPr>
            <b/>
            <sz val="9"/>
            <color indexed="81"/>
            <rFont val="Tahoma"/>
            <family val="2"/>
          </rPr>
          <t xml:space="preserve">    A grande oscilação do começo e do fim influenciaram o resultado anterior. Mas é esperado ao remover apenas as pontas a tendência de queda nos casos onde o crescimento se dá pelo aumento na quantidade e profundidade de oscilações positivas e diminuição das oscilações negativas.
E também esperado a estabilidade após remoção das grandes oscilações</t>
        </r>
      </text>
    </comment>
    <comment ref="B34" authorId="1" shapeId="0" xr:uid="{A60E29D5-7AAD-4933-9916-0ACA76850C31}">
      <text>
        <r>
          <rPr>
            <b/>
            <sz val="9"/>
            <color indexed="81"/>
            <rFont val="Tahoma"/>
            <family val="2"/>
          </rPr>
          <t>oscilações de:
2008 -
2014 -
2021 -</t>
        </r>
      </text>
    </comment>
    <comment ref="H34" authorId="1" shapeId="0" xr:uid="{19CD5063-CB4B-48CF-8FB9-1F2DF15E7E88}">
      <text>
        <r>
          <rPr>
            <b/>
            <sz val="9"/>
            <color indexed="81"/>
            <rFont val="Tahoma"/>
            <family val="2"/>
          </rPr>
          <t>Sem as maiores oscilações a posição se mantem estável. 
Sem as das pontas mostra um declínio irreal pois as oscilações atuais são justamente as que estão em tendência de subir e anteriores eram de queda, logo sem elas</t>
        </r>
      </text>
    </comment>
    <comment ref="B35" authorId="1" shapeId="0" xr:uid="{95B9AB1E-5DE4-486C-A2B5-961A1610067C}">
      <text>
        <r>
          <rPr>
            <b/>
            <sz val="9"/>
            <color indexed="81"/>
            <rFont val="Tahoma"/>
            <family val="2"/>
          </rPr>
          <t>oscilações de:
2011 -
2013 -</t>
        </r>
      </text>
    </comment>
    <comment ref="H35" authorId="1" shapeId="0" xr:uid="{E6B3712D-AE56-45FF-A4E0-260B42A71217}">
      <text>
        <r>
          <rPr>
            <b/>
            <sz val="9"/>
            <color indexed="81"/>
            <rFont val="Tahoma"/>
            <family val="2"/>
          </rPr>
          <t>Osilação Positiva diminuindo a profundidade e Oscilação Negativa não ultrapassando o Vale.
Um decréscimo estável "mirando" uma estabilidade pois há um aumento na quantidade de dados próximos do vale</t>
        </r>
      </text>
    </comment>
    <comment ref="B36" authorId="1" shapeId="0" xr:uid="{32652383-3FC5-496F-BEB4-33A71C22D588}">
      <text>
        <r>
          <rPr>
            <b/>
            <sz val="9"/>
            <color indexed="81"/>
            <rFont val="Tahoma"/>
            <family val="2"/>
          </rPr>
          <t>oscilações de:
2011 -
2013 -
2018 -</t>
        </r>
      </text>
    </comment>
    <comment ref="E36" authorId="1" shapeId="0" xr:uid="{40333583-303B-407B-B876-17E422671FBC}">
      <text>
        <r>
          <rPr>
            <b/>
            <sz val="9"/>
            <color indexed="81"/>
            <rFont val="Tahoma"/>
            <family val="2"/>
          </rPr>
          <t>Não há necessidade de chegar a 4 interações, uma vez que os dados do LFC+ estão todos dentro do Vale e Platô</t>
        </r>
      </text>
    </comment>
    <comment ref="H36" authorId="1" shapeId="0" xr:uid="{3712F862-D659-42AF-AC25-749868A40434}">
      <text>
        <r>
          <rPr>
            <b/>
            <sz val="9"/>
            <color indexed="81"/>
            <rFont val="Tahoma"/>
            <family val="2"/>
          </rPr>
          <t>Aumento das oscilações negativas
Diminuição das oscilações positivas
Platô diminuindo e Vale estável</t>
        </r>
      </text>
    </comment>
    <comment ref="B37" authorId="1" shapeId="0" xr:uid="{318870CB-C2FF-466D-8530-7704B51F7F9D}">
      <text>
        <r>
          <rPr>
            <sz val="11"/>
            <color theme="1"/>
            <rFont val="Calibri"/>
            <family val="2"/>
            <scheme val="minor"/>
          </rPr>
          <t>oscilação de:
2006 - 
2007 -
não muito grandes, caso de oscilação constante</t>
        </r>
      </text>
    </comment>
    <comment ref="C37" authorId="1" shapeId="0" xr:uid="{8FC57F58-5E5E-4C73-8FD1-4D311B902EA2}">
      <text>
        <r>
          <rPr>
            <b/>
            <sz val="9"/>
            <color indexed="81"/>
            <rFont val="Tahoma"/>
            <family val="2"/>
          </rPr>
          <t>Apesar do Descréscimo de Fit, essa reta se ajusta melhor aos dados</t>
        </r>
      </text>
    </comment>
    <comment ref="E37" authorId="1" shapeId="0" xr:uid="{D24A19E4-ABF0-4DBB-812E-E828F36F7285}">
      <text>
        <r>
          <rPr>
            <b/>
            <sz val="9"/>
            <color indexed="81"/>
            <rFont val="Tahoma"/>
            <family val="2"/>
          </rPr>
          <t>Não há necessidade de chegar a 4 interações, uma vez que os dados do LFC+ estão todos dentro do Vale e Platô</t>
        </r>
      </text>
    </comment>
    <comment ref="E38" authorId="1" shapeId="0" xr:uid="{9D14B15D-5EAD-4B37-8703-BB6229ED0E45}">
      <text/>
    </comment>
    <comment ref="H38" authorId="1" shapeId="0" xr:uid="{251BC6F6-6B63-44B4-8B5D-9C1C30188746}">
      <text>
        <r>
          <rPr>
            <b/>
            <sz val="9"/>
            <color indexed="81"/>
            <rFont val="Tahoma"/>
            <family val="2"/>
          </rPr>
          <t>Cresce devido a um grande período que foi mais de baixa entre 2009~2012
"Excluindo" esse período, tendência de estababilidade no aproveitamento médio com aumento da oscilação.</t>
        </r>
      </text>
    </comment>
    <comment ref="H39" authorId="1" shapeId="0" xr:uid="{531BF1A9-E515-4B60-B857-F8103D0DACC1}">
      <text>
        <r>
          <rPr>
            <b/>
            <sz val="9"/>
            <color indexed="81"/>
            <rFont val="Tahoma"/>
            <family val="2"/>
          </rPr>
          <t>Estabilidade
3 dados no Platô e
3 no Vale
dados intermediários estáveis, tendência estável de oscilação dentro dessa margem</t>
        </r>
      </text>
    </comment>
    <comment ref="H40" authorId="1" shapeId="0" xr:uid="{CC12E821-CA75-4851-8FA7-65720E932BE2}">
      <text>
        <r>
          <rPr>
            <b/>
            <sz val="9"/>
            <color indexed="81"/>
            <rFont val="Tahoma"/>
            <family val="2"/>
          </rPr>
          <t>algumas nas pontas
outras pelo meio</t>
        </r>
      </text>
    </comment>
    <comment ref="E41" authorId="1" shapeId="0" xr:uid="{F7D92F88-EB9E-4715-B5A5-90D309E22428}">
      <text>
        <r>
          <rPr>
            <b/>
            <sz val="9"/>
            <color indexed="81"/>
            <rFont val="Tahoma"/>
            <family val="2"/>
          </rPr>
          <t>Não há necessidade de chegar a 4 interações, uma vez que os dados do LFC+ estão todos dentro do Vale e Platô</t>
        </r>
      </text>
    </comment>
    <comment ref="H41" authorId="1" shapeId="0" xr:uid="{9263E19E-29A1-450D-B00C-7833D28988F5}">
      <text>
        <r>
          <rPr>
            <b/>
            <sz val="9"/>
            <color indexed="81"/>
            <rFont val="Tahoma"/>
            <family val="2"/>
          </rPr>
          <t>O Platô decresce
o Vale oscila</t>
        </r>
      </text>
    </comment>
    <comment ref="S70" authorId="0" shapeId="0" xr:uid="{EB91B05C-61D1-4FE3-9359-C70FA2352EB1}">
      <text>
        <r>
          <rPr>
            <sz val="11"/>
            <color theme="1"/>
            <rFont val="Calibri"/>
            <family val="2"/>
            <scheme val="minor"/>
          </rPr>
          <t xml:space="preserve">Coenficiente Regressão Linear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H28" authorId="0" shapeId="0" xr:uid="{7578FD0E-76EE-4D95-AC95-B76175B30A26}">
      <text>
        <r>
          <rPr>
            <b/>
            <sz val="12"/>
            <color indexed="81"/>
            <rFont val="Bahnschrift"/>
            <family val="2"/>
          </rPr>
          <t>Baseado nas 3 zonas a pontuação é calculada com base no esquema vitória, empate e derrota sendo 3, 1 e 0 pontos respectivamente. Logo:</t>
        </r>
        <r>
          <rPr>
            <b/>
            <sz val="6"/>
            <color indexed="81"/>
            <rFont val="Bahnschrift"/>
            <family val="2"/>
          </rPr>
          <t xml:space="preserve">
                  </t>
        </r>
        <r>
          <rPr>
            <b/>
            <sz val="12"/>
            <color indexed="81"/>
            <rFont val="Bahnschrift"/>
            <family val="2"/>
          </rPr>
          <t>Verde - 3 pts ,  Amarelo - 1pt ,  Vermelho/Laranja - 0 pt</t>
        </r>
      </text>
    </comment>
  </commentList>
</comments>
</file>

<file path=xl/sharedStrings.xml><?xml version="1.0" encoding="utf-8"?>
<sst xmlns="http://schemas.openxmlformats.org/spreadsheetml/2006/main" count="828" uniqueCount="193">
  <si>
    <r>
      <t xml:space="preserve">Pontuações Notáveis  </t>
    </r>
    <r>
      <rPr>
        <sz val="28"/>
        <color rgb="FFFFFFFF"/>
        <rFont val="Bahnschrift"/>
        <family val="2"/>
      </rPr>
      <t>Série Histórica:</t>
    </r>
  </si>
  <si>
    <t>@EngenHumanas</t>
  </si>
  <si>
    <t>Y</t>
  </si>
  <si>
    <t>Campeão</t>
  </si>
  <si>
    <t>Rd</t>
  </si>
  <si>
    <t>pts</t>
  </si>
  <si>
    <t>pts por</t>
  </si>
  <si>
    <t>Aprovei-</t>
  </si>
  <si>
    <t>4º</t>
  </si>
  <si>
    <t>6º</t>
  </si>
  <si>
    <t>8º</t>
  </si>
  <si>
    <r>
      <rPr>
        <b/>
        <sz val="14"/>
        <color rgb="FF000000"/>
        <rFont val="Trebuchet MS"/>
        <family val="2"/>
      </rPr>
      <t>16</t>
    </r>
    <r>
      <rPr>
        <b/>
        <sz val="14"/>
        <color rgb="FF000000"/>
        <rFont val="Mangal"/>
        <family val="1"/>
      </rPr>
      <t>º</t>
    </r>
    <r>
      <rPr>
        <b/>
        <sz val="14"/>
        <color rgb="FF000000"/>
        <rFont val="Trebuchet MS"/>
        <family val="2"/>
      </rPr>
      <t xml:space="preserve"> </t>
    </r>
    <r>
      <rPr>
        <b/>
        <sz val="12"/>
        <color rgb="FF000000"/>
        <rFont val="Cambria"/>
        <family val="1"/>
      </rPr>
      <t>*</t>
    </r>
  </si>
  <si>
    <t>ZR</t>
  </si>
  <si>
    <t>rodada</t>
  </si>
  <si>
    <t>tamento</t>
  </si>
  <si>
    <t>legenda:</t>
  </si>
  <si>
    <t>2003*</t>
  </si>
  <si>
    <t>Cruzeiro*</t>
  </si>
  <si>
    <t xml:space="preserve"> * Observação</t>
  </si>
  <si>
    <t>2004*</t>
  </si>
  <si>
    <t>Santos* !</t>
  </si>
  <si>
    <t xml:space="preserve"> ! Campeão na Última Rodada</t>
  </si>
  <si>
    <t>2005*</t>
  </si>
  <si>
    <t>Corinthians*  !</t>
  </si>
  <si>
    <t xml:space="preserve"> + Aproveitamento ainda aumenta, mesmo</t>
  </si>
  <si>
    <t>São Paulo</t>
  </si>
  <si>
    <t>que momentaneamente após o título</t>
  </si>
  <si>
    <t>Melhor</t>
  </si>
  <si>
    <t>São Paulo !</t>
  </si>
  <si>
    <t>Acima do DP (ou mt perto)</t>
  </si>
  <si>
    <t>Flamengo !</t>
  </si>
  <si>
    <t>Dentro do DP, ACIMA</t>
  </si>
  <si>
    <t>Fluminense !</t>
  </si>
  <si>
    <t>Dentro do DP, Perto do Meio</t>
  </si>
  <si>
    <t>Corinthians !</t>
  </si>
  <si>
    <t>Dentro da DP, ABAIXO</t>
  </si>
  <si>
    <t>Fluminense</t>
  </si>
  <si>
    <t>Abaixo do DP (ou perigosamente perto)</t>
  </si>
  <si>
    <t>Cruzeiro</t>
  </si>
  <si>
    <t>Pior</t>
  </si>
  <si>
    <t>Corinthians</t>
  </si>
  <si>
    <t>Células Modificáveis</t>
  </si>
  <si>
    <t>Palmeiras +</t>
  </si>
  <si>
    <t>Flamengo +</t>
  </si>
  <si>
    <t>Fontes:</t>
  </si>
  <si>
    <t>2020*</t>
  </si>
  <si>
    <t>Flamengo* !</t>
  </si>
  <si>
    <t>Rodada Campeão:</t>
  </si>
  <si>
    <t>Atlético-MG* +</t>
  </si>
  <si>
    <t>Tabelas de Pontuação:</t>
  </si>
  <si>
    <t>Palmeiras</t>
  </si>
  <si>
    <r>
      <rPr>
        <b/>
        <i/>
        <u/>
        <sz val="11"/>
        <color rgb="FF0563C1"/>
        <rFont val="Calibri"/>
        <family val="2"/>
      </rPr>
      <t>Probabilidade UFMG:</t>
    </r>
    <r>
      <rPr>
        <sz val="11"/>
        <color rgb="FF0563C1"/>
        <rFont val="Calibri"/>
        <family val="2"/>
      </rPr>
      <t xml:space="preserve">       </t>
    </r>
    <r>
      <rPr>
        <b/>
        <sz val="11"/>
        <color rgb="FF000000"/>
        <rFont val="Calibri"/>
        <family val="2"/>
      </rPr>
      <t>(Comparar)</t>
    </r>
  </si>
  <si>
    <t>Média</t>
  </si>
  <si>
    <t>DP</t>
  </si>
  <si>
    <t>Desvio Padrão</t>
  </si>
  <si>
    <t>V</t>
  </si>
  <si>
    <t>Variância</t>
  </si>
  <si>
    <t>2003~11</t>
  </si>
  <si>
    <t>2012~22</t>
  </si>
  <si>
    <t>Nº Mágico *</t>
  </si>
  <si>
    <t>1º</t>
  </si>
  <si>
    <t>Botafogo</t>
  </si>
  <si>
    <t>2º</t>
  </si>
  <si>
    <t>Flamengo</t>
  </si>
  <si>
    <t>Fortaleza</t>
  </si>
  <si>
    <t>Bahia</t>
  </si>
  <si>
    <t>Santos</t>
  </si>
  <si>
    <t>3º</t>
  </si>
  <si>
    <t>Grêmio</t>
  </si>
  <si>
    <t>G4</t>
  </si>
  <si>
    <t>G6</t>
  </si>
  <si>
    <t>G8</t>
  </si>
  <si>
    <t>16º</t>
  </si>
  <si>
    <t>Aproveitamento</t>
  </si>
  <si>
    <t>Nº Magic</t>
  </si>
  <si>
    <t>Buscar por Rodada</t>
  </si>
  <si>
    <t>Buscar por Pontuação</t>
  </si>
  <si>
    <t>Pontuações de Todas as Posições e Anos</t>
  </si>
  <si>
    <t>Aproveitamento de Todas as Posições e Anos</t>
  </si>
  <si>
    <t>Ano -&gt;</t>
  </si>
  <si>
    <t>Posições</t>
  </si>
  <si>
    <t>Legenda</t>
  </si>
  <si>
    <t>5º~8º</t>
  </si>
  <si>
    <t>9º~12º</t>
  </si>
  <si>
    <t>Z4</t>
  </si>
  <si>
    <t>Resto</t>
  </si>
  <si>
    <t>Pontuação por Blocos</t>
  </si>
  <si>
    <t>Aproveitamento por Blocos</t>
  </si>
  <si>
    <t>13º~16º</t>
  </si>
  <si>
    <t>Z8</t>
  </si>
  <si>
    <t>Z6</t>
  </si>
  <si>
    <t>7º~13º</t>
  </si>
  <si>
    <t>Z7</t>
  </si>
  <si>
    <t>Caso 1</t>
  </si>
  <si>
    <t>Caso 2</t>
  </si>
  <si>
    <t>2.1 e 2.2</t>
  </si>
  <si>
    <t>Caso 2.3</t>
  </si>
  <si>
    <t>1.2 e 1.3</t>
  </si>
  <si>
    <t>3 e 3.1</t>
  </si>
  <si>
    <t>Caso 3.2</t>
  </si>
  <si>
    <t>Caso 4</t>
  </si>
  <si>
    <t>Caso 2.4</t>
  </si>
  <si>
    <t>Ano</t>
  </si>
  <si>
    <t>LCF</t>
  </si>
  <si>
    <t>Encaixe</t>
  </si>
  <si>
    <t>LCF+</t>
  </si>
  <si>
    <t>Encaixe+</t>
  </si>
  <si>
    <t>Pos</t>
  </si>
  <si>
    <t>Méd pts</t>
  </si>
  <si>
    <t>Méd Apr</t>
  </si>
  <si>
    <t>LFC</t>
  </si>
  <si>
    <t>Análise Qualitativa do Gráfico</t>
  </si>
  <si>
    <t>Análise Qualitativa FINAL do Gráfico</t>
  </si>
  <si>
    <t>Análise dos Blocos</t>
  </si>
  <si>
    <t>Crescimento muito acelerado</t>
  </si>
  <si>
    <t>Bloco em Crescimento (Acelerado ou não)</t>
  </si>
  <si>
    <t>Crescimento acelerado</t>
  </si>
  <si>
    <t>Cresce Pouco</t>
  </si>
  <si>
    <t>Cresce consistemente</t>
  </si>
  <si>
    <t>*</t>
  </si>
  <si>
    <t>Oscilação crescendo e não definição*</t>
  </si>
  <si>
    <r>
      <t>Tend.</t>
    </r>
    <r>
      <rPr>
        <sz val="10"/>
        <color theme="1"/>
        <rFont val="Bahnschrift SemiBold SemiConden"/>
        <family val="2"/>
      </rPr>
      <t xml:space="preserve"> de </t>
    </r>
    <r>
      <rPr>
        <sz val="11"/>
        <color theme="1"/>
        <rFont val="Bahnschrift SemiBold SemiConden"/>
        <family val="2"/>
      </rPr>
      <t>cresc. é leve</t>
    </r>
    <r>
      <rPr>
        <sz val="10"/>
        <color theme="1"/>
        <rFont val="Bahnschrift SemiBold SemiConden"/>
        <family val="2"/>
      </rPr>
      <t xml:space="preserve"> pelo </t>
    </r>
    <r>
      <rPr>
        <sz val="11"/>
        <color theme="1"/>
        <rFont val="Bahnschrift SemiBold SemiConden"/>
        <family val="2"/>
      </rPr>
      <t>aum.</t>
    </r>
    <r>
      <rPr>
        <sz val="10"/>
        <color theme="1"/>
        <rFont val="Bahnschrift SemiBold SemiConden"/>
        <family val="2"/>
      </rPr>
      <t xml:space="preserve"> das </t>
    </r>
    <r>
      <rPr>
        <sz val="11"/>
        <color theme="1"/>
        <rFont val="Bahnschrift SemiBold SemiConden"/>
        <family val="2"/>
      </rPr>
      <t>oscilações neg.</t>
    </r>
  </si>
  <si>
    <t>Cresce* + Muita oscilação*</t>
  </si>
  <si>
    <t>Dim. das osc. neg. + Aum. das osc. pos.</t>
  </si>
  <si>
    <t>ESTABILIDADE + Aum. das osc.</t>
  </si>
  <si>
    <t>Bloco Estável (Mirando Estabilidade)</t>
  </si>
  <si>
    <t>Decresce</t>
  </si>
  <si>
    <t>Decresce mirando estabilidade*</t>
  </si>
  <si>
    <t>Oscila muito pra definir o decréscimo</t>
  </si>
  <si>
    <t>ESTABILIDADE do Apr e das Osc</t>
  </si>
  <si>
    <t>Oscila muito (decresceu e agora cresce)*</t>
  </si>
  <si>
    <t>Não corresponde ao gráfico*</t>
  </si>
  <si>
    <t>"Estabilidade"</t>
  </si>
  <si>
    <t>Estável com picos de oscilação</t>
  </si>
  <si>
    <t>Declínio</t>
  </si>
  <si>
    <t>Bloco em Declínio (Acelerado ou não)</t>
  </si>
  <si>
    <t>Declínio acelerado</t>
  </si>
  <si>
    <t>Declínio muito acelerado</t>
  </si>
  <si>
    <t>Dado as observações acima, vale observar o comportamento sem as maiores oscilações, seja nas pontas    (LFC +) ou ao longo do gráfico (LFC++)</t>
  </si>
  <si>
    <t>Conversão de APR para Pts</t>
  </si>
  <si>
    <t>LFC+</t>
  </si>
  <si>
    <t>Fit+</t>
  </si>
  <si>
    <t>LFC++</t>
  </si>
  <si>
    <t>Fit++</t>
  </si>
  <si>
    <t>Análise APENAS do CFL+ e CFL++</t>
  </si>
  <si>
    <t>Crescimento acelerado*</t>
  </si>
  <si>
    <t>Osc. cres. + Tend. de estabilidade</t>
  </si>
  <si>
    <t>Oscilação em tend. de cresc.</t>
  </si>
  <si>
    <t>Cresce Pouco* + Aum da Osc</t>
  </si>
  <si>
    <t>Aum. da Osc. + Tend. De Queda</t>
  </si>
  <si>
    <r>
      <t xml:space="preserve">Osc. Estável + Decrésc. do </t>
    </r>
    <r>
      <rPr>
        <sz val="10"/>
        <color theme="1"/>
        <rFont val="Bahnschrift SemiBold"/>
        <family val="2"/>
      </rPr>
      <t>Platô e Vale</t>
    </r>
  </si>
  <si>
    <t>Fit</t>
  </si>
  <si>
    <t>Atlético-MG</t>
  </si>
  <si>
    <t>Athletico-PR</t>
  </si>
  <si>
    <t>Internacional</t>
  </si>
  <si>
    <t>Vasco</t>
  </si>
  <si>
    <t>Goiás</t>
  </si>
  <si>
    <t>São Caetano</t>
  </si>
  <si>
    <t>Coritiba</t>
  </si>
  <si>
    <t>Paraná</t>
  </si>
  <si>
    <t>Vitória</t>
  </si>
  <si>
    <t>Avaí</t>
  </si>
  <si>
    <t>Sport</t>
  </si>
  <si>
    <t>RB Bragantino</t>
  </si>
  <si>
    <t>Juventude</t>
  </si>
  <si>
    <t>Figueirense</t>
  </si>
  <si>
    <t>Ponte Preta</t>
  </si>
  <si>
    <t>Chapecoense</t>
  </si>
  <si>
    <t>América-MG</t>
  </si>
  <si>
    <t>Atlético-GO</t>
  </si>
  <si>
    <t>Grêmio Barueri</t>
  </si>
  <si>
    <t>Ceará</t>
  </si>
  <si>
    <t>Náutico</t>
  </si>
  <si>
    <t>Guarani</t>
  </si>
  <si>
    <t>Criciúma</t>
  </si>
  <si>
    <t>Paysandu</t>
  </si>
  <si>
    <t>Cuiabá</t>
  </si>
  <si>
    <t>Portuguesa</t>
  </si>
  <si>
    <t>Santo André</t>
  </si>
  <si>
    <t>CSA</t>
  </si>
  <si>
    <t>Santa Cruz</t>
  </si>
  <si>
    <t>América-RN</t>
  </si>
  <si>
    <t>Ipatinga</t>
  </si>
  <si>
    <t>Joinville</t>
  </si>
  <si>
    <t>Brasiliense</t>
  </si>
  <si>
    <t>Times Ordem Alfabética</t>
  </si>
  <si>
    <t>Verde</t>
  </si>
  <si>
    <t>Amarelo</t>
  </si>
  <si>
    <t>Red/Laranja</t>
  </si>
  <si>
    <t>Participações</t>
  </si>
  <si>
    <t>Pontuação</t>
  </si>
  <si>
    <t>Times Ordem de Pontuação</t>
  </si>
  <si>
    <t>Vitoria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</si>
</sst>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0.000"/>
    <numFmt numFmtId="166" formatCode="0.0"/>
    <numFmt numFmtId="167" formatCode="0E+00"/>
    <numFmt numFmtId="168" formatCode="#&quot;  pts&quot;"/>
    <numFmt numFmtId="169" formatCode="#&quot;º  rd&quot;"/>
    <numFmt numFmtId="170" formatCode="0.000%"/>
    <numFmt numFmtId="171" formatCode="0\º"/>
  </numFmts>
  <fonts count="1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Bahnschrift"/>
      <family val="2"/>
    </font>
    <font>
      <sz val="11"/>
      <color theme="1"/>
      <name val="Arial Rounded MT Bold"/>
      <family val="2"/>
    </font>
    <font>
      <sz val="11"/>
      <color theme="0"/>
      <name val="Arial Rounded MT Bold"/>
      <family val="2"/>
    </font>
    <font>
      <sz val="11"/>
      <color theme="1"/>
      <name val="Bahnschrift SemiBold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/>
      <name val="Bahnschrift SemiBold"/>
      <family val="2"/>
    </font>
    <font>
      <b/>
      <sz val="12"/>
      <color theme="0"/>
      <name val="Bahnschrift"/>
      <family val="2"/>
    </font>
    <font>
      <b/>
      <i/>
      <u/>
      <sz val="11"/>
      <color rgb="FF0070C0"/>
      <name val="Calibri"/>
      <family val="2"/>
      <scheme val="minor"/>
    </font>
    <font>
      <sz val="36"/>
      <color theme="0"/>
      <name val="Bahnschrift"/>
      <family val="2"/>
    </font>
    <font>
      <b/>
      <i/>
      <u/>
      <sz val="11"/>
      <color theme="10"/>
      <name val="Calibri"/>
      <family val="2"/>
      <scheme val="minor"/>
    </font>
    <font>
      <sz val="11"/>
      <color theme="0"/>
      <name val="Lucida Sans Unicode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Mangal"/>
      <family val="1"/>
    </font>
    <font>
      <b/>
      <sz val="10.5"/>
      <color theme="1"/>
      <name val="Mangal"/>
      <family val="1"/>
    </font>
    <font>
      <b/>
      <sz val="10"/>
      <color theme="1"/>
      <name val="Mangal"/>
      <family val="1"/>
    </font>
    <font>
      <b/>
      <sz val="11"/>
      <color theme="1"/>
      <name val="Mangal"/>
      <family val="1"/>
    </font>
    <font>
      <b/>
      <sz val="20"/>
      <color theme="1"/>
      <name val="Comic Sans MS"/>
      <family val="4"/>
    </font>
    <font>
      <b/>
      <sz val="26"/>
      <color theme="1"/>
      <name val="Times New Roman"/>
      <family val="1"/>
    </font>
    <font>
      <b/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1"/>
      <color theme="1"/>
      <name val="Microsoft YaHei"/>
      <family val="2"/>
    </font>
    <font>
      <b/>
      <sz val="11"/>
      <color theme="0"/>
      <name val="Microsoft YaHei"/>
      <family val="2"/>
    </font>
    <font>
      <b/>
      <sz val="10"/>
      <color theme="0"/>
      <name val="Mangal"/>
      <family val="1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1"/>
      <color theme="1"/>
      <name val="MS PGothic"/>
      <family val="2"/>
    </font>
    <font>
      <b/>
      <sz val="11"/>
      <color theme="0"/>
      <name val="MS PGothic"/>
      <family val="2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MS Gothic"/>
      <family val="3"/>
    </font>
    <font>
      <b/>
      <sz val="12"/>
      <color theme="1"/>
      <name val="MS PGothic"/>
      <family val="2"/>
    </font>
    <font>
      <b/>
      <sz val="14"/>
      <color theme="0"/>
      <name val="Georgia"/>
      <family val="1"/>
    </font>
    <font>
      <b/>
      <i/>
      <u/>
      <sz val="11"/>
      <color theme="10"/>
      <name val="Cambria"/>
      <family val="1"/>
    </font>
    <font>
      <b/>
      <i/>
      <u/>
      <sz val="11"/>
      <color rgb="FF0563C1"/>
      <name val="Cambria"/>
      <family val="1"/>
    </font>
    <font>
      <sz val="11"/>
      <color rgb="FF0563C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i/>
      <u/>
      <sz val="11"/>
      <color rgb="FF0563C1"/>
      <name val="Calibri"/>
      <family val="2"/>
    </font>
    <font>
      <b/>
      <sz val="14"/>
      <color theme="1"/>
      <name val="Trebuchet MS"/>
      <family val="2"/>
    </font>
    <font>
      <b/>
      <sz val="14"/>
      <color rgb="FF000000"/>
      <name val="Trebuchet MS"/>
      <family val="2"/>
    </font>
    <font>
      <b/>
      <sz val="14"/>
      <color rgb="FF000000"/>
      <name val="Mangal"/>
      <family val="1"/>
    </font>
    <font>
      <b/>
      <sz val="12"/>
      <color rgb="FF000000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Roboto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Roboto"/>
      <charset val="1"/>
    </font>
    <font>
      <u/>
      <sz val="11"/>
      <color theme="1"/>
      <name val="Calibri"/>
      <family val="2"/>
      <scheme val="minor"/>
    </font>
    <font>
      <b/>
      <sz val="11"/>
      <color theme="1"/>
      <name val="Roboto"/>
      <charset val="1"/>
    </font>
    <font>
      <sz val="11"/>
      <color theme="1"/>
      <name val="Roboto"/>
      <charset val="1"/>
    </font>
    <font>
      <b/>
      <sz val="11"/>
      <color rgb="FF00B050"/>
      <name val="Cambria"/>
      <family val="1"/>
    </font>
    <font>
      <b/>
      <sz val="11"/>
      <color theme="7" tint="-0.249977111117893"/>
      <name val="Calibri"/>
      <family val="2"/>
      <scheme val="minor"/>
    </font>
    <font>
      <b/>
      <sz val="11"/>
      <color theme="7" tint="-0.249977111117893"/>
      <name val="Roboto"/>
      <charset val="1"/>
    </font>
    <font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0"/>
      <color theme="0"/>
      <name val="Garamond"/>
      <family val="1"/>
    </font>
    <font>
      <sz val="18"/>
      <color rgb="FFFFFF00"/>
      <name val="Microsoft YaHei"/>
      <family val="2"/>
    </font>
    <font>
      <b/>
      <sz val="11"/>
      <color rgb="FF0070C0"/>
      <name val="Cambria"/>
      <family val="1"/>
    </font>
    <font>
      <b/>
      <sz val="11"/>
      <color rgb="FF0070C0"/>
      <name val="Calibri"/>
      <family val="2"/>
      <scheme val="minor"/>
    </font>
    <font>
      <b/>
      <sz val="11"/>
      <color rgb="FF0070C0"/>
      <name val="Roboto"/>
      <charset val="1"/>
    </font>
    <font>
      <b/>
      <sz val="11"/>
      <color rgb="FF00B050"/>
      <name val="Calibri"/>
      <family val="2"/>
      <scheme val="minor"/>
    </font>
    <font>
      <b/>
      <sz val="10"/>
      <color rgb="FF00B050"/>
      <name val="Cambria"/>
      <family val="1"/>
    </font>
    <font>
      <sz val="10"/>
      <color theme="1"/>
      <name val="Cambria"/>
      <family val="1"/>
    </font>
    <font>
      <b/>
      <sz val="10"/>
      <color rgb="FF0070C0"/>
      <name val="Cambria"/>
      <family val="1"/>
    </font>
    <font>
      <b/>
      <sz val="10"/>
      <color theme="7" tint="-0.249977111117893"/>
      <name val="Cambria"/>
      <family val="1"/>
    </font>
    <font>
      <b/>
      <sz val="10"/>
      <color theme="1"/>
      <name val="Cambria"/>
      <family val="1"/>
    </font>
    <font>
      <b/>
      <sz val="10"/>
      <color rgb="FFFF0000"/>
      <name val="Cambria"/>
      <family val="1"/>
    </font>
    <font>
      <b/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b/>
      <sz val="10"/>
      <color rgb="FF00B050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0070C0"/>
      <name val="Cambria"/>
      <family val="1"/>
    </font>
    <font>
      <b/>
      <sz val="11"/>
      <color theme="0"/>
      <name val="Cambria"/>
      <family val="1"/>
    </font>
    <font>
      <b/>
      <sz val="10"/>
      <color theme="1"/>
      <name val="Cambria"/>
      <family val="1"/>
    </font>
    <font>
      <b/>
      <sz val="10"/>
      <color theme="0"/>
      <name val="Cambria"/>
      <family val="1"/>
    </font>
    <font>
      <sz val="10"/>
      <color theme="0"/>
      <name val="Arial Rounded MT Bold"/>
      <family val="2"/>
    </font>
    <font>
      <b/>
      <sz val="11"/>
      <color theme="1"/>
      <name val="Cambria"/>
      <family val="1"/>
    </font>
    <font>
      <sz val="18"/>
      <color rgb="FFFFFF00"/>
      <name val="Microsoft YaHei"/>
      <family val="2"/>
    </font>
    <font>
      <b/>
      <sz val="11"/>
      <color rgb="FF00B050"/>
      <name val="Cambria"/>
      <family val="1"/>
    </font>
    <font>
      <u/>
      <sz val="11"/>
      <color theme="1"/>
      <name val="Cambria"/>
      <family val="1"/>
    </font>
    <font>
      <b/>
      <sz val="11"/>
      <color rgb="FF0070C0"/>
      <name val="Cambria"/>
      <family val="1"/>
    </font>
    <font>
      <b/>
      <sz val="11"/>
      <color theme="7" tint="-0.249977111117893"/>
      <name val="Cambria"/>
      <family val="1"/>
    </font>
    <font>
      <b/>
      <sz val="11"/>
      <color rgb="FFFF0000"/>
      <name val="Cambria"/>
      <family val="1"/>
    </font>
    <font>
      <sz val="11"/>
      <color theme="1"/>
      <name val="Cambria"/>
      <family val="1"/>
    </font>
    <font>
      <b/>
      <sz val="11"/>
      <color theme="10"/>
      <name val="Cambria"/>
      <family val="1"/>
    </font>
    <font>
      <u/>
      <sz val="10"/>
      <color theme="1"/>
      <name val="Cambria"/>
      <family val="1"/>
    </font>
    <font>
      <b/>
      <sz val="10"/>
      <color theme="7" tint="-0.249977111117893"/>
      <name val="Cambria"/>
      <family val="1"/>
    </font>
    <font>
      <b/>
      <sz val="10"/>
      <color rgb="FFFF0000"/>
      <name val="Cambria"/>
      <family val="1"/>
    </font>
    <font>
      <sz val="10"/>
      <color theme="1"/>
      <name val="Cambria"/>
      <family val="1"/>
    </font>
    <font>
      <b/>
      <sz val="10"/>
      <color theme="10"/>
      <name val="Cambria"/>
      <family val="1"/>
    </font>
    <font>
      <sz val="11"/>
      <color theme="1"/>
      <name val="Calibri"/>
      <family val="2"/>
      <scheme val="minor"/>
    </font>
    <font>
      <sz val="16"/>
      <color theme="1"/>
      <name val="Bahnschrift SemiBold Condensed"/>
      <family val="2"/>
    </font>
    <font>
      <b/>
      <sz val="11"/>
      <color theme="0"/>
      <name val="Bahnschrift SemiBold"/>
      <family val="2"/>
    </font>
    <font>
      <sz val="11"/>
      <color theme="1"/>
      <name val="Bahnschrift SemiBold SemiConden"/>
      <family val="2"/>
    </font>
    <font>
      <b/>
      <sz val="9"/>
      <color theme="7" tint="-0.249977111117893"/>
      <name val="Cambria"/>
      <family val="1"/>
    </font>
    <font>
      <b/>
      <sz val="9"/>
      <color rgb="FFFF0000"/>
      <name val="Cambria"/>
      <family val="1"/>
    </font>
    <font>
      <sz val="10"/>
      <color theme="1"/>
      <name val="Bahnschrift SemiBold"/>
      <family val="2"/>
    </font>
    <font>
      <sz val="10"/>
      <color theme="1"/>
      <name val="Bahnschrift SemiBold SemiConden"/>
      <family val="2"/>
    </font>
    <font>
      <sz val="14"/>
      <color theme="0"/>
      <name val="Arial Rounded MT Bold"/>
      <family val="2"/>
    </font>
    <font>
      <sz val="11"/>
      <color theme="1"/>
      <name val="Bahnschrift Light Condensed"/>
      <family val="2"/>
    </font>
    <font>
      <sz val="9"/>
      <color theme="0"/>
      <name val="Roboto"/>
    </font>
    <font>
      <sz val="11"/>
      <name val="Bahnschrift Light Condensed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indexed="81"/>
      <name val="Bahnschrift"/>
      <family val="2"/>
    </font>
    <font>
      <b/>
      <sz val="6"/>
      <color indexed="81"/>
      <name val="Bahnschrift"/>
      <family val="2"/>
    </font>
    <font>
      <b/>
      <sz val="13"/>
      <color theme="0"/>
      <name val="Cambria"/>
      <family val="1"/>
    </font>
    <font>
      <b/>
      <sz val="12"/>
      <color theme="1"/>
      <name val="Cambria"/>
      <family val="1"/>
    </font>
    <font>
      <sz val="11"/>
      <color theme="0"/>
      <name val="Cambria"/>
      <family val="1"/>
    </font>
    <font>
      <sz val="36"/>
      <color rgb="FFFFFFFF"/>
      <name val="Bahnschrift"/>
      <family val="2"/>
    </font>
    <font>
      <sz val="28"/>
      <color rgb="FFFFFFFF"/>
      <name val="Bahnschrift"/>
      <family val="2"/>
    </font>
  </fonts>
  <fills count="2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BF5FF"/>
        <bgColor indexed="64"/>
      </patternFill>
    </fill>
    <fill>
      <patternFill patternType="solid">
        <fgColor rgb="FFFEFFCD"/>
        <bgColor indexed="64"/>
      </patternFill>
    </fill>
    <fill>
      <patternFill patternType="solid">
        <fgColor rgb="FFFF50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0D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6F8D8"/>
        <bgColor indexed="64"/>
      </patternFill>
    </fill>
    <fill>
      <patternFill patternType="solid">
        <fgColor theme="7" tint="0.39997558519241921"/>
        <bgColor indexed="64"/>
      </patternFill>
    </fill>
  </fills>
  <borders count="1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/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rgb="FF000000"/>
      </left>
      <right/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/>
      <right/>
      <top style="medium">
        <color theme="1"/>
      </top>
      <bottom style="medium">
        <color rgb="FF00000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0"/>
      </left>
      <right style="medium">
        <color theme="1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theme="1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ck">
        <color theme="1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 style="medium">
        <color theme="0"/>
      </bottom>
      <diagonal/>
    </border>
    <border>
      <left/>
      <right style="medium">
        <color theme="1"/>
      </right>
      <top/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1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0"/>
      </bottom>
      <diagonal/>
    </border>
    <border>
      <left/>
      <right style="medium">
        <color theme="1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000000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9" fontId="95" fillId="0" borderId="0" applyFont="0" applyFill="0" applyBorder="0" applyAlignment="0" applyProtection="0"/>
    <xf numFmtId="43" fontId="95" fillId="0" borderId="0" applyFont="0" applyFill="0" applyBorder="0" applyAlignment="0" applyProtection="0"/>
  </cellStyleXfs>
  <cellXfs count="824">
    <xf numFmtId="0" fontId="0" fillId="0" borderId="0" xfId="0"/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4" fillId="4" borderId="0" xfId="0" applyFont="1" applyFill="1"/>
    <xf numFmtId="0" fontId="4" fillId="0" borderId="0" xfId="0" applyFont="1"/>
    <xf numFmtId="0" fontId="3" fillId="2" borderId="0" xfId="0" applyFont="1" applyFill="1"/>
    <xf numFmtId="0" fontId="6" fillId="4" borderId="0" xfId="0" applyFont="1" applyFill="1"/>
    <xf numFmtId="0" fontId="6" fillId="0" borderId="0" xfId="0" applyFont="1"/>
    <xf numFmtId="164" fontId="0" fillId="4" borderId="0" xfId="0" applyNumberFormat="1" applyFill="1"/>
    <xf numFmtId="164" fontId="0" fillId="0" borderId="0" xfId="0" applyNumberFormat="1"/>
    <xf numFmtId="0" fontId="0" fillId="4" borderId="36" xfId="0" applyFill="1" applyBorder="1"/>
    <xf numFmtId="0" fontId="2" fillId="2" borderId="0" xfId="0" applyFont="1" applyFill="1" applyAlignment="1">
      <alignment horizontal="right"/>
    </xf>
    <xf numFmtId="164" fontId="10" fillId="2" borderId="9" xfId="0" applyNumberFormat="1" applyFont="1" applyFill="1" applyBorder="1" applyAlignment="1">
      <alignment horizontal="left" vertical="center"/>
    </xf>
    <xf numFmtId="0" fontId="3" fillId="2" borderId="9" xfId="0" applyFont="1" applyFill="1" applyBorder="1"/>
    <xf numFmtId="164" fontId="3" fillId="2" borderId="9" xfId="0" applyNumberFormat="1" applyFont="1" applyFill="1" applyBorder="1"/>
    <xf numFmtId="0" fontId="3" fillId="2" borderId="6" xfId="0" applyFont="1" applyFill="1" applyBorder="1"/>
    <xf numFmtId="0" fontId="9" fillId="2" borderId="0" xfId="0" applyFont="1" applyFill="1"/>
    <xf numFmtId="0" fontId="4" fillId="2" borderId="10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49" fontId="6" fillId="3" borderId="0" xfId="0" applyNumberFormat="1" applyFont="1" applyFill="1" applyAlignment="1">
      <alignment horizontal="left"/>
    </xf>
    <xf numFmtId="0" fontId="4" fillId="2" borderId="29" xfId="0" applyFont="1" applyFill="1" applyBorder="1" applyAlignment="1">
      <alignment horizontal="center"/>
    </xf>
    <xf numFmtId="0" fontId="6" fillId="2" borderId="10" xfId="0" applyFont="1" applyFill="1" applyBorder="1"/>
    <xf numFmtId="0" fontId="4" fillId="2" borderId="45" xfId="0" applyFont="1" applyFill="1" applyBorder="1" applyAlignment="1">
      <alignment horizontal="center"/>
    </xf>
    <xf numFmtId="0" fontId="0" fillId="2" borderId="44" xfId="0" applyFill="1" applyBorder="1"/>
    <xf numFmtId="0" fontId="0" fillId="2" borderId="16" xfId="0" applyFill="1" applyBorder="1"/>
    <xf numFmtId="0" fontId="4" fillId="2" borderId="46" xfId="0" applyFont="1" applyFill="1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4" fillId="2" borderId="0" xfId="0" applyFont="1" applyFill="1"/>
    <xf numFmtId="0" fontId="4" fillId="2" borderId="10" xfId="0" applyFont="1" applyFill="1" applyBorder="1"/>
    <xf numFmtId="0" fontId="0" fillId="2" borderId="38" xfId="0" applyFill="1" applyBorder="1"/>
    <xf numFmtId="0" fontId="0" fillId="2" borderId="8" xfId="0" applyFill="1" applyBorder="1"/>
    <xf numFmtId="0" fontId="6" fillId="11" borderId="0" xfId="0" applyFont="1" applyFill="1"/>
    <xf numFmtId="0" fontId="0" fillId="11" borderId="0" xfId="0" applyFill="1"/>
    <xf numFmtId="0" fontId="11" fillId="2" borderId="0" xfId="1" applyFont="1" applyFill="1" applyAlignment="1" applyProtection="1">
      <alignment horizontal="left"/>
    </xf>
    <xf numFmtId="0" fontId="11" fillId="2" borderId="0" xfId="1" applyFont="1" applyFill="1" applyProtection="1"/>
    <xf numFmtId="0" fontId="13" fillId="2" borderId="0" xfId="1" applyFont="1" applyFill="1" applyProtection="1"/>
    <xf numFmtId="0" fontId="4" fillId="2" borderId="1" xfId="0" applyFont="1" applyFill="1" applyBorder="1"/>
    <xf numFmtId="0" fontId="6" fillId="2" borderId="0" xfId="0" applyFont="1" applyFill="1"/>
    <xf numFmtId="0" fontId="4" fillId="2" borderId="8" xfId="0" applyFont="1" applyFill="1" applyBorder="1"/>
    <xf numFmtId="0" fontId="4" fillId="2" borderId="13" xfId="0" applyFont="1" applyFill="1" applyBorder="1"/>
    <xf numFmtId="0" fontId="4" fillId="2" borderId="7" xfId="0" applyFont="1" applyFill="1" applyBorder="1"/>
    <xf numFmtId="0" fontId="4" fillId="2" borderId="20" xfId="0" applyFont="1" applyFill="1" applyBorder="1"/>
    <xf numFmtId="0" fontId="4" fillId="2" borderId="16" xfId="0" applyFont="1" applyFill="1" applyBorder="1"/>
    <xf numFmtId="0" fontId="0" fillId="11" borderId="0" xfId="0" applyFill="1" applyAlignment="1">
      <alignment horizontal="center"/>
    </xf>
    <xf numFmtId="0" fontId="4" fillId="2" borderId="3" xfId="0" applyFont="1" applyFill="1" applyBorder="1"/>
    <xf numFmtId="0" fontId="0" fillId="2" borderId="4" xfId="0" applyFill="1" applyBorder="1"/>
    <xf numFmtId="0" fontId="0" fillId="2" borderId="33" xfId="0" applyFill="1" applyBorder="1"/>
    <xf numFmtId="0" fontId="0" fillId="2" borderId="5" xfId="0" applyFill="1" applyBorder="1"/>
    <xf numFmtId="0" fontId="4" fillId="2" borderId="52" xfId="0" applyFont="1" applyFill="1" applyBorder="1"/>
    <xf numFmtId="164" fontId="4" fillId="2" borderId="51" xfId="0" applyNumberFormat="1" applyFont="1" applyFill="1" applyBorder="1"/>
    <xf numFmtId="164" fontId="4" fillId="2" borderId="52" xfId="0" applyNumberFormat="1" applyFont="1" applyFill="1" applyBorder="1"/>
    <xf numFmtId="0" fontId="0" fillId="2" borderId="39" xfId="0" applyFill="1" applyBorder="1"/>
    <xf numFmtId="164" fontId="0" fillId="2" borderId="0" xfId="0" applyNumberFormat="1" applyFill="1"/>
    <xf numFmtId="0" fontId="0" fillId="2" borderId="2" xfId="0" applyFill="1" applyBorder="1"/>
    <xf numFmtId="0" fontId="1" fillId="2" borderId="9" xfId="0" applyFont="1" applyFill="1" applyBorder="1"/>
    <xf numFmtId="0" fontId="0" fillId="2" borderId="9" xfId="0" applyFill="1" applyBorder="1"/>
    <xf numFmtId="164" fontId="0" fillId="2" borderId="9" xfId="0" applyNumberFormat="1" applyFill="1" applyBorder="1"/>
    <xf numFmtId="0" fontId="5" fillId="2" borderId="10" xfId="0" applyFont="1" applyFill="1" applyBorder="1"/>
    <xf numFmtId="0" fontId="1" fillId="2" borderId="10" xfId="0" applyFont="1" applyFill="1" applyBorder="1"/>
    <xf numFmtId="0" fontId="9" fillId="2" borderId="10" xfId="0" applyFont="1" applyFill="1" applyBorder="1"/>
    <xf numFmtId="0" fontId="1" fillId="2" borderId="31" xfId="0" applyFont="1" applyFill="1" applyBorder="1"/>
    <xf numFmtId="0" fontId="5" fillId="2" borderId="13" xfId="0" applyFont="1" applyFill="1" applyBorder="1"/>
    <xf numFmtId="0" fontId="5" fillId="2" borderId="31" xfId="0" applyFont="1" applyFill="1" applyBorder="1"/>
    <xf numFmtId="0" fontId="1" fillId="2" borderId="13" xfId="0" applyFont="1" applyFill="1" applyBorder="1"/>
    <xf numFmtId="0" fontId="5" fillId="2" borderId="10" xfId="0" applyFont="1" applyFill="1" applyBorder="1" applyAlignment="1">
      <alignment horizontal="right"/>
    </xf>
    <xf numFmtId="0" fontId="1" fillId="2" borderId="16" xfId="0" applyFont="1" applyFill="1" applyBorder="1"/>
    <xf numFmtId="164" fontId="1" fillId="2" borderId="10" xfId="0" applyNumberFormat="1" applyFont="1" applyFill="1" applyBorder="1"/>
    <xf numFmtId="0" fontId="5" fillId="2" borderId="10" xfId="0" applyFont="1" applyFill="1" applyBorder="1" applyAlignment="1">
      <alignment horizontal="left"/>
    </xf>
    <xf numFmtId="0" fontId="14" fillId="2" borderId="10" xfId="0" quotePrefix="1" applyFont="1" applyFill="1" applyBorder="1" applyAlignment="1">
      <alignment horizontal="left"/>
    </xf>
    <xf numFmtId="0" fontId="6" fillId="2" borderId="0" xfId="0" applyFont="1" applyFill="1" applyProtection="1">
      <protection locked="0"/>
    </xf>
    <xf numFmtId="0" fontId="15" fillId="2" borderId="10" xfId="0" applyFont="1" applyFill="1" applyBorder="1"/>
    <xf numFmtId="0" fontId="17" fillId="3" borderId="24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0" fontId="19" fillId="2" borderId="24" xfId="0" applyFont="1" applyFill="1" applyBorder="1" applyAlignment="1">
      <alignment horizontal="left"/>
    </xf>
    <xf numFmtId="0" fontId="17" fillId="3" borderId="21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/>
    </xf>
    <xf numFmtId="0" fontId="18" fillId="11" borderId="0" xfId="0" applyFont="1" applyFill="1" applyAlignment="1">
      <alignment horizontal="left" vertical="center"/>
    </xf>
    <xf numFmtId="0" fontId="31" fillId="2" borderId="39" xfId="0" applyFont="1" applyFill="1" applyBorder="1" applyAlignment="1">
      <alignment horizontal="center"/>
    </xf>
    <xf numFmtId="0" fontId="32" fillId="11" borderId="40" xfId="0" applyFont="1" applyFill="1" applyBorder="1" applyAlignment="1">
      <alignment horizontal="center"/>
    </xf>
    <xf numFmtId="0" fontId="32" fillId="11" borderId="41" xfId="0" applyFont="1" applyFill="1" applyBorder="1" applyAlignment="1">
      <alignment horizontal="center"/>
    </xf>
    <xf numFmtId="0" fontId="31" fillId="11" borderId="39" xfId="0" applyFont="1" applyFill="1" applyBorder="1" applyAlignment="1">
      <alignment horizontal="center"/>
    </xf>
    <xf numFmtId="0" fontId="31" fillId="2" borderId="42" xfId="0" applyFont="1" applyFill="1" applyBorder="1" applyAlignment="1">
      <alignment horizontal="center"/>
    </xf>
    <xf numFmtId="0" fontId="32" fillId="11" borderId="43" xfId="0" applyFont="1" applyFill="1" applyBorder="1" applyAlignment="1">
      <alignment horizontal="center"/>
    </xf>
    <xf numFmtId="0" fontId="32" fillId="11" borderId="39" xfId="0" applyFont="1" applyFill="1" applyBorder="1" applyAlignment="1">
      <alignment horizontal="center"/>
    </xf>
    <xf numFmtId="0" fontId="33" fillId="11" borderId="1" xfId="0" applyFont="1" applyFill="1" applyBorder="1" applyAlignment="1">
      <alignment horizontal="center"/>
    </xf>
    <xf numFmtId="0" fontId="34" fillId="11" borderId="32" xfId="0" applyFont="1" applyFill="1" applyBorder="1" applyAlignment="1">
      <alignment horizontal="center"/>
    </xf>
    <xf numFmtId="0" fontId="34" fillId="11" borderId="10" xfId="0" applyFont="1" applyFill="1" applyBorder="1" applyAlignment="1">
      <alignment horizontal="center"/>
    </xf>
    <xf numFmtId="0" fontId="30" fillId="11" borderId="0" xfId="0" applyFont="1" applyFill="1" applyAlignment="1">
      <alignment horizontal="center"/>
    </xf>
    <xf numFmtId="0" fontId="34" fillId="11" borderId="16" xfId="0" applyFont="1" applyFill="1" applyBorder="1" applyAlignment="1">
      <alignment horizontal="center"/>
    </xf>
    <xf numFmtId="0" fontId="29" fillId="11" borderId="0" xfId="0" applyFont="1" applyFill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27" fillId="12" borderId="1" xfId="0" applyFont="1" applyFill="1" applyBorder="1" applyAlignment="1" applyProtection="1">
      <alignment horizontal="center"/>
      <protection locked="0"/>
    </xf>
    <xf numFmtId="0" fontId="27" fillId="12" borderId="57" xfId="0" applyFont="1" applyFill="1" applyBorder="1" applyAlignment="1" applyProtection="1">
      <alignment horizontal="right"/>
      <protection locked="0"/>
    </xf>
    <xf numFmtId="49" fontId="22" fillId="7" borderId="66" xfId="0" applyNumberFormat="1" applyFont="1" applyFill="1" applyBorder="1" applyAlignment="1">
      <alignment horizontal="left" vertical="top"/>
    </xf>
    <xf numFmtId="49" fontId="22" fillId="9" borderId="67" xfId="0" applyNumberFormat="1" applyFont="1" applyFill="1" applyBorder="1" applyAlignment="1">
      <alignment horizontal="left" vertical="top"/>
    </xf>
    <xf numFmtId="49" fontId="22" fillId="8" borderId="67" xfId="0" applyNumberFormat="1" applyFont="1" applyFill="1" applyBorder="1" applyAlignment="1">
      <alignment horizontal="left" vertical="top"/>
    </xf>
    <xf numFmtId="49" fontId="22" fillId="7" borderId="67" xfId="0" applyNumberFormat="1" applyFont="1" applyFill="1" applyBorder="1" applyAlignment="1">
      <alignment horizontal="left" vertical="top"/>
    </xf>
    <xf numFmtId="49" fontId="23" fillId="5" borderId="67" xfId="0" applyNumberFormat="1" applyFont="1" applyFill="1" applyBorder="1" applyAlignment="1">
      <alignment horizontal="left" vertical="top"/>
    </xf>
    <xf numFmtId="49" fontId="22" fillId="13" borderId="67" xfId="0" applyNumberFormat="1" applyFont="1" applyFill="1" applyBorder="1" applyAlignment="1">
      <alignment horizontal="left" vertical="top"/>
    </xf>
    <xf numFmtId="49" fontId="22" fillId="6" borderId="67" xfId="0" applyNumberFormat="1" applyFont="1" applyFill="1" applyBorder="1" applyAlignment="1">
      <alignment horizontal="left" vertical="top"/>
    </xf>
    <xf numFmtId="49" fontId="23" fillId="6" borderId="67" xfId="0" applyNumberFormat="1" applyFont="1" applyFill="1" applyBorder="1" applyAlignment="1">
      <alignment horizontal="left" vertical="top"/>
    </xf>
    <xf numFmtId="49" fontId="22" fillId="6" borderId="68" xfId="0" applyNumberFormat="1" applyFont="1" applyFill="1" applyBorder="1" applyAlignment="1">
      <alignment horizontal="left" vertical="top"/>
    </xf>
    <xf numFmtId="0" fontId="24" fillId="7" borderId="66" xfId="0" applyFont="1" applyFill="1" applyBorder="1" applyAlignment="1">
      <alignment horizontal="left" vertical="center"/>
    </xf>
    <xf numFmtId="0" fontId="24" fillId="9" borderId="67" xfId="0" applyFont="1" applyFill="1" applyBorder="1" applyAlignment="1">
      <alignment horizontal="left" vertical="center"/>
    </xf>
    <xf numFmtId="0" fontId="24" fillId="8" borderId="67" xfId="0" applyFont="1" applyFill="1" applyBorder="1" applyAlignment="1">
      <alignment horizontal="left" vertical="center"/>
    </xf>
    <xf numFmtId="0" fontId="24" fillId="7" borderId="67" xfId="0" applyFont="1" applyFill="1" applyBorder="1" applyAlignment="1">
      <alignment horizontal="left" vertical="center"/>
    </xf>
    <xf numFmtId="0" fontId="25" fillId="5" borderId="67" xfId="0" applyFont="1" applyFill="1" applyBorder="1" applyAlignment="1">
      <alignment horizontal="left" vertical="center"/>
    </xf>
    <xf numFmtId="0" fontId="24" fillId="13" borderId="67" xfId="0" applyFont="1" applyFill="1" applyBorder="1" applyAlignment="1">
      <alignment horizontal="left" vertical="center"/>
    </xf>
    <xf numFmtId="0" fontId="24" fillId="6" borderId="67" xfId="0" applyFont="1" applyFill="1" applyBorder="1" applyAlignment="1">
      <alignment horizontal="left" vertical="center"/>
    </xf>
    <xf numFmtId="0" fontId="25" fillId="6" borderId="67" xfId="0" applyFont="1" applyFill="1" applyBorder="1" applyAlignment="1">
      <alignment horizontal="left" vertical="center"/>
    </xf>
    <xf numFmtId="0" fontId="24" fillId="6" borderId="68" xfId="0" applyFont="1" applyFill="1" applyBorder="1" applyAlignment="1">
      <alignment horizontal="left" vertical="center"/>
    </xf>
    <xf numFmtId="49" fontId="22" fillId="7" borderId="70" xfId="0" applyNumberFormat="1" applyFont="1" applyFill="1" applyBorder="1" applyAlignment="1">
      <alignment horizontal="left" vertical="top"/>
    </xf>
    <xf numFmtId="0" fontId="24" fillId="7" borderId="70" xfId="0" applyFont="1" applyFill="1" applyBorder="1" applyAlignment="1">
      <alignment horizontal="left" vertical="center"/>
    </xf>
    <xf numFmtId="49" fontId="22" fillId="13" borderId="68" xfId="0" applyNumberFormat="1" applyFont="1" applyFill="1" applyBorder="1" applyAlignment="1">
      <alignment horizontal="left" vertical="top"/>
    </xf>
    <xf numFmtId="0" fontId="24" fillId="13" borderId="68" xfId="0" applyFont="1" applyFill="1" applyBorder="1" applyAlignment="1">
      <alignment horizontal="left" vertical="center"/>
    </xf>
    <xf numFmtId="0" fontId="32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1" fontId="0" fillId="0" borderId="0" xfId="0" applyNumberFormat="1"/>
    <xf numFmtId="0" fontId="27" fillId="0" borderId="0" xfId="0" applyFont="1"/>
    <xf numFmtId="0" fontId="27" fillId="4" borderId="0" xfId="0" applyFont="1" applyFill="1"/>
    <xf numFmtId="0" fontId="47" fillId="4" borderId="0" xfId="0" applyFont="1" applyFill="1" applyAlignment="1">
      <alignment wrapText="1"/>
    </xf>
    <xf numFmtId="0" fontId="57" fillId="4" borderId="0" xfId="1" applyFont="1" applyFill="1" applyBorder="1"/>
    <xf numFmtId="0" fontId="57" fillId="4" borderId="0" xfId="1" applyFont="1" applyFill="1" applyBorder="1" applyAlignment="1">
      <alignment wrapText="1"/>
    </xf>
    <xf numFmtId="0" fontId="28" fillId="2" borderId="78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/>
    </xf>
    <xf numFmtId="0" fontId="0" fillId="2" borderId="15" xfId="0" applyFill="1" applyBorder="1"/>
    <xf numFmtId="0" fontId="8" fillId="2" borderId="15" xfId="1" applyFill="1" applyBorder="1"/>
    <xf numFmtId="0" fontId="47" fillId="2" borderId="15" xfId="0" applyFont="1" applyFill="1" applyBorder="1" applyAlignment="1">
      <alignment wrapText="1"/>
    </xf>
    <xf numFmtId="0" fontId="8" fillId="2" borderId="15" xfId="1" applyFill="1" applyBorder="1" applyAlignment="1">
      <alignment wrapText="1"/>
    </xf>
    <xf numFmtId="0" fontId="27" fillId="4" borderId="10" xfId="0" applyFont="1" applyFill="1" applyBorder="1" applyAlignment="1">
      <alignment horizontal="center"/>
    </xf>
    <xf numFmtId="0" fontId="8" fillId="2" borderId="81" xfId="1" applyFill="1" applyBorder="1" applyAlignment="1">
      <alignment wrapText="1"/>
    </xf>
    <xf numFmtId="0" fontId="53" fillId="4" borderId="0" xfId="0" applyFont="1" applyFill="1" applyAlignment="1">
      <alignment wrapText="1"/>
    </xf>
    <xf numFmtId="0" fontId="0" fillId="4" borderId="0" xfId="1" applyFont="1" applyFill="1" applyBorder="1" applyAlignment="1">
      <alignment wrapText="1"/>
    </xf>
    <xf numFmtId="0" fontId="51" fillId="4" borderId="0" xfId="1" applyFont="1" applyFill="1" applyBorder="1" applyAlignment="1">
      <alignment wrapText="1"/>
    </xf>
    <xf numFmtId="0" fontId="46" fillId="2" borderId="0" xfId="0" applyFont="1" applyFill="1" applyAlignment="1">
      <alignment wrapText="1"/>
    </xf>
    <xf numFmtId="0" fontId="47" fillId="2" borderId="0" xfId="0" applyFont="1" applyFill="1" applyAlignment="1">
      <alignment wrapText="1"/>
    </xf>
    <xf numFmtId="0" fontId="8" fillId="2" borderId="0" xfId="1" applyFill="1" applyBorder="1" applyAlignment="1">
      <alignment wrapText="1"/>
    </xf>
    <xf numFmtId="0" fontId="0" fillId="2" borderId="82" xfId="0" applyFill="1" applyBorder="1"/>
    <xf numFmtId="0" fontId="15" fillId="2" borderId="83" xfId="0" applyFont="1" applyFill="1" applyBorder="1" applyAlignment="1">
      <alignment horizontal="center"/>
    </xf>
    <xf numFmtId="0" fontId="48" fillId="0" borderId="0" xfId="0" applyFont="1"/>
    <xf numFmtId="0" fontId="48" fillId="0" borderId="85" xfId="0" applyFont="1" applyBorder="1"/>
    <xf numFmtId="164" fontId="0" fillId="0" borderId="84" xfId="0" applyNumberFormat="1" applyBorder="1"/>
    <xf numFmtId="164" fontId="0" fillId="0" borderId="86" xfId="0" applyNumberFormat="1" applyBorder="1"/>
    <xf numFmtId="164" fontId="0" fillId="0" borderId="88" xfId="0" applyNumberFormat="1" applyBorder="1"/>
    <xf numFmtId="164" fontId="0" fillId="0" borderId="89" xfId="0" applyNumberFormat="1" applyBorder="1"/>
    <xf numFmtId="0" fontId="28" fillId="2" borderId="79" xfId="0" applyFont="1" applyFill="1" applyBorder="1" applyAlignment="1">
      <alignment horizontal="center"/>
    </xf>
    <xf numFmtId="0" fontId="59" fillId="2" borderId="55" xfId="0" applyFont="1" applyFill="1" applyBorder="1" applyAlignment="1">
      <alignment horizontal="center"/>
    </xf>
    <xf numFmtId="0" fontId="27" fillId="11" borderId="10" xfId="0" applyFont="1" applyFill="1" applyBorder="1" applyAlignment="1">
      <alignment horizontal="center"/>
    </xf>
    <xf numFmtId="0" fontId="64" fillId="4" borderId="84" xfId="1" applyFont="1" applyFill="1" applyBorder="1" applyAlignment="1">
      <alignment horizontal="center" wrapText="1"/>
    </xf>
    <xf numFmtId="0" fontId="49" fillId="4" borderId="84" xfId="1" applyFont="1" applyFill="1" applyBorder="1" applyAlignment="1">
      <alignment horizontal="center" wrapText="1"/>
    </xf>
    <xf numFmtId="0" fontId="48" fillId="4" borderId="84" xfId="1" applyFont="1" applyFill="1" applyBorder="1" applyAlignment="1">
      <alignment horizontal="center" wrapText="1"/>
    </xf>
    <xf numFmtId="0" fontId="48" fillId="4" borderId="0" xfId="1" applyFont="1" applyFill="1" applyBorder="1" applyAlignment="1"/>
    <xf numFmtId="0" fontId="58" fillId="4" borderId="0" xfId="1" applyFont="1" applyFill="1" applyBorder="1" applyAlignment="1">
      <alignment wrapText="1"/>
    </xf>
    <xf numFmtId="0" fontId="64" fillId="0" borderId="85" xfId="0" applyFont="1" applyBorder="1"/>
    <xf numFmtId="0" fontId="49" fillId="0" borderId="85" xfId="0" applyFont="1" applyBorder="1"/>
    <xf numFmtId="0" fontId="62" fillId="4" borderId="85" xfId="1" applyFont="1" applyFill="1" applyBorder="1" applyAlignment="1">
      <alignment horizontal="center" wrapText="1"/>
    </xf>
    <xf numFmtId="0" fontId="55" fillId="4" borderId="85" xfId="1" applyFont="1" applyFill="1" applyBorder="1" applyAlignment="1">
      <alignment horizontal="center" wrapText="1"/>
    </xf>
    <xf numFmtId="0" fontId="48" fillId="4" borderId="85" xfId="1" applyFont="1" applyFill="1" applyBorder="1" applyAlignment="1">
      <alignment horizontal="center"/>
    </xf>
    <xf numFmtId="164" fontId="64" fillId="0" borderId="87" xfId="0" applyNumberFormat="1" applyFont="1" applyBorder="1"/>
    <xf numFmtId="164" fontId="49" fillId="0" borderId="84" xfId="0" applyNumberFormat="1" applyFont="1" applyBorder="1"/>
    <xf numFmtId="164" fontId="65" fillId="0" borderId="87" xfId="0" applyNumberFormat="1" applyFont="1" applyBorder="1"/>
    <xf numFmtId="164" fontId="65" fillId="0" borderId="90" xfId="0" applyNumberFormat="1" applyFont="1" applyBorder="1"/>
    <xf numFmtId="164" fontId="66" fillId="0" borderId="88" xfId="0" applyNumberFormat="1" applyFont="1" applyBorder="1"/>
    <xf numFmtId="164" fontId="66" fillId="0" borderId="84" xfId="0" applyNumberFormat="1" applyFont="1" applyBorder="1"/>
    <xf numFmtId="0" fontId="66" fillId="0" borderId="0" xfId="0" applyFont="1"/>
    <xf numFmtId="164" fontId="67" fillId="0" borderId="88" xfId="0" applyNumberFormat="1" applyFont="1" applyBorder="1"/>
    <xf numFmtId="164" fontId="68" fillId="0" borderId="88" xfId="0" applyNumberFormat="1" applyFont="1" applyBorder="1"/>
    <xf numFmtId="164" fontId="69" fillId="0" borderId="88" xfId="0" applyNumberFormat="1" applyFont="1" applyBorder="1"/>
    <xf numFmtId="164" fontId="70" fillId="0" borderId="88" xfId="0" applyNumberFormat="1" applyFont="1" applyBorder="1"/>
    <xf numFmtId="164" fontId="70" fillId="0" borderId="84" xfId="0" applyNumberFormat="1" applyFont="1" applyBorder="1"/>
    <xf numFmtId="164" fontId="67" fillId="0" borderId="0" xfId="0" applyNumberFormat="1" applyFont="1"/>
    <xf numFmtId="164" fontId="68" fillId="0" borderId="0" xfId="0" applyNumberFormat="1" applyFont="1"/>
    <xf numFmtId="164" fontId="69" fillId="0" borderId="0" xfId="0" applyNumberFormat="1" applyFont="1"/>
    <xf numFmtId="164" fontId="67" fillId="0" borderId="84" xfId="0" applyNumberFormat="1" applyFont="1" applyBorder="1"/>
    <xf numFmtId="164" fontId="64" fillId="0" borderId="88" xfId="0" applyNumberFormat="1" applyFont="1" applyBorder="1"/>
    <xf numFmtId="164" fontId="49" fillId="0" borderId="89" xfId="0" applyNumberFormat="1" applyFont="1" applyBorder="1"/>
    <xf numFmtId="164" fontId="54" fillId="11" borderId="10" xfId="0" applyNumberFormat="1" applyFont="1" applyFill="1" applyBorder="1"/>
    <xf numFmtId="164" fontId="54" fillId="11" borderId="10" xfId="0" applyNumberFormat="1" applyFont="1" applyFill="1" applyBorder="1" applyAlignment="1">
      <alignment wrapText="1"/>
    </xf>
    <xf numFmtId="164" fontId="61" fillId="11" borderId="10" xfId="0" applyNumberFormat="1" applyFont="1" applyFill="1" applyBorder="1"/>
    <xf numFmtId="164" fontId="61" fillId="11" borderId="10" xfId="0" applyNumberFormat="1" applyFont="1" applyFill="1" applyBorder="1" applyAlignment="1">
      <alignment wrapText="1"/>
    </xf>
    <xf numFmtId="164" fontId="62" fillId="11" borderId="10" xfId="0" applyNumberFormat="1" applyFont="1" applyFill="1" applyBorder="1"/>
    <xf numFmtId="164" fontId="63" fillId="11" borderId="10" xfId="0" applyNumberFormat="1" applyFont="1" applyFill="1" applyBorder="1" applyAlignment="1">
      <alignment wrapText="1"/>
    </xf>
    <xf numFmtId="164" fontId="55" fillId="11" borderId="10" xfId="0" applyNumberFormat="1" applyFont="1" applyFill="1" applyBorder="1"/>
    <xf numFmtId="164" fontId="56" fillId="11" borderId="10" xfId="0" applyNumberFormat="1" applyFont="1" applyFill="1" applyBorder="1" applyAlignment="1">
      <alignment wrapText="1"/>
    </xf>
    <xf numFmtId="164" fontId="48" fillId="11" borderId="10" xfId="0" applyNumberFormat="1" applyFont="1" applyFill="1" applyBorder="1"/>
    <xf numFmtId="164" fontId="52" fillId="11" borderId="10" xfId="0" applyNumberFormat="1" applyFont="1" applyFill="1" applyBorder="1" applyAlignment="1">
      <alignment wrapText="1"/>
    </xf>
    <xf numFmtId="164" fontId="49" fillId="11" borderId="10" xfId="0" applyNumberFormat="1" applyFont="1" applyFill="1" applyBorder="1"/>
    <xf numFmtId="164" fontId="50" fillId="11" borderId="10" xfId="0" applyNumberFormat="1" applyFont="1" applyFill="1" applyBorder="1" applyAlignment="1">
      <alignment wrapText="1"/>
    </xf>
    <xf numFmtId="0" fontId="8" fillId="2" borderId="85" xfId="1" applyFill="1" applyBorder="1" applyAlignment="1">
      <alignment wrapText="1"/>
    </xf>
    <xf numFmtId="0" fontId="27" fillId="11" borderId="32" xfId="0" applyFont="1" applyFill="1" applyBorder="1" applyAlignment="1">
      <alignment horizontal="center"/>
    </xf>
    <xf numFmtId="164" fontId="54" fillId="11" borderId="10" xfId="1" applyNumberFormat="1" applyFont="1" applyFill="1" applyBorder="1"/>
    <xf numFmtId="164" fontId="61" fillId="11" borderId="10" xfId="1" applyNumberFormat="1" applyFont="1" applyFill="1" applyBorder="1" applyAlignment="1">
      <alignment wrapText="1"/>
    </xf>
    <xf numFmtId="164" fontId="62" fillId="11" borderId="10" xfId="1" applyNumberFormat="1" applyFont="1" applyFill="1" applyBorder="1" applyAlignment="1">
      <alignment wrapText="1"/>
    </xf>
    <xf numFmtId="164" fontId="55" fillId="11" borderId="10" xfId="1" applyNumberFormat="1" applyFont="1" applyFill="1" applyBorder="1" applyAlignment="1">
      <alignment wrapText="1"/>
    </xf>
    <xf numFmtId="164" fontId="48" fillId="11" borderId="10" xfId="1" applyNumberFormat="1" applyFont="1" applyFill="1" applyBorder="1" applyAlignment="1">
      <alignment wrapText="1"/>
    </xf>
    <xf numFmtId="164" fontId="49" fillId="11" borderId="10" xfId="1" applyNumberFormat="1" applyFont="1" applyFill="1" applyBorder="1" applyAlignment="1">
      <alignment wrapText="1"/>
    </xf>
    <xf numFmtId="164" fontId="54" fillId="11" borderId="10" xfId="1" applyNumberFormat="1" applyFont="1" applyFill="1" applyBorder="1" applyAlignment="1">
      <alignment wrapText="1"/>
    </xf>
    <xf numFmtId="164" fontId="62" fillId="2" borderId="10" xfId="0" applyNumberFormat="1" applyFont="1" applyFill="1" applyBorder="1"/>
    <xf numFmtId="164" fontId="63" fillId="2" borderId="10" xfId="0" applyNumberFormat="1" applyFont="1" applyFill="1" applyBorder="1" applyAlignment="1">
      <alignment wrapText="1"/>
    </xf>
    <xf numFmtId="164" fontId="62" fillId="2" borderId="10" xfId="1" applyNumberFormat="1" applyFont="1" applyFill="1" applyBorder="1" applyAlignment="1">
      <alignment wrapText="1"/>
    </xf>
    <xf numFmtId="0" fontId="71" fillId="4" borderId="85" xfId="1" applyFont="1" applyFill="1" applyBorder="1" applyAlignment="1">
      <alignment horizontal="center"/>
    </xf>
    <xf numFmtId="0" fontId="72" fillId="4" borderId="84" xfId="1" applyFont="1" applyFill="1" applyBorder="1" applyAlignment="1">
      <alignment horizontal="center" wrapText="1"/>
    </xf>
    <xf numFmtId="0" fontId="73" fillId="4" borderId="84" xfId="1" applyFont="1" applyFill="1" applyBorder="1" applyAlignment="1">
      <alignment horizontal="center"/>
    </xf>
    <xf numFmtId="0" fontId="73" fillId="4" borderId="84" xfId="1" applyFont="1" applyFill="1" applyBorder="1" applyAlignment="1">
      <alignment horizontal="center" wrapText="1"/>
    </xf>
    <xf numFmtId="0" fontId="72" fillId="4" borderId="85" xfId="1" applyFont="1" applyFill="1" applyBorder="1" applyAlignment="1">
      <alignment horizontal="center" wrapText="1"/>
    </xf>
    <xf numFmtId="0" fontId="73" fillId="4" borderId="91" xfId="1" applyFont="1" applyFill="1" applyBorder="1" applyAlignment="1">
      <alignment horizontal="center"/>
    </xf>
    <xf numFmtId="0" fontId="4" fillId="2" borderId="54" xfId="0" applyFont="1" applyFill="1" applyBorder="1"/>
    <xf numFmtId="0" fontId="4" fillId="2" borderId="5" xfId="0" applyFont="1" applyFill="1" applyBorder="1"/>
    <xf numFmtId="0" fontId="31" fillId="2" borderId="92" xfId="0" applyFont="1" applyFill="1" applyBorder="1" applyAlignment="1">
      <alignment horizontal="center"/>
    </xf>
    <xf numFmtId="0" fontId="25" fillId="2" borderId="93" xfId="0" applyFont="1" applyFill="1" applyBorder="1" applyAlignment="1">
      <alignment horizontal="center"/>
    </xf>
    <xf numFmtId="0" fontId="31" fillId="2" borderId="96" xfId="0" applyFont="1" applyFill="1" applyBorder="1" applyAlignment="1">
      <alignment horizontal="center"/>
    </xf>
    <xf numFmtId="0" fontId="15" fillId="2" borderId="53" xfId="0" applyFont="1" applyFill="1" applyBorder="1" applyAlignment="1">
      <alignment horizontal="center"/>
    </xf>
    <xf numFmtId="0" fontId="60" fillId="2" borderId="0" xfId="0" applyFont="1" applyFill="1" applyAlignment="1">
      <alignment horizontal="left" vertical="center"/>
    </xf>
    <xf numFmtId="0" fontId="69" fillId="11" borderId="32" xfId="0" applyFont="1" applyFill="1" applyBorder="1" applyAlignment="1">
      <alignment horizontal="left" vertical="center"/>
    </xf>
    <xf numFmtId="0" fontId="60" fillId="2" borderId="0" xfId="0" applyFont="1" applyFill="1" applyAlignment="1">
      <alignment horizontal="center" vertical="center"/>
    </xf>
    <xf numFmtId="0" fontId="48" fillId="11" borderId="91" xfId="1" applyFont="1" applyFill="1" applyBorder="1" applyAlignment="1">
      <alignment horizontal="center"/>
    </xf>
    <xf numFmtId="0" fontId="28" fillId="2" borderId="109" xfId="0" applyFont="1" applyFill="1" applyBorder="1" applyAlignment="1">
      <alignment horizontal="center"/>
    </xf>
    <xf numFmtId="0" fontId="28" fillId="2" borderId="110" xfId="0" applyFont="1" applyFill="1" applyBorder="1" applyAlignment="1">
      <alignment horizontal="center"/>
    </xf>
    <xf numFmtId="0" fontId="0" fillId="20" borderId="0" xfId="0" applyFill="1"/>
    <xf numFmtId="0" fontId="0" fillId="0" borderId="2" xfId="0" applyBorder="1" applyAlignment="1">
      <alignment horizontal="center" vertical="center"/>
    </xf>
    <xf numFmtId="164" fontId="74" fillId="11" borderId="16" xfId="0" applyNumberFormat="1" applyFont="1" applyFill="1" applyBorder="1" applyAlignment="1">
      <alignment wrapText="1"/>
    </xf>
    <xf numFmtId="0" fontId="75" fillId="0" borderId="0" xfId="0" applyFont="1"/>
    <xf numFmtId="164" fontId="74" fillId="11" borderId="10" xfId="0" applyNumberFormat="1" applyFont="1" applyFill="1" applyBorder="1" applyAlignment="1">
      <alignment wrapText="1"/>
    </xf>
    <xf numFmtId="164" fontId="76" fillId="11" borderId="10" xfId="0" applyNumberFormat="1" applyFont="1" applyFill="1" applyBorder="1" applyAlignment="1">
      <alignment wrapText="1"/>
    </xf>
    <xf numFmtId="0" fontId="77" fillId="2" borderId="78" xfId="0" applyFont="1" applyFill="1" applyBorder="1" applyAlignment="1">
      <alignment horizontal="center"/>
    </xf>
    <xf numFmtId="0" fontId="78" fillId="11" borderId="32" xfId="0" applyFont="1" applyFill="1" applyBorder="1" applyAlignment="1">
      <alignment horizontal="left" vertical="center"/>
    </xf>
    <xf numFmtId="0" fontId="78" fillId="11" borderId="85" xfId="0" applyFont="1" applyFill="1" applyBorder="1" applyAlignment="1">
      <alignment horizontal="left" vertical="center"/>
    </xf>
    <xf numFmtId="0" fontId="78" fillId="11" borderId="3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0" fontId="74" fillId="11" borderId="10" xfId="0" applyNumberFormat="1" applyFont="1" applyFill="1" applyBorder="1"/>
    <xf numFmtId="0" fontId="15" fillId="2" borderId="108" xfId="0" applyFont="1" applyFill="1" applyBorder="1"/>
    <xf numFmtId="0" fontId="64" fillId="11" borderId="91" xfId="0" applyFont="1" applyFill="1" applyBorder="1"/>
    <xf numFmtId="0" fontId="62" fillId="11" borderId="91" xfId="1" applyFont="1" applyFill="1" applyBorder="1" applyAlignment="1">
      <alignment horizontal="center"/>
    </xf>
    <xf numFmtId="0" fontId="55" fillId="11" borderId="91" xfId="1" applyFont="1" applyFill="1" applyBorder="1" applyAlignment="1">
      <alignment horizontal="center"/>
    </xf>
    <xf numFmtId="0" fontId="49" fillId="11" borderId="91" xfId="0" applyFont="1" applyFill="1" applyBorder="1"/>
    <xf numFmtId="0" fontId="8" fillId="2" borderId="85" xfId="1" applyFill="1" applyBorder="1" applyAlignment="1"/>
    <xf numFmtId="0" fontId="0" fillId="2" borderId="3" xfId="0" applyFill="1" applyBorder="1"/>
    <xf numFmtId="166" fontId="74" fillId="11" borderId="16" xfId="0" applyNumberFormat="1" applyFont="1" applyFill="1" applyBorder="1"/>
    <xf numFmtId="164" fontId="74" fillId="11" borderId="16" xfId="0" applyNumberFormat="1" applyFont="1" applyFill="1" applyBorder="1"/>
    <xf numFmtId="10" fontId="74" fillId="11" borderId="16" xfId="0" applyNumberFormat="1" applyFont="1" applyFill="1" applyBorder="1"/>
    <xf numFmtId="164" fontId="64" fillId="11" borderId="98" xfId="0" applyNumberFormat="1" applyFont="1" applyFill="1" applyBorder="1"/>
    <xf numFmtId="164" fontId="67" fillId="11" borderId="99" xfId="0" applyNumberFormat="1" applyFont="1" applyFill="1" applyBorder="1"/>
    <xf numFmtId="164" fontId="68" fillId="11" borderId="100" xfId="0" applyNumberFormat="1" applyFont="1" applyFill="1" applyBorder="1"/>
    <xf numFmtId="164" fontId="69" fillId="11" borderId="100" xfId="0" applyNumberFormat="1" applyFont="1" applyFill="1" applyBorder="1"/>
    <xf numFmtId="164" fontId="49" fillId="11" borderId="111" xfId="0" applyNumberFormat="1" applyFont="1" applyFill="1" applyBorder="1"/>
    <xf numFmtId="166" fontId="74" fillId="11" borderId="10" xfId="0" applyNumberFormat="1" applyFont="1" applyFill="1" applyBorder="1"/>
    <xf numFmtId="164" fontId="74" fillId="11" borderId="10" xfId="0" applyNumberFormat="1" applyFont="1" applyFill="1" applyBorder="1"/>
    <xf numFmtId="164" fontId="64" fillId="11" borderId="106" xfId="0" applyNumberFormat="1" applyFont="1" applyFill="1" applyBorder="1"/>
    <xf numFmtId="164" fontId="67" fillId="11" borderId="84" xfId="0" applyNumberFormat="1" applyFont="1" applyFill="1" applyBorder="1"/>
    <xf numFmtId="164" fontId="68" fillId="11" borderId="88" xfId="0" applyNumberFormat="1" applyFont="1" applyFill="1" applyBorder="1"/>
    <xf numFmtId="164" fontId="69" fillId="11" borderId="88" xfId="0" applyNumberFormat="1" applyFont="1" applyFill="1" applyBorder="1"/>
    <xf numFmtId="164" fontId="49" fillId="11" borderId="107" xfId="0" applyNumberFormat="1" applyFont="1" applyFill="1" applyBorder="1"/>
    <xf numFmtId="166" fontId="76" fillId="11" borderId="10" xfId="0" applyNumberFormat="1" applyFont="1" applyFill="1" applyBorder="1"/>
    <xf numFmtId="164" fontId="76" fillId="11" borderId="10" xfId="0" applyNumberFormat="1" applyFont="1" applyFill="1" applyBorder="1"/>
    <xf numFmtId="10" fontId="76" fillId="11" borderId="10" xfId="0" applyNumberFormat="1" applyFont="1" applyFill="1" applyBorder="1"/>
    <xf numFmtId="164" fontId="64" fillId="11" borderId="102" xfId="0" applyNumberFormat="1" applyFont="1" applyFill="1" applyBorder="1"/>
    <xf numFmtId="164" fontId="67" fillId="11" borderId="103" xfId="0" applyNumberFormat="1" applyFont="1" applyFill="1" applyBorder="1"/>
    <xf numFmtId="164" fontId="68" fillId="11" borderId="104" xfId="0" applyNumberFormat="1" applyFont="1" applyFill="1" applyBorder="1"/>
    <xf numFmtId="164" fontId="69" fillId="11" borderId="104" xfId="0" applyNumberFormat="1" applyFont="1" applyFill="1" applyBorder="1"/>
    <xf numFmtId="164" fontId="49" fillId="11" borderId="105" xfId="0" applyNumberFormat="1" applyFont="1" applyFill="1" applyBorder="1"/>
    <xf numFmtId="10" fontId="64" fillId="11" borderId="98" xfId="0" applyNumberFormat="1" applyFont="1" applyFill="1" applyBorder="1"/>
    <xf numFmtId="10" fontId="67" fillId="11" borderId="99" xfId="0" applyNumberFormat="1" applyFont="1" applyFill="1" applyBorder="1"/>
    <xf numFmtId="10" fontId="68" fillId="11" borderId="100" xfId="0" applyNumberFormat="1" applyFont="1" applyFill="1" applyBorder="1"/>
    <xf numFmtId="10" fontId="69" fillId="11" borderId="100" xfId="0" applyNumberFormat="1" applyFont="1" applyFill="1" applyBorder="1"/>
    <xf numFmtId="10" fontId="49" fillId="11" borderId="101" xfId="0" applyNumberFormat="1" applyFont="1" applyFill="1" applyBorder="1"/>
    <xf numFmtId="10" fontId="64" fillId="11" borderId="104" xfId="0" applyNumberFormat="1" applyFont="1" applyFill="1" applyBorder="1"/>
    <xf numFmtId="10" fontId="67" fillId="11" borderId="103" xfId="0" applyNumberFormat="1" applyFont="1" applyFill="1" applyBorder="1"/>
    <xf numFmtId="10" fontId="68" fillId="11" borderId="104" xfId="0" applyNumberFormat="1" applyFont="1" applyFill="1" applyBorder="1"/>
    <xf numFmtId="10" fontId="69" fillId="11" borderId="104" xfId="0" applyNumberFormat="1" applyFont="1" applyFill="1" applyBorder="1"/>
    <xf numFmtId="10" fontId="49" fillId="11" borderId="105" xfId="0" applyNumberFormat="1" applyFont="1" applyFill="1" applyBorder="1"/>
    <xf numFmtId="0" fontId="0" fillId="2" borderId="48" xfId="0" applyFill="1" applyBorder="1"/>
    <xf numFmtId="0" fontId="0" fillId="2" borderId="54" xfId="0" applyFill="1" applyBorder="1"/>
    <xf numFmtId="0" fontId="5" fillId="2" borderId="113" xfId="0" applyFont="1" applyFill="1" applyBorder="1"/>
    <xf numFmtId="0" fontId="80" fillId="2" borderId="115" xfId="0" applyFont="1" applyFill="1" applyBorder="1"/>
    <xf numFmtId="0" fontId="80" fillId="2" borderId="114" xfId="0" applyFont="1" applyFill="1" applyBorder="1"/>
    <xf numFmtId="168" fontId="27" fillId="11" borderId="10" xfId="0" applyNumberFormat="1" applyFont="1" applyFill="1" applyBorder="1" applyAlignment="1">
      <alignment horizontal="right"/>
    </xf>
    <xf numFmtId="169" fontId="27" fillId="11" borderId="31" xfId="0" applyNumberFormat="1" applyFont="1" applyFill="1" applyBorder="1"/>
    <xf numFmtId="0" fontId="82" fillId="2" borderId="0" xfId="0" applyFont="1" applyFill="1" applyAlignment="1">
      <alignment horizontal="left" vertical="center"/>
    </xf>
    <xf numFmtId="0" fontId="83" fillId="11" borderId="10" xfId="0" applyFont="1" applyFill="1" applyBorder="1"/>
    <xf numFmtId="0" fontId="83" fillId="11" borderId="10" xfId="0" applyFont="1" applyFill="1" applyBorder="1" applyAlignment="1">
      <alignment wrapText="1"/>
    </xf>
    <xf numFmtId="0" fontId="83" fillId="11" borderId="10" xfId="1" applyFont="1" applyFill="1" applyBorder="1"/>
    <xf numFmtId="0" fontId="83" fillId="11" borderId="10" xfId="1" applyFont="1" applyFill="1" applyBorder="1" applyAlignment="1">
      <alignment wrapText="1"/>
    </xf>
    <xf numFmtId="0" fontId="84" fillId="4" borderId="0" xfId="1" applyFont="1" applyFill="1" applyBorder="1" applyAlignment="1">
      <alignment wrapText="1"/>
    </xf>
    <xf numFmtId="166" fontId="83" fillId="11" borderId="16" xfId="0" applyNumberFormat="1" applyFont="1" applyFill="1" applyBorder="1" applyAlignment="1">
      <alignment wrapText="1"/>
    </xf>
    <xf numFmtId="166" fontId="83" fillId="11" borderId="10" xfId="0" applyNumberFormat="1" applyFont="1" applyFill="1" applyBorder="1" applyAlignment="1">
      <alignment wrapText="1"/>
    </xf>
    <xf numFmtId="0" fontId="85" fillId="11" borderId="10" xfId="0" applyFont="1" applyFill="1" applyBorder="1"/>
    <xf numFmtId="0" fontId="85" fillId="11" borderId="10" xfId="0" applyFont="1" applyFill="1" applyBorder="1" applyAlignment="1">
      <alignment wrapText="1"/>
    </xf>
    <xf numFmtId="0" fontId="85" fillId="11" borderId="10" xfId="1" applyFont="1" applyFill="1" applyBorder="1" applyAlignment="1">
      <alignment wrapText="1"/>
    </xf>
    <xf numFmtId="166" fontId="85" fillId="11" borderId="10" xfId="0" applyNumberFormat="1" applyFont="1" applyFill="1" applyBorder="1" applyAlignment="1">
      <alignment wrapText="1"/>
    </xf>
    <xf numFmtId="0" fontId="86" fillId="11" borderId="10" xfId="0" applyFont="1" applyFill="1" applyBorder="1"/>
    <xf numFmtId="0" fontId="86" fillId="11" borderId="10" xfId="0" applyFont="1" applyFill="1" applyBorder="1" applyAlignment="1">
      <alignment wrapText="1"/>
    </xf>
    <xf numFmtId="0" fontId="86" fillId="11" borderId="10" xfId="1" applyFont="1" applyFill="1" applyBorder="1" applyAlignment="1">
      <alignment wrapText="1"/>
    </xf>
    <xf numFmtId="166" fontId="86" fillId="11" borderId="10" xfId="0" applyNumberFormat="1" applyFont="1" applyFill="1" applyBorder="1" applyAlignment="1">
      <alignment wrapText="1"/>
    </xf>
    <xf numFmtId="0" fontId="81" fillId="11" borderId="10" xfId="0" applyFont="1" applyFill="1" applyBorder="1"/>
    <xf numFmtId="0" fontId="81" fillId="11" borderId="10" xfId="0" applyFont="1" applyFill="1" applyBorder="1" applyAlignment="1">
      <alignment wrapText="1"/>
    </xf>
    <xf numFmtId="0" fontId="81" fillId="11" borderId="10" xfId="1" applyFont="1" applyFill="1" applyBorder="1" applyAlignment="1">
      <alignment wrapText="1"/>
    </xf>
    <xf numFmtId="166" fontId="81" fillId="11" borderId="10" xfId="0" applyNumberFormat="1" applyFont="1" applyFill="1" applyBorder="1" applyAlignment="1">
      <alignment wrapText="1"/>
    </xf>
    <xf numFmtId="0" fontId="87" fillId="11" borderId="10" xfId="0" applyFont="1" applyFill="1" applyBorder="1"/>
    <xf numFmtId="0" fontId="87" fillId="11" borderId="10" xfId="0" applyFont="1" applyFill="1" applyBorder="1" applyAlignment="1">
      <alignment wrapText="1"/>
    </xf>
    <xf numFmtId="0" fontId="87" fillId="11" borderId="10" xfId="1" applyFont="1" applyFill="1" applyBorder="1" applyAlignment="1">
      <alignment wrapText="1"/>
    </xf>
    <xf numFmtId="166" fontId="87" fillId="11" borderId="10" xfId="0" applyNumberFormat="1" applyFont="1" applyFill="1" applyBorder="1" applyAlignment="1">
      <alignment wrapText="1"/>
    </xf>
    <xf numFmtId="0" fontId="88" fillId="4" borderId="0" xfId="0" applyFont="1" applyFill="1"/>
    <xf numFmtId="0" fontId="81" fillId="11" borderId="16" xfId="0" applyFont="1" applyFill="1" applyBorder="1"/>
    <xf numFmtId="0" fontId="87" fillId="11" borderId="16" xfId="0" applyFont="1" applyFill="1" applyBorder="1" applyAlignment="1">
      <alignment wrapText="1"/>
    </xf>
    <xf numFmtId="0" fontId="87" fillId="11" borderId="80" xfId="0" applyFont="1" applyFill="1" applyBorder="1"/>
    <xf numFmtId="0" fontId="87" fillId="11" borderId="58" xfId="0" applyFont="1" applyFill="1" applyBorder="1"/>
    <xf numFmtId="0" fontId="89" fillId="4" borderId="0" xfId="1" applyFont="1" applyFill="1" applyBorder="1"/>
    <xf numFmtId="0" fontId="81" fillId="4" borderId="0" xfId="0" applyFont="1" applyFill="1"/>
    <xf numFmtId="0" fontId="90" fillId="4" borderId="0" xfId="1" applyFont="1" applyFill="1" applyBorder="1" applyAlignment="1">
      <alignment wrapText="1"/>
    </xf>
    <xf numFmtId="164" fontId="91" fillId="11" borderId="10" xfId="0" applyNumberFormat="1" applyFont="1" applyFill="1" applyBorder="1"/>
    <xf numFmtId="164" fontId="91" fillId="11" borderId="10" xfId="0" applyNumberFormat="1" applyFont="1" applyFill="1" applyBorder="1" applyAlignment="1">
      <alignment wrapText="1"/>
    </xf>
    <xf numFmtId="164" fontId="78" fillId="11" borderId="10" xfId="0" applyNumberFormat="1" applyFont="1" applyFill="1" applyBorder="1"/>
    <xf numFmtId="164" fontId="78" fillId="11" borderId="10" xfId="0" applyNumberFormat="1" applyFont="1" applyFill="1" applyBorder="1" applyAlignment="1">
      <alignment wrapText="1"/>
    </xf>
    <xf numFmtId="164" fontId="92" fillId="11" borderId="10" xfId="0" applyNumberFormat="1" applyFont="1" applyFill="1" applyBorder="1"/>
    <xf numFmtId="164" fontId="92" fillId="11" borderId="10" xfId="0" applyNumberFormat="1" applyFont="1" applyFill="1" applyBorder="1" applyAlignment="1">
      <alignment wrapText="1"/>
    </xf>
    <xf numFmtId="0" fontId="93" fillId="4" borderId="0" xfId="0" applyFont="1" applyFill="1"/>
    <xf numFmtId="164" fontId="78" fillId="11" borderId="16" xfId="0" applyNumberFormat="1" applyFont="1" applyFill="1" applyBorder="1"/>
    <xf numFmtId="164" fontId="92" fillId="11" borderId="16" xfId="0" applyNumberFormat="1" applyFont="1" applyFill="1" applyBorder="1" applyAlignment="1">
      <alignment wrapText="1"/>
    </xf>
    <xf numFmtId="164" fontId="92" fillId="11" borderId="80" xfId="0" applyNumberFormat="1" applyFont="1" applyFill="1" applyBorder="1"/>
    <xf numFmtId="164" fontId="92" fillId="11" borderId="58" xfId="0" applyNumberFormat="1" applyFont="1" applyFill="1" applyBorder="1"/>
    <xf numFmtId="0" fontId="94" fillId="4" borderId="0" xfId="1" applyFont="1" applyFill="1" applyBorder="1"/>
    <xf numFmtId="0" fontId="78" fillId="4" borderId="0" xfId="0" applyFont="1" applyFill="1"/>
    <xf numFmtId="0" fontId="0" fillId="22" borderId="0" xfId="0" applyFill="1"/>
    <xf numFmtId="0" fontId="15" fillId="2" borderId="10" xfId="3" applyNumberFormat="1" applyFont="1" applyFill="1" applyBorder="1" applyAlignment="1">
      <alignment horizontal="center" vertical="center"/>
    </xf>
    <xf numFmtId="0" fontId="15" fillId="2" borderId="10" xfId="3" applyNumberFormat="1" applyFont="1" applyFill="1" applyBorder="1" applyAlignment="1">
      <alignment horizontal="center" vertical="center" wrapText="1"/>
    </xf>
    <xf numFmtId="164" fontId="18" fillId="3" borderId="25" xfId="0" applyNumberFormat="1" applyFont="1" applyFill="1" applyBorder="1" applyAlignment="1">
      <alignment horizontal="left" vertical="top"/>
    </xf>
    <xf numFmtId="164" fontId="18" fillId="3" borderId="29" xfId="0" applyNumberFormat="1" applyFont="1" applyFill="1" applyBorder="1" applyAlignment="1">
      <alignment horizontal="center" vertical="top"/>
    </xf>
    <xf numFmtId="164" fontId="18" fillId="3" borderId="24" xfId="0" applyNumberFormat="1" applyFont="1" applyFill="1" applyBorder="1" applyAlignment="1">
      <alignment horizontal="center" vertical="top"/>
    </xf>
    <xf numFmtId="164" fontId="18" fillId="3" borderId="21" xfId="0" applyNumberFormat="1" applyFont="1" applyFill="1" applyBorder="1" applyAlignment="1">
      <alignment horizontal="center" vertical="top"/>
    </xf>
    <xf numFmtId="164" fontId="18" fillId="3" borderId="25" xfId="0" applyNumberFormat="1" applyFont="1" applyFill="1" applyBorder="1" applyAlignment="1">
      <alignment horizontal="center" vertical="top"/>
    </xf>
    <xf numFmtId="0" fontId="93" fillId="0" borderId="0" xfId="0" applyFont="1"/>
    <xf numFmtId="164" fontId="76" fillId="11" borderId="10" xfId="1" applyNumberFormat="1" applyFont="1" applyFill="1" applyBorder="1" applyAlignment="1">
      <alignment wrapText="1"/>
    </xf>
    <xf numFmtId="0" fontId="93" fillId="2" borderId="0" xfId="0" applyFont="1" applyFill="1"/>
    <xf numFmtId="164" fontId="93" fillId="0" borderId="0" xfId="0" applyNumberFormat="1" applyFont="1"/>
    <xf numFmtId="166" fontId="91" fillId="11" borderId="10" xfId="0" applyNumberFormat="1" applyFont="1" applyFill="1" applyBorder="1"/>
    <xf numFmtId="10" fontId="91" fillId="11" borderId="10" xfId="0" applyNumberFormat="1" applyFont="1" applyFill="1" applyBorder="1"/>
    <xf numFmtId="166" fontId="78" fillId="11" borderId="10" xfId="0" applyNumberFormat="1" applyFont="1" applyFill="1" applyBorder="1"/>
    <xf numFmtId="10" fontId="78" fillId="11" borderId="10" xfId="0" applyNumberFormat="1" applyFont="1" applyFill="1" applyBorder="1"/>
    <xf numFmtId="166" fontId="92" fillId="11" borderId="10" xfId="0" applyNumberFormat="1" applyFont="1" applyFill="1" applyBorder="1"/>
    <xf numFmtId="10" fontId="92" fillId="11" borderId="10" xfId="0" applyNumberFormat="1" applyFont="1" applyFill="1" applyBorder="1"/>
    <xf numFmtId="10" fontId="92" fillId="11" borderId="10" xfId="2" applyNumberFormat="1" applyFont="1" applyFill="1" applyBorder="1"/>
    <xf numFmtId="0" fontId="28" fillId="2" borderId="122" xfId="0" applyFont="1" applyFill="1" applyBorder="1" applyAlignment="1">
      <alignment horizontal="center"/>
    </xf>
    <xf numFmtId="0" fontId="15" fillId="2" borderId="123" xfId="0" applyFont="1" applyFill="1" applyBorder="1" applyAlignment="1">
      <alignment horizontal="center"/>
    </xf>
    <xf numFmtId="0" fontId="15" fillId="2" borderId="12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77" fillId="2" borderId="47" xfId="0" applyFont="1" applyFill="1" applyBorder="1" applyAlignment="1">
      <alignment horizontal="center"/>
    </xf>
    <xf numFmtId="0" fontId="77" fillId="2" borderId="128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97" fillId="6" borderId="3" xfId="0" applyFont="1" applyFill="1" applyBorder="1"/>
    <xf numFmtId="0" fontId="6" fillId="14" borderId="3" xfId="0" applyFont="1" applyFill="1" applyBorder="1"/>
    <xf numFmtId="0" fontId="6" fillId="10" borderId="3" xfId="0" applyFont="1" applyFill="1" applyBorder="1"/>
    <xf numFmtId="0" fontId="6" fillId="19" borderId="3" xfId="0" applyFont="1" applyFill="1" applyBorder="1"/>
    <xf numFmtId="0" fontId="6" fillId="18" borderId="3" xfId="0" applyFont="1" applyFill="1" applyBorder="1"/>
    <xf numFmtId="0" fontId="6" fillId="15" borderId="3" xfId="0" applyFont="1" applyFill="1" applyBorder="1"/>
    <xf numFmtId="0" fontId="6" fillId="17" borderId="3" xfId="0" applyFont="1" applyFill="1" applyBorder="1"/>
    <xf numFmtId="0" fontId="97" fillId="5" borderId="52" xfId="0" applyFont="1" applyFill="1" applyBorder="1"/>
    <xf numFmtId="0" fontId="6" fillId="23" borderId="3" xfId="0" applyFont="1" applyFill="1" applyBorder="1"/>
    <xf numFmtId="0" fontId="6" fillId="16" borderId="3" xfId="0" applyFont="1" applyFill="1" applyBorder="1"/>
    <xf numFmtId="0" fontId="9" fillId="21" borderId="3" xfId="0" applyFont="1" applyFill="1" applyBorder="1"/>
    <xf numFmtId="0" fontId="98" fillId="16" borderId="3" xfId="0" applyFont="1" applyFill="1" applyBorder="1"/>
    <xf numFmtId="0" fontId="6" fillId="8" borderId="3" xfId="0" applyFont="1" applyFill="1" applyBorder="1"/>
    <xf numFmtId="164" fontId="74" fillId="11" borderId="10" xfId="0" applyNumberFormat="1" applyFont="1" applyFill="1" applyBorder="1" applyAlignment="1">
      <alignment horizontal="right" vertical="center"/>
    </xf>
    <xf numFmtId="164" fontId="76" fillId="11" borderId="10" xfId="0" applyNumberFormat="1" applyFont="1" applyFill="1" applyBorder="1" applyAlignment="1">
      <alignment horizontal="right" vertical="center"/>
    </xf>
    <xf numFmtId="164" fontId="74" fillId="11" borderId="10" xfId="1" applyNumberFormat="1" applyFont="1" applyFill="1" applyBorder="1" applyAlignment="1">
      <alignment horizontal="right" vertical="center"/>
    </xf>
    <xf numFmtId="164" fontId="76" fillId="11" borderId="10" xfId="0" applyNumberFormat="1" applyFont="1" applyFill="1" applyBorder="1" applyAlignment="1">
      <alignment horizontal="right" vertical="center" wrapText="1"/>
    </xf>
    <xf numFmtId="164" fontId="76" fillId="11" borderId="10" xfId="1" applyNumberFormat="1" applyFont="1" applyFill="1" applyBorder="1" applyAlignment="1">
      <alignment horizontal="right" vertical="center" wrapText="1"/>
    </xf>
    <xf numFmtId="164" fontId="74" fillId="11" borderId="10" xfId="0" applyNumberFormat="1" applyFont="1" applyFill="1" applyBorder="1" applyAlignment="1">
      <alignment horizontal="right" vertical="center" wrapText="1"/>
    </xf>
    <xf numFmtId="164" fontId="74" fillId="11" borderId="10" xfId="1" applyNumberFormat="1" applyFont="1" applyFill="1" applyBorder="1" applyAlignment="1">
      <alignment horizontal="right" vertical="center" wrapText="1"/>
    </xf>
    <xf numFmtId="164" fontId="91" fillId="11" borderId="10" xfId="0" applyNumberFormat="1" applyFont="1" applyFill="1" applyBorder="1" applyAlignment="1">
      <alignment horizontal="right" vertical="center"/>
    </xf>
    <xf numFmtId="164" fontId="78" fillId="11" borderId="10" xfId="0" applyNumberFormat="1" applyFont="1" applyFill="1" applyBorder="1" applyAlignment="1">
      <alignment horizontal="right" vertical="center"/>
    </xf>
    <xf numFmtId="164" fontId="92" fillId="11" borderId="10" xfId="0" applyNumberFormat="1" applyFont="1" applyFill="1" applyBorder="1" applyAlignment="1">
      <alignment horizontal="right" vertical="center"/>
    </xf>
    <xf numFmtId="164" fontId="91" fillId="11" borderId="10" xfId="0" applyNumberFormat="1" applyFont="1" applyFill="1" applyBorder="1" applyAlignment="1">
      <alignment horizontal="right" vertical="center" wrapText="1"/>
    </xf>
    <xf numFmtId="164" fontId="78" fillId="11" borderId="10" xfId="0" applyNumberFormat="1" applyFont="1" applyFill="1" applyBorder="1" applyAlignment="1">
      <alignment horizontal="right" vertical="center" wrapText="1"/>
    </xf>
    <xf numFmtId="164" fontId="92" fillId="11" borderId="10" xfId="0" applyNumberFormat="1" applyFont="1" applyFill="1" applyBorder="1" applyAlignment="1">
      <alignment horizontal="right" vertical="center" wrapText="1"/>
    </xf>
    <xf numFmtId="164" fontId="91" fillId="11" borderId="10" xfId="1" applyNumberFormat="1" applyFont="1" applyFill="1" applyBorder="1" applyAlignment="1">
      <alignment horizontal="right" vertical="center" wrapText="1"/>
    </xf>
    <xf numFmtId="164" fontId="78" fillId="11" borderId="10" xfId="1" applyNumberFormat="1" applyFont="1" applyFill="1" applyBorder="1" applyAlignment="1">
      <alignment horizontal="right" vertical="center" wrapText="1"/>
    </xf>
    <xf numFmtId="164" fontId="92" fillId="11" borderId="10" xfId="1" applyNumberFormat="1" applyFont="1" applyFill="1" applyBorder="1" applyAlignment="1">
      <alignment horizontal="right" vertical="center" wrapText="1"/>
    </xf>
    <xf numFmtId="170" fontId="99" fillId="11" borderId="10" xfId="0" applyNumberFormat="1" applyFont="1" applyFill="1" applyBorder="1"/>
    <xf numFmtId="0" fontId="97" fillId="6" borderId="3" xfId="0" applyFont="1" applyFill="1" applyBorder="1" applyAlignment="1">
      <alignment horizontal="left" vertical="center"/>
    </xf>
    <xf numFmtId="0" fontId="6" fillId="14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6" fillId="19" borderId="3" xfId="0" applyFont="1" applyFill="1" applyBorder="1" applyAlignment="1">
      <alignment horizontal="left" vertical="center"/>
    </xf>
    <xf numFmtId="0" fontId="6" fillId="17" borderId="3" xfId="0" applyFont="1" applyFill="1" applyBorder="1" applyAlignment="1">
      <alignment horizontal="left" vertical="center"/>
    </xf>
    <xf numFmtId="0" fontId="6" fillId="15" borderId="3" xfId="0" applyFont="1" applyFill="1" applyBorder="1" applyAlignment="1">
      <alignment horizontal="left" vertical="center"/>
    </xf>
    <xf numFmtId="0" fontId="6" fillId="18" borderId="3" xfId="0" applyFont="1" applyFill="1" applyBorder="1" applyAlignment="1">
      <alignment horizontal="left" vertical="center"/>
    </xf>
    <xf numFmtId="0" fontId="97" fillId="5" borderId="52" xfId="0" applyFont="1" applyFill="1" applyBorder="1" applyAlignment="1">
      <alignment horizontal="left" vertical="center"/>
    </xf>
    <xf numFmtId="0" fontId="0" fillId="7" borderId="0" xfId="0" applyFill="1"/>
    <xf numFmtId="0" fontId="0" fillId="24" borderId="0" xfId="0" applyFill="1"/>
    <xf numFmtId="0" fontId="0" fillId="9" borderId="0" xfId="0" applyFill="1"/>
    <xf numFmtId="0" fontId="0" fillId="25" borderId="0" xfId="0" applyFill="1"/>
    <xf numFmtId="0" fontId="0" fillId="15" borderId="0" xfId="0" applyFill="1"/>
    <xf numFmtId="0" fontId="6" fillId="26" borderId="3" xfId="0" applyFont="1" applyFill="1" applyBorder="1" applyAlignment="1">
      <alignment horizontal="left" vertical="center"/>
    </xf>
    <xf numFmtId="10" fontId="78" fillId="11" borderId="10" xfId="2" applyNumberFormat="1" applyFont="1" applyFill="1" applyBorder="1"/>
    <xf numFmtId="164" fontId="76" fillId="2" borderId="10" xfId="0" applyNumberFormat="1" applyFont="1" applyFill="1" applyBorder="1" applyAlignment="1">
      <alignment horizontal="right" vertical="center"/>
    </xf>
    <xf numFmtId="164" fontId="76" fillId="2" borderId="10" xfId="0" applyNumberFormat="1" applyFont="1" applyFill="1" applyBorder="1" applyAlignment="1">
      <alignment horizontal="right" vertical="center" wrapText="1"/>
    </xf>
    <xf numFmtId="164" fontId="76" fillId="2" borderId="10" xfId="1" applyNumberFormat="1" applyFont="1" applyFill="1" applyBorder="1" applyAlignment="1">
      <alignment horizontal="right" vertical="center" wrapText="1"/>
    </xf>
    <xf numFmtId="0" fontId="64" fillId="0" borderId="85" xfId="0" applyFont="1" applyBorder="1" applyAlignment="1">
      <alignment horizontal="left" vertical="center"/>
    </xf>
    <xf numFmtId="0" fontId="73" fillId="4" borderId="91" xfId="1" applyFont="1" applyFill="1" applyBorder="1" applyAlignment="1">
      <alignment horizontal="left" vertical="center"/>
    </xf>
    <xf numFmtId="0" fontId="87" fillId="0" borderId="85" xfId="0" applyFont="1" applyBorder="1" applyAlignment="1">
      <alignment horizontal="left" vertical="center"/>
    </xf>
    <xf numFmtId="164" fontId="74" fillId="0" borderId="88" xfId="0" applyNumberFormat="1" applyFont="1" applyBorder="1" applyAlignment="1">
      <alignment horizontal="right"/>
    </xf>
    <xf numFmtId="164" fontId="74" fillId="0" borderId="84" xfId="0" applyNumberFormat="1" applyFont="1" applyBorder="1" applyAlignment="1">
      <alignment horizontal="right"/>
    </xf>
    <xf numFmtId="164" fontId="68" fillId="0" borderId="88" xfId="0" applyNumberFormat="1" applyFont="1" applyBorder="1" applyAlignment="1">
      <alignment horizontal="right"/>
    </xf>
    <xf numFmtId="164" fontId="92" fillId="0" borderId="88" xfId="0" applyNumberFormat="1" applyFont="1" applyBorder="1" applyAlignment="1">
      <alignment horizontal="right"/>
    </xf>
    <xf numFmtId="164" fontId="92" fillId="0" borderId="84" xfId="0" applyNumberFormat="1" applyFont="1" applyBorder="1" applyAlignment="1">
      <alignment horizontal="right"/>
    </xf>
    <xf numFmtId="0" fontId="64" fillId="0" borderId="91" xfId="0" applyFont="1" applyBorder="1" applyAlignment="1">
      <alignment horizontal="left" vertical="center"/>
    </xf>
    <xf numFmtId="0" fontId="87" fillId="0" borderId="91" xfId="0" applyFont="1" applyBorder="1" applyAlignment="1">
      <alignment horizontal="left" vertical="center"/>
    </xf>
    <xf numFmtId="164" fontId="74" fillId="0" borderId="129" xfId="0" applyNumberFormat="1" applyFont="1" applyBorder="1" applyAlignment="1">
      <alignment horizontal="right"/>
    </xf>
    <xf numFmtId="164" fontId="68" fillId="0" borderId="130" xfId="0" applyNumberFormat="1" applyFont="1" applyBorder="1" applyAlignment="1">
      <alignment horizontal="right"/>
    </xf>
    <xf numFmtId="164" fontId="92" fillId="0" borderId="131" xfId="0" applyNumberFormat="1" applyFont="1" applyBorder="1" applyAlignment="1">
      <alignment horizontal="right"/>
    </xf>
    <xf numFmtId="164" fontId="74" fillId="0" borderId="132" xfId="0" applyNumberFormat="1" applyFont="1" applyBorder="1" applyAlignment="1">
      <alignment horizontal="right"/>
    </xf>
    <xf numFmtId="164" fontId="92" fillId="0" borderId="133" xfId="0" applyNumberFormat="1" applyFont="1" applyBorder="1" applyAlignment="1">
      <alignment horizontal="right"/>
    </xf>
    <xf numFmtId="164" fontId="74" fillId="0" borderId="134" xfId="0" applyNumberFormat="1" applyFont="1" applyBorder="1" applyAlignment="1">
      <alignment horizontal="right"/>
    </xf>
    <xf numFmtId="164" fontId="68" fillId="0" borderId="135" xfId="0" applyNumberFormat="1" applyFont="1" applyBorder="1" applyAlignment="1">
      <alignment horizontal="right"/>
    </xf>
    <xf numFmtId="164" fontId="92" fillId="0" borderId="136" xfId="0" applyNumberFormat="1" applyFont="1" applyBorder="1" applyAlignment="1">
      <alignment horizontal="right"/>
    </xf>
    <xf numFmtId="0" fontId="28" fillId="2" borderId="117" xfId="0" applyFont="1" applyFill="1" applyBorder="1" applyAlignment="1">
      <alignment horizontal="center"/>
    </xf>
    <xf numFmtId="164" fontId="74" fillId="0" borderId="137" xfId="0" applyNumberFormat="1" applyFont="1" applyBorder="1" applyAlignment="1">
      <alignment horizontal="right"/>
    </xf>
    <xf numFmtId="164" fontId="68" fillId="0" borderId="138" xfId="0" applyNumberFormat="1" applyFont="1" applyBorder="1" applyAlignment="1">
      <alignment horizontal="right"/>
    </xf>
    <xf numFmtId="164" fontId="92" fillId="0" borderId="139" xfId="0" applyNumberFormat="1" applyFont="1" applyBorder="1" applyAlignment="1">
      <alignment horizontal="right"/>
    </xf>
    <xf numFmtId="164" fontId="92" fillId="0" borderId="140" xfId="0" applyNumberFormat="1" applyFont="1" applyBorder="1" applyAlignment="1">
      <alignment horizontal="right"/>
    </xf>
    <xf numFmtId="164" fontId="74" fillId="0" borderId="141" xfId="0" applyNumberFormat="1" applyFont="1" applyBorder="1" applyAlignment="1">
      <alignment horizontal="right"/>
    </xf>
    <xf numFmtId="164" fontId="68" fillId="0" borderId="142" xfId="0" applyNumberFormat="1" applyFont="1" applyBorder="1" applyAlignment="1">
      <alignment horizontal="right"/>
    </xf>
    <xf numFmtId="164" fontId="92" fillId="0" borderId="143" xfId="0" applyNumberFormat="1" applyFont="1" applyBorder="1" applyAlignment="1">
      <alignment horizontal="right"/>
    </xf>
    <xf numFmtId="164" fontId="74" fillId="2" borderId="15" xfId="0" applyNumberFormat="1" applyFont="1" applyFill="1" applyBorder="1" applyAlignment="1">
      <alignment horizontal="right"/>
    </xf>
    <xf numFmtId="164" fontId="68" fillId="2" borderId="15" xfId="0" applyNumberFormat="1" applyFont="1" applyFill="1" applyBorder="1" applyAlignment="1">
      <alignment horizontal="right"/>
    </xf>
    <xf numFmtId="0" fontId="64" fillId="0" borderId="144" xfId="0" applyFont="1" applyBorder="1" applyAlignment="1">
      <alignment horizontal="left" vertical="center"/>
    </xf>
    <xf numFmtId="0" fontId="73" fillId="4" borderId="144" xfId="1" applyFont="1" applyFill="1" applyBorder="1" applyAlignment="1">
      <alignment horizontal="left" vertical="center"/>
    </xf>
    <xf numFmtId="0" fontId="87" fillId="0" borderId="145" xfId="0" applyFont="1" applyBorder="1" applyAlignment="1">
      <alignment horizontal="left" vertical="center"/>
    </xf>
    <xf numFmtId="164" fontId="92" fillId="2" borderId="81" xfId="0" applyNumberFormat="1" applyFont="1" applyFill="1" applyBorder="1" applyAlignment="1">
      <alignment horizontal="right"/>
    </xf>
    <xf numFmtId="0" fontId="0" fillId="2" borderId="147" xfId="0" applyFill="1" applyBorder="1"/>
    <xf numFmtId="0" fontId="15" fillId="2" borderId="146" xfId="0" applyFont="1" applyFill="1" applyBorder="1"/>
    <xf numFmtId="2" fontId="74" fillId="11" borderId="16" xfId="0" applyNumberFormat="1" applyFont="1" applyFill="1" applyBorder="1"/>
    <xf numFmtId="2" fontId="74" fillId="11" borderId="10" xfId="0" applyNumberFormat="1" applyFont="1" applyFill="1" applyBorder="1"/>
    <xf numFmtId="2" fontId="76" fillId="11" borderId="10" xfId="0" applyNumberFormat="1" applyFont="1" applyFill="1" applyBorder="1"/>
    <xf numFmtId="2" fontId="91" fillId="11" borderId="10" xfId="0" applyNumberFormat="1" applyFont="1" applyFill="1" applyBorder="1"/>
    <xf numFmtId="2" fontId="78" fillId="11" borderId="10" xfId="0" applyNumberFormat="1" applyFont="1" applyFill="1" applyBorder="1"/>
    <xf numFmtId="2" fontId="92" fillId="11" borderId="10" xfId="0" applyNumberFormat="1" applyFont="1" applyFill="1" applyBorder="1"/>
    <xf numFmtId="0" fontId="8" fillId="2" borderId="58" xfId="1" applyFill="1" applyBorder="1" applyAlignment="1"/>
    <xf numFmtId="166" fontId="74" fillId="11" borderId="54" xfId="0" applyNumberFormat="1" applyFont="1" applyFill="1" applyBorder="1"/>
    <xf numFmtId="166" fontId="74" fillId="11" borderId="13" xfId="0" applyNumberFormat="1" applyFont="1" applyFill="1" applyBorder="1"/>
    <xf numFmtId="166" fontId="76" fillId="11" borderId="13" xfId="0" applyNumberFormat="1" applyFont="1" applyFill="1" applyBorder="1"/>
    <xf numFmtId="166" fontId="91" fillId="11" borderId="13" xfId="0" applyNumberFormat="1" applyFont="1" applyFill="1" applyBorder="1"/>
    <xf numFmtId="166" fontId="78" fillId="11" borderId="13" xfId="0" applyNumberFormat="1" applyFont="1" applyFill="1" applyBorder="1"/>
    <xf numFmtId="166" fontId="92" fillId="11" borderId="13" xfId="0" applyNumberFormat="1" applyFont="1" applyFill="1" applyBorder="1"/>
    <xf numFmtId="0" fontId="77" fillId="2" borderId="2" xfId="0" applyFont="1" applyFill="1" applyBorder="1" applyAlignment="1">
      <alignment horizontal="center"/>
    </xf>
    <xf numFmtId="0" fontId="59" fillId="2" borderId="148" xfId="0" applyFont="1" applyFill="1" applyBorder="1" applyAlignment="1">
      <alignment horizontal="center"/>
    </xf>
    <xf numFmtId="0" fontId="28" fillId="2" borderId="149" xfId="0" applyFont="1" applyFill="1" applyBorder="1" applyAlignment="1">
      <alignment horizontal="center"/>
    </xf>
    <xf numFmtId="0" fontId="15" fillId="2" borderId="148" xfId="0" applyFont="1" applyFill="1" applyBorder="1" applyAlignment="1">
      <alignment horizontal="center"/>
    </xf>
    <xf numFmtId="0" fontId="15" fillId="2" borderId="150" xfId="0" applyFont="1" applyFill="1" applyBorder="1" applyAlignment="1">
      <alignment horizontal="center"/>
    </xf>
    <xf numFmtId="0" fontId="78" fillId="11" borderId="20" xfId="0" applyFont="1" applyFill="1" applyBorder="1" applyAlignment="1">
      <alignment horizontal="left" vertical="center"/>
    </xf>
    <xf numFmtId="10" fontId="74" fillId="11" borderId="54" xfId="0" applyNumberFormat="1" applyFont="1" applyFill="1" applyBorder="1"/>
    <xf numFmtId="10" fontId="74" fillId="11" borderId="13" xfId="0" applyNumberFormat="1" applyFont="1" applyFill="1" applyBorder="1"/>
    <xf numFmtId="10" fontId="76" fillId="11" borderId="13" xfId="0" applyNumberFormat="1" applyFont="1" applyFill="1" applyBorder="1"/>
    <xf numFmtId="10" fontId="91" fillId="11" borderId="13" xfId="0" applyNumberFormat="1" applyFont="1" applyFill="1" applyBorder="1"/>
    <xf numFmtId="170" fontId="99" fillId="11" borderId="13" xfId="0" applyNumberFormat="1" applyFont="1" applyFill="1" applyBorder="1"/>
    <xf numFmtId="10" fontId="78" fillId="11" borderId="13" xfId="0" applyNumberFormat="1" applyFont="1" applyFill="1" applyBorder="1"/>
    <xf numFmtId="10" fontId="92" fillId="11" borderId="13" xfId="0" applyNumberFormat="1" applyFont="1" applyFill="1" applyBorder="1"/>
    <xf numFmtId="170" fontId="100" fillId="11" borderId="13" xfId="2" applyNumberFormat="1" applyFont="1" applyFill="1" applyBorder="1"/>
    <xf numFmtId="0" fontId="77" fillId="2" borderId="3" xfId="0" applyFont="1" applyFill="1" applyBorder="1" applyAlignment="1">
      <alignment horizontal="center"/>
    </xf>
    <xf numFmtId="0" fontId="78" fillId="11" borderId="151" xfId="0" applyFont="1" applyFill="1" applyBorder="1" applyAlignment="1">
      <alignment horizontal="center" vertical="center"/>
    </xf>
    <xf numFmtId="0" fontId="78" fillId="11" borderId="152" xfId="0" applyFont="1" applyFill="1" applyBorder="1" applyAlignment="1">
      <alignment horizontal="left" vertical="center"/>
    </xf>
    <xf numFmtId="0" fontId="103" fillId="4" borderId="121" xfId="0" applyFont="1" applyFill="1" applyBorder="1" applyAlignment="1">
      <alignment vertical="center"/>
    </xf>
    <xf numFmtId="0" fontId="103" fillId="4" borderId="51" xfId="0" applyFont="1" applyFill="1" applyBorder="1" applyAlignment="1">
      <alignment vertical="center"/>
    </xf>
    <xf numFmtId="0" fontId="103" fillId="4" borderId="7" xfId="0" applyFont="1" applyFill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8" xfId="0" applyBorder="1" applyAlignment="1">
      <alignment wrapText="1"/>
    </xf>
    <xf numFmtId="0" fontId="104" fillId="0" borderId="0" xfId="1" applyFont="1" applyFill="1" applyBorder="1" applyAlignment="1">
      <alignment horizontal="left" vertical="center" wrapText="1"/>
    </xf>
    <xf numFmtId="0" fontId="104" fillId="0" borderId="0" xfId="0" applyFont="1" applyAlignment="1">
      <alignment horizontal="left" vertical="center"/>
    </xf>
    <xf numFmtId="0" fontId="1" fillId="2" borderId="0" xfId="0" applyFont="1" applyFill="1"/>
    <xf numFmtId="0" fontId="105" fillId="2" borderId="0" xfId="0" applyFont="1" applyFill="1" applyAlignment="1">
      <alignment horizontal="center" vertical="center" wrapText="1"/>
    </xf>
    <xf numFmtId="171" fontId="104" fillId="10" borderId="154" xfId="0" applyNumberFormat="1" applyFont="1" applyFill="1" applyBorder="1" applyAlignment="1">
      <alignment horizontal="left" vertical="center"/>
    </xf>
    <xf numFmtId="0" fontId="104" fillId="10" borderId="154" xfId="1" applyFont="1" applyFill="1" applyBorder="1" applyAlignment="1">
      <alignment horizontal="left" vertical="center" wrapText="1"/>
    </xf>
    <xf numFmtId="0" fontId="104" fillId="10" borderId="154" xfId="1" applyFont="1" applyFill="1" applyBorder="1" applyAlignment="1">
      <alignment horizontal="left" vertical="center"/>
    </xf>
    <xf numFmtId="0" fontId="104" fillId="10" borderId="154" xfId="0" applyFont="1" applyFill="1" applyBorder="1" applyAlignment="1">
      <alignment horizontal="left" vertical="center"/>
    </xf>
    <xf numFmtId="0" fontId="0" fillId="10" borderId="154" xfId="0" applyFill="1" applyBorder="1"/>
    <xf numFmtId="171" fontId="104" fillId="8" borderId="154" xfId="0" applyNumberFormat="1" applyFont="1" applyFill="1" applyBorder="1" applyAlignment="1">
      <alignment horizontal="left" vertical="center"/>
    </xf>
    <xf numFmtId="0" fontId="104" fillId="8" borderId="154" xfId="1" applyFont="1" applyFill="1" applyBorder="1" applyAlignment="1">
      <alignment horizontal="left" vertical="center" wrapText="1"/>
    </xf>
    <xf numFmtId="0" fontId="104" fillId="8" borderId="154" xfId="1" applyFont="1" applyFill="1" applyBorder="1" applyAlignment="1">
      <alignment horizontal="left" vertical="center"/>
    </xf>
    <xf numFmtId="0" fontId="104" fillId="8" borderId="154" xfId="0" applyFont="1" applyFill="1" applyBorder="1" applyAlignment="1">
      <alignment horizontal="left" vertical="center"/>
    </xf>
    <xf numFmtId="0" fontId="0" fillId="8" borderId="154" xfId="0" applyFill="1" applyBorder="1"/>
    <xf numFmtId="0" fontId="104" fillId="27" borderId="154" xfId="1" applyFont="1" applyFill="1" applyBorder="1" applyAlignment="1">
      <alignment horizontal="left" vertical="center"/>
    </xf>
    <xf numFmtId="0" fontId="104" fillId="27" borderId="154" xfId="1" applyFont="1" applyFill="1" applyBorder="1" applyAlignment="1">
      <alignment horizontal="left" vertical="center" wrapText="1"/>
    </xf>
    <xf numFmtId="0" fontId="104" fillId="27" borderId="154" xfId="0" applyFont="1" applyFill="1" applyBorder="1" applyAlignment="1">
      <alignment horizontal="left" vertical="center"/>
    </xf>
    <xf numFmtId="0" fontId="0" fillId="27" borderId="154" xfId="0" applyFill="1" applyBorder="1"/>
    <xf numFmtId="171" fontId="104" fillId="27" borderId="154" xfId="0" applyNumberFormat="1" applyFont="1" applyFill="1" applyBorder="1" applyAlignment="1">
      <alignment horizontal="left" vertical="center"/>
    </xf>
    <xf numFmtId="0" fontId="104" fillId="15" borderId="154" xfId="1" applyFont="1" applyFill="1" applyBorder="1" applyAlignment="1">
      <alignment horizontal="left" vertical="center"/>
    </xf>
    <xf numFmtId="0" fontId="104" fillId="15" borderId="154" xfId="1" applyFont="1" applyFill="1" applyBorder="1" applyAlignment="1">
      <alignment horizontal="left" vertical="center" wrapText="1"/>
    </xf>
    <xf numFmtId="0" fontId="104" fillId="15" borderId="154" xfId="0" applyFont="1" applyFill="1" applyBorder="1" applyAlignment="1">
      <alignment horizontal="left" vertical="center"/>
    </xf>
    <xf numFmtId="0" fontId="0" fillId="15" borderId="154" xfId="0" applyFill="1" applyBorder="1"/>
    <xf numFmtId="171" fontId="104" fillId="15" borderId="154" xfId="0" applyNumberFormat="1" applyFont="1" applyFill="1" applyBorder="1" applyAlignment="1">
      <alignment horizontal="left" vertical="center"/>
    </xf>
    <xf numFmtId="0" fontId="1" fillId="2" borderId="155" xfId="0" applyFont="1" applyFill="1" applyBorder="1" applyAlignment="1">
      <alignment horizontal="center" vertical="center"/>
    </xf>
    <xf numFmtId="171" fontId="104" fillId="10" borderId="158" xfId="0" applyNumberFormat="1" applyFont="1" applyFill="1" applyBorder="1" applyAlignment="1">
      <alignment horizontal="left" vertical="center"/>
    </xf>
    <xf numFmtId="171" fontId="1" fillId="2" borderId="157" xfId="0" applyNumberFormat="1" applyFont="1" applyFill="1" applyBorder="1" applyAlignment="1">
      <alignment horizontal="center" vertical="center"/>
    </xf>
    <xf numFmtId="171" fontId="104" fillId="8" borderId="158" xfId="0" applyNumberFormat="1" applyFont="1" applyFill="1" applyBorder="1" applyAlignment="1">
      <alignment horizontal="left" vertical="center"/>
    </xf>
    <xf numFmtId="171" fontId="104" fillId="27" borderId="158" xfId="0" applyNumberFormat="1" applyFont="1" applyFill="1" applyBorder="1" applyAlignment="1">
      <alignment horizontal="left" vertical="center"/>
    </xf>
    <xf numFmtId="171" fontId="104" fillId="15" borderId="158" xfId="0" applyNumberFormat="1" applyFont="1" applyFill="1" applyBorder="1" applyAlignment="1">
      <alignment horizontal="left" vertical="center"/>
    </xf>
    <xf numFmtId="171" fontId="104" fillId="10" borderId="159" xfId="0" applyNumberFormat="1" applyFont="1" applyFill="1" applyBorder="1" applyAlignment="1">
      <alignment horizontal="left" vertical="center"/>
    </xf>
    <xf numFmtId="171" fontId="104" fillId="10" borderId="156" xfId="0" applyNumberFormat="1" applyFont="1" applyFill="1" applyBorder="1" applyAlignment="1">
      <alignment horizontal="left" vertical="center"/>
    </xf>
    <xf numFmtId="0" fontId="104" fillId="10" borderId="156" xfId="1" applyFont="1" applyFill="1" applyBorder="1" applyAlignment="1">
      <alignment horizontal="left" vertical="center" wrapText="1"/>
    </xf>
    <xf numFmtId="0" fontId="104" fillId="10" borderId="156" xfId="1" applyFont="1" applyFill="1" applyBorder="1" applyAlignment="1">
      <alignment horizontal="left" vertical="center"/>
    </xf>
    <xf numFmtId="0" fontId="104" fillId="10" borderId="156" xfId="0" applyFont="1" applyFill="1" applyBorder="1" applyAlignment="1">
      <alignment horizontal="left" vertical="center"/>
    </xf>
    <xf numFmtId="0" fontId="1" fillId="2" borderId="157" xfId="0" applyFont="1" applyFill="1" applyBorder="1" applyAlignment="1">
      <alignment horizontal="center" vertical="center"/>
    </xf>
    <xf numFmtId="171" fontId="104" fillId="13" borderId="158" xfId="0" applyNumberFormat="1" applyFont="1" applyFill="1" applyBorder="1" applyAlignment="1">
      <alignment horizontal="left" vertical="center"/>
    </xf>
    <xf numFmtId="171" fontId="104" fillId="13" borderId="154" xfId="0" applyNumberFormat="1" applyFont="1" applyFill="1" applyBorder="1" applyAlignment="1">
      <alignment horizontal="left" vertical="center"/>
    </xf>
    <xf numFmtId="0" fontId="104" fillId="13" borderId="154" xfId="1" applyFont="1" applyFill="1" applyBorder="1" applyAlignment="1">
      <alignment horizontal="left" vertical="center" wrapText="1"/>
    </xf>
    <xf numFmtId="0" fontId="104" fillId="13" borderId="154" xfId="1" applyFont="1" applyFill="1" applyBorder="1" applyAlignment="1">
      <alignment horizontal="left" vertical="center"/>
    </xf>
    <xf numFmtId="0" fontId="104" fillId="13" borderId="154" xfId="0" applyFont="1" applyFill="1" applyBorder="1" applyAlignment="1">
      <alignment horizontal="left" vertical="center"/>
    </xf>
    <xf numFmtId="0" fontId="0" fillId="13" borderId="154" xfId="0" applyFill="1" applyBorder="1"/>
    <xf numFmtId="0" fontId="0" fillId="0" borderId="0" xfId="1" applyFont="1" applyFill="1" applyBorder="1" applyAlignment="1">
      <alignment horizontal="left" vertical="center" wrapText="1"/>
    </xf>
    <xf numFmtId="171" fontId="106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54" xfId="1" applyFont="1" applyFill="1" applyBorder="1" applyAlignment="1">
      <alignment horizontal="center" vertical="center" wrapText="1"/>
    </xf>
    <xf numFmtId="0" fontId="108" fillId="2" borderId="154" xfId="0" applyFont="1" applyFill="1" applyBorder="1" applyAlignment="1">
      <alignment horizontal="center" vertical="center" wrapText="1"/>
    </xf>
    <xf numFmtId="0" fontId="109" fillId="2" borderId="154" xfId="1" applyFont="1" applyFill="1" applyBorder="1" applyAlignment="1">
      <alignment horizontal="center" vertical="center" wrapText="1"/>
    </xf>
    <xf numFmtId="0" fontId="107" fillId="2" borderId="154" xfId="0" applyFont="1" applyFill="1" applyBorder="1" applyAlignment="1">
      <alignment horizontal="center" vertical="center" wrapText="1"/>
    </xf>
    <xf numFmtId="0" fontId="0" fillId="0" borderId="154" xfId="1" applyFont="1" applyFill="1" applyBorder="1" applyAlignment="1">
      <alignment horizontal="right" vertical="center" wrapText="1"/>
    </xf>
    <xf numFmtId="0" fontId="0" fillId="0" borderId="154" xfId="0" applyBorder="1" applyAlignment="1">
      <alignment horizontal="right" vertical="center"/>
    </xf>
    <xf numFmtId="0" fontId="81" fillId="7" borderId="66" xfId="0" applyFont="1" applyFill="1" applyBorder="1" applyAlignment="1">
      <alignment horizontal="center" vertical="center"/>
    </xf>
    <xf numFmtId="0" fontId="81" fillId="9" borderId="71" xfId="0" applyFont="1" applyFill="1" applyBorder="1" applyAlignment="1">
      <alignment horizontal="right"/>
    </xf>
    <xf numFmtId="2" fontId="81" fillId="9" borderId="66" xfId="0" applyNumberFormat="1" applyFont="1" applyFill="1" applyBorder="1" applyAlignment="1">
      <alignment horizontal="right"/>
    </xf>
    <xf numFmtId="164" fontId="81" fillId="9" borderId="66" xfId="0" applyNumberFormat="1" applyFont="1" applyFill="1" applyBorder="1" applyAlignment="1">
      <alignment horizontal="right"/>
    </xf>
    <xf numFmtId="0" fontId="81" fillId="2" borderId="63" xfId="0" applyFont="1" applyFill="1" applyBorder="1" applyAlignment="1">
      <alignment horizontal="right"/>
    </xf>
    <xf numFmtId="0" fontId="81" fillId="7" borderId="71" xfId="0" applyFont="1" applyFill="1" applyBorder="1" applyAlignment="1">
      <alignment horizontal="right"/>
    </xf>
    <xf numFmtId="2" fontId="81" fillId="7" borderId="66" xfId="0" applyNumberFormat="1" applyFont="1" applyFill="1" applyBorder="1" applyAlignment="1">
      <alignment horizontal="right"/>
    </xf>
    <xf numFmtId="164" fontId="81" fillId="7" borderId="66" xfId="0" applyNumberFormat="1" applyFont="1" applyFill="1" applyBorder="1" applyAlignment="1">
      <alignment horizontal="right"/>
    </xf>
    <xf numFmtId="0" fontId="81" fillId="2" borderId="66" xfId="0" applyFont="1" applyFill="1" applyBorder="1" applyAlignment="1">
      <alignment horizontal="right"/>
    </xf>
    <xf numFmtId="0" fontId="81" fillId="9" borderId="66" xfId="0" applyFont="1" applyFill="1" applyBorder="1" applyAlignment="1">
      <alignment horizontal="right"/>
    </xf>
    <xf numFmtId="0" fontId="81" fillId="13" borderId="66" xfId="0" applyFont="1" applyFill="1" applyBorder="1" applyAlignment="1">
      <alignment horizontal="right"/>
    </xf>
    <xf numFmtId="2" fontId="81" fillId="13" borderId="66" xfId="0" applyNumberFormat="1" applyFont="1" applyFill="1" applyBorder="1" applyAlignment="1">
      <alignment horizontal="right"/>
    </xf>
    <xf numFmtId="164" fontId="81" fillId="13" borderId="66" xfId="0" applyNumberFormat="1" applyFont="1" applyFill="1" applyBorder="1" applyAlignment="1">
      <alignment horizontal="right"/>
    </xf>
    <xf numFmtId="0" fontId="81" fillId="8" borderId="66" xfId="0" applyFont="1" applyFill="1" applyBorder="1" applyAlignment="1">
      <alignment horizontal="right"/>
    </xf>
    <xf numFmtId="2" fontId="81" fillId="8" borderId="66" xfId="0" applyNumberFormat="1" applyFont="1" applyFill="1" applyBorder="1" applyAlignment="1">
      <alignment horizontal="right"/>
    </xf>
    <xf numFmtId="164" fontId="81" fillId="8" borderId="63" xfId="0" applyNumberFormat="1" applyFont="1" applyFill="1" applyBorder="1" applyAlignment="1">
      <alignment horizontal="right"/>
    </xf>
    <xf numFmtId="0" fontId="81" fillId="9" borderId="67" xfId="0" applyFont="1" applyFill="1" applyBorder="1" applyAlignment="1">
      <alignment horizontal="center" vertical="center"/>
    </xf>
    <xf numFmtId="0" fontId="81" fillId="7" borderId="62" xfId="0" applyFont="1" applyFill="1" applyBorder="1" applyAlignment="1">
      <alignment horizontal="right"/>
    </xf>
    <xf numFmtId="2" fontId="81" fillId="7" borderId="67" xfId="0" applyNumberFormat="1" applyFont="1" applyFill="1" applyBorder="1" applyAlignment="1">
      <alignment horizontal="right"/>
    </xf>
    <xf numFmtId="164" fontId="81" fillId="7" borderId="67" xfId="0" applyNumberFormat="1" applyFont="1" applyFill="1" applyBorder="1" applyAlignment="1">
      <alignment horizontal="right"/>
    </xf>
    <xf numFmtId="0" fontId="81" fillId="2" borderId="64" xfId="0" applyFont="1" applyFill="1" applyBorder="1" applyAlignment="1">
      <alignment horizontal="right"/>
    </xf>
    <xf numFmtId="0" fontId="81" fillId="2" borderId="67" xfId="0" applyFont="1" applyFill="1" applyBorder="1" applyAlignment="1">
      <alignment horizontal="right"/>
    </xf>
    <xf numFmtId="0" fontId="81" fillId="7" borderId="67" xfId="0" applyFont="1" applyFill="1" applyBorder="1" applyAlignment="1">
      <alignment horizontal="right"/>
    </xf>
    <xf numFmtId="0" fontId="81" fillId="9" borderId="67" xfId="0" applyFont="1" applyFill="1" applyBorder="1" applyAlignment="1">
      <alignment horizontal="right"/>
    </xf>
    <xf numFmtId="2" fontId="81" fillId="9" borderId="67" xfId="0" applyNumberFormat="1" applyFont="1" applyFill="1" applyBorder="1" applyAlignment="1">
      <alignment horizontal="right"/>
    </xf>
    <xf numFmtId="164" fontId="81" fillId="9" borderId="67" xfId="0" applyNumberFormat="1" applyFont="1" applyFill="1" applyBorder="1" applyAlignment="1">
      <alignment horizontal="right"/>
    </xf>
    <xf numFmtId="0" fontId="81" fillId="8" borderId="67" xfId="0" applyFont="1" applyFill="1" applyBorder="1" applyAlignment="1">
      <alignment horizontal="right"/>
    </xf>
    <xf numFmtId="2" fontId="81" fillId="8" borderId="67" xfId="0" applyNumberFormat="1" applyFont="1" applyFill="1" applyBorder="1" applyAlignment="1">
      <alignment horizontal="right"/>
    </xf>
    <xf numFmtId="164" fontId="81" fillId="8" borderId="64" xfId="0" applyNumberFormat="1" applyFont="1" applyFill="1" applyBorder="1" applyAlignment="1">
      <alignment horizontal="right"/>
    </xf>
    <xf numFmtId="0" fontId="81" fillId="8" borderId="62" xfId="0" applyFont="1" applyFill="1" applyBorder="1" applyAlignment="1">
      <alignment horizontal="right"/>
    </xf>
    <xf numFmtId="164" fontId="81" fillId="8" borderId="67" xfId="0" applyNumberFormat="1" applyFont="1" applyFill="1" applyBorder="1" applyAlignment="1">
      <alignment horizontal="right"/>
    </xf>
    <xf numFmtId="0" fontId="81" fillId="13" borderId="62" xfId="0" applyFont="1" applyFill="1" applyBorder="1" applyAlignment="1">
      <alignment horizontal="right"/>
    </xf>
    <xf numFmtId="2" fontId="81" fillId="13" borderId="67" xfId="0" applyNumberFormat="1" applyFont="1" applyFill="1" applyBorder="1" applyAlignment="1">
      <alignment horizontal="right"/>
    </xf>
    <xf numFmtId="164" fontId="81" fillId="13" borderId="67" xfId="0" applyNumberFormat="1" applyFont="1" applyFill="1" applyBorder="1" applyAlignment="1">
      <alignment horizontal="right"/>
    </xf>
    <xf numFmtId="0" fontId="81" fillId="6" borderId="67" xfId="0" applyFont="1" applyFill="1" applyBorder="1" applyAlignment="1">
      <alignment horizontal="right"/>
    </xf>
    <xf numFmtId="2" fontId="81" fillId="6" borderId="67" xfId="0" applyNumberFormat="1" applyFont="1" applyFill="1" applyBorder="1" applyAlignment="1">
      <alignment horizontal="right"/>
    </xf>
    <xf numFmtId="164" fontId="81" fillId="6" borderId="64" xfId="0" applyNumberFormat="1" applyFont="1" applyFill="1" applyBorder="1" applyAlignment="1">
      <alignment horizontal="right"/>
    </xf>
    <xf numFmtId="0" fontId="81" fillId="8" borderId="67" xfId="0" applyFont="1" applyFill="1" applyBorder="1" applyAlignment="1">
      <alignment horizontal="center" vertical="center"/>
    </xf>
    <xf numFmtId="0" fontId="81" fillId="13" borderId="67" xfId="0" applyFont="1" applyFill="1" applyBorder="1" applyAlignment="1">
      <alignment horizontal="right"/>
    </xf>
    <xf numFmtId="164" fontId="81" fillId="13" borderId="64" xfId="0" applyNumberFormat="1" applyFont="1" applyFill="1" applyBorder="1" applyAlignment="1">
      <alignment horizontal="right"/>
    </xf>
    <xf numFmtId="0" fontId="81" fillId="7" borderId="67" xfId="0" applyFont="1" applyFill="1" applyBorder="1" applyAlignment="1">
      <alignment horizontal="center" vertical="center"/>
    </xf>
    <xf numFmtId="0" fontId="81" fillId="9" borderId="62" xfId="0" applyFont="1" applyFill="1" applyBorder="1" applyAlignment="1">
      <alignment horizontal="right"/>
    </xf>
    <xf numFmtId="0" fontId="77" fillId="5" borderId="62" xfId="0" applyFont="1" applyFill="1" applyBorder="1" applyAlignment="1">
      <alignment horizontal="right"/>
    </xf>
    <xf numFmtId="2" fontId="77" fillId="5" borderId="67" xfId="0" applyNumberFormat="1" applyFont="1" applyFill="1" applyBorder="1" applyAlignment="1">
      <alignment horizontal="right"/>
    </xf>
    <xf numFmtId="164" fontId="77" fillId="5" borderId="67" xfId="0" applyNumberFormat="1" applyFont="1" applyFill="1" applyBorder="1" applyAlignment="1">
      <alignment horizontal="right"/>
    </xf>
    <xf numFmtId="0" fontId="77" fillId="5" borderId="67" xfId="0" applyFont="1" applyFill="1" applyBorder="1" applyAlignment="1">
      <alignment horizontal="center" vertical="center"/>
    </xf>
    <xf numFmtId="0" fontId="77" fillId="6" borderId="67" xfId="0" applyFont="1" applyFill="1" applyBorder="1" applyAlignment="1">
      <alignment horizontal="right"/>
    </xf>
    <xf numFmtId="2" fontId="77" fillId="6" borderId="67" xfId="0" applyNumberFormat="1" applyFont="1" applyFill="1" applyBorder="1" applyAlignment="1">
      <alignment horizontal="right"/>
    </xf>
    <xf numFmtId="164" fontId="77" fillId="6" borderId="67" xfId="0" applyNumberFormat="1" applyFont="1" applyFill="1" applyBorder="1" applyAlignment="1">
      <alignment horizontal="right"/>
    </xf>
    <xf numFmtId="164" fontId="77" fillId="6" borderId="64" xfId="0" applyNumberFormat="1" applyFont="1" applyFill="1" applyBorder="1" applyAlignment="1">
      <alignment horizontal="right"/>
    </xf>
    <xf numFmtId="0" fontId="81" fillId="13" borderId="67" xfId="0" applyFont="1" applyFill="1" applyBorder="1" applyAlignment="1">
      <alignment horizontal="center" vertical="center"/>
    </xf>
    <xf numFmtId="0" fontId="81" fillId="13" borderId="68" xfId="0" applyFont="1" applyFill="1" applyBorder="1" applyAlignment="1">
      <alignment horizontal="center" vertical="center"/>
    </xf>
    <xf numFmtId="0" fontId="81" fillId="9" borderId="74" xfId="0" applyFont="1" applyFill="1" applyBorder="1" applyAlignment="1">
      <alignment horizontal="right"/>
    </xf>
    <xf numFmtId="2" fontId="81" fillId="9" borderId="68" xfId="0" applyNumberFormat="1" applyFont="1" applyFill="1" applyBorder="1" applyAlignment="1">
      <alignment horizontal="right"/>
    </xf>
    <xf numFmtId="164" fontId="81" fillId="9" borderId="68" xfId="0" applyNumberFormat="1" applyFont="1" applyFill="1" applyBorder="1" applyAlignment="1">
      <alignment horizontal="right"/>
    </xf>
    <xf numFmtId="0" fontId="81" fillId="2" borderId="65" xfId="0" applyFont="1" applyFill="1" applyBorder="1" applyAlignment="1">
      <alignment horizontal="right"/>
    </xf>
    <xf numFmtId="0" fontId="81" fillId="7" borderId="74" xfId="0" applyFont="1" applyFill="1" applyBorder="1" applyAlignment="1">
      <alignment horizontal="right"/>
    </xf>
    <xf numFmtId="2" fontId="81" fillId="7" borderId="68" xfId="0" applyNumberFormat="1" applyFont="1" applyFill="1" applyBorder="1" applyAlignment="1">
      <alignment horizontal="right"/>
    </xf>
    <xf numFmtId="164" fontId="81" fillId="7" borderId="68" xfId="0" applyNumberFormat="1" applyFont="1" applyFill="1" applyBorder="1" applyAlignment="1">
      <alignment horizontal="right"/>
    </xf>
    <xf numFmtId="0" fontId="81" fillId="2" borderId="68" xfId="0" applyFont="1" applyFill="1" applyBorder="1" applyAlignment="1">
      <alignment horizontal="right"/>
    </xf>
    <xf numFmtId="0" fontId="77" fillId="6" borderId="68" xfId="0" applyFont="1" applyFill="1" applyBorder="1" applyAlignment="1">
      <alignment horizontal="right"/>
    </xf>
    <xf numFmtId="2" fontId="77" fillId="6" borderId="68" xfId="0" applyNumberFormat="1" applyFont="1" applyFill="1" applyBorder="1" applyAlignment="1">
      <alignment horizontal="right"/>
    </xf>
    <xf numFmtId="164" fontId="77" fillId="6" borderId="68" xfId="0" applyNumberFormat="1" applyFont="1" applyFill="1" applyBorder="1" applyAlignment="1">
      <alignment horizontal="right"/>
    </xf>
    <xf numFmtId="0" fontId="81" fillId="9" borderId="68" xfId="0" applyFont="1" applyFill="1" applyBorder="1" applyAlignment="1">
      <alignment horizontal="right"/>
    </xf>
    <xf numFmtId="0" fontId="81" fillId="8" borderId="68" xfId="0" applyFont="1" applyFill="1" applyBorder="1" applyAlignment="1">
      <alignment horizontal="right"/>
    </xf>
    <xf numFmtId="2" fontId="81" fillId="8" borderId="68" xfId="0" applyNumberFormat="1" applyFont="1" applyFill="1" applyBorder="1" applyAlignment="1">
      <alignment horizontal="right"/>
    </xf>
    <xf numFmtId="164" fontId="81" fillId="8" borderId="65" xfId="0" applyNumberFormat="1" applyFont="1" applyFill="1" applyBorder="1" applyAlignment="1">
      <alignment horizontal="right"/>
    </xf>
    <xf numFmtId="0" fontId="81" fillId="7" borderId="70" xfId="0" applyFont="1" applyFill="1" applyBorder="1" applyAlignment="1">
      <alignment horizontal="center" vertical="center"/>
    </xf>
    <xf numFmtId="0" fontId="81" fillId="6" borderId="73" xfId="0" applyFont="1" applyFill="1" applyBorder="1" applyAlignment="1">
      <alignment horizontal="right"/>
    </xf>
    <xf numFmtId="2" fontId="81" fillId="6" borderId="70" xfId="0" applyNumberFormat="1" applyFont="1" applyFill="1" applyBorder="1" applyAlignment="1">
      <alignment horizontal="right"/>
    </xf>
    <xf numFmtId="164" fontId="81" fillId="6" borderId="70" xfId="0" applyNumberFormat="1" applyFont="1" applyFill="1" applyBorder="1" applyAlignment="1">
      <alignment horizontal="right"/>
    </xf>
    <xf numFmtId="0" fontId="81" fillId="2" borderId="69" xfId="0" applyFont="1" applyFill="1" applyBorder="1" applyAlignment="1">
      <alignment horizontal="right"/>
    </xf>
    <xf numFmtId="0" fontId="81" fillId="9" borderId="73" xfId="0" applyFont="1" applyFill="1" applyBorder="1" applyAlignment="1">
      <alignment horizontal="right"/>
    </xf>
    <xf numFmtId="2" fontId="81" fillId="9" borderId="70" xfId="0" applyNumberFormat="1" applyFont="1" applyFill="1" applyBorder="1" applyAlignment="1">
      <alignment horizontal="right"/>
    </xf>
    <xf numFmtId="164" fontId="81" fillId="9" borderId="70" xfId="0" applyNumberFormat="1" applyFont="1" applyFill="1" applyBorder="1" applyAlignment="1">
      <alignment horizontal="right"/>
    </xf>
    <xf numFmtId="0" fontId="81" fillId="2" borderId="70" xfId="0" applyFont="1" applyFill="1" applyBorder="1" applyAlignment="1">
      <alignment horizontal="right"/>
    </xf>
    <xf numFmtId="0" fontId="81" fillId="13" borderId="70" xfId="0" applyFont="1" applyFill="1" applyBorder="1" applyAlignment="1">
      <alignment horizontal="right"/>
    </xf>
    <xf numFmtId="2" fontId="81" fillId="13" borderId="70" xfId="0" applyNumberFormat="1" applyFont="1" applyFill="1" applyBorder="1" applyAlignment="1">
      <alignment horizontal="right"/>
    </xf>
    <xf numFmtId="164" fontId="81" fillId="13" borderId="70" xfId="0" applyNumberFormat="1" applyFont="1" applyFill="1" applyBorder="1" applyAlignment="1">
      <alignment horizontal="right"/>
    </xf>
    <xf numFmtId="0" fontId="81" fillId="7" borderId="70" xfId="0" applyFont="1" applyFill="1" applyBorder="1" applyAlignment="1">
      <alignment horizontal="right"/>
    </xf>
    <xf numFmtId="2" fontId="81" fillId="7" borderId="70" xfId="0" applyNumberFormat="1" applyFont="1" applyFill="1" applyBorder="1" applyAlignment="1">
      <alignment horizontal="right"/>
    </xf>
    <xf numFmtId="164" fontId="81" fillId="7" borderId="70" xfId="0" applyNumberFormat="1" applyFont="1" applyFill="1" applyBorder="1" applyAlignment="1">
      <alignment horizontal="right"/>
    </xf>
    <xf numFmtId="0" fontId="81" fillId="8" borderId="70" xfId="0" applyFont="1" applyFill="1" applyBorder="1" applyAlignment="1">
      <alignment horizontal="right"/>
    </xf>
    <xf numFmtId="2" fontId="81" fillId="8" borderId="70" xfId="0" applyNumberFormat="1" applyFont="1" applyFill="1" applyBorder="1" applyAlignment="1">
      <alignment horizontal="right"/>
    </xf>
    <xf numFmtId="164" fontId="81" fillId="8" borderId="69" xfId="0" applyNumberFormat="1" applyFont="1" applyFill="1" applyBorder="1" applyAlignment="1">
      <alignment horizontal="right"/>
    </xf>
    <xf numFmtId="0" fontId="77" fillId="6" borderId="62" xfId="0" applyFont="1" applyFill="1" applyBorder="1" applyAlignment="1">
      <alignment horizontal="right"/>
    </xf>
    <xf numFmtId="0" fontId="81" fillId="6" borderId="72" xfId="0" applyFont="1" applyFill="1" applyBorder="1" applyAlignment="1">
      <alignment horizontal="right"/>
    </xf>
    <xf numFmtId="164" fontId="81" fillId="6" borderId="67" xfId="0" applyNumberFormat="1" applyFont="1" applyFill="1" applyBorder="1" applyAlignment="1">
      <alignment horizontal="right"/>
    </xf>
    <xf numFmtId="0" fontId="81" fillId="6" borderId="67" xfId="0" applyFont="1" applyFill="1" applyBorder="1" applyAlignment="1">
      <alignment horizontal="center" vertical="center"/>
    </xf>
    <xf numFmtId="0" fontId="81" fillId="10" borderId="67" xfId="0" applyFont="1" applyFill="1" applyBorder="1" applyAlignment="1">
      <alignment horizontal="right"/>
    </xf>
    <xf numFmtId="2" fontId="81" fillId="10" borderId="67" xfId="0" applyNumberFormat="1" applyFont="1" applyFill="1" applyBorder="1" applyAlignment="1">
      <alignment horizontal="right"/>
    </xf>
    <xf numFmtId="164" fontId="81" fillId="10" borderId="67" xfId="0" applyNumberFormat="1" applyFont="1" applyFill="1" applyBorder="1" applyAlignment="1">
      <alignment horizontal="right"/>
    </xf>
    <xf numFmtId="164" fontId="81" fillId="7" borderId="64" xfId="0" applyNumberFormat="1" applyFont="1" applyFill="1" applyBorder="1" applyAlignment="1">
      <alignment horizontal="right"/>
    </xf>
    <xf numFmtId="0" fontId="81" fillId="6" borderId="62" xfId="0" applyFont="1" applyFill="1" applyBorder="1" applyAlignment="1">
      <alignment horizontal="right"/>
    </xf>
    <xf numFmtId="0" fontId="77" fillId="6" borderId="67" xfId="0" applyFont="1" applyFill="1" applyBorder="1" applyAlignment="1">
      <alignment horizontal="center" vertical="center"/>
    </xf>
    <xf numFmtId="0" fontId="77" fillId="5" borderId="67" xfId="0" applyFont="1" applyFill="1" applyBorder="1" applyAlignment="1">
      <alignment horizontal="right"/>
    </xf>
    <xf numFmtId="164" fontId="77" fillId="5" borderId="64" xfId="0" applyNumberFormat="1" applyFont="1" applyFill="1" applyBorder="1" applyAlignment="1">
      <alignment horizontal="right"/>
    </xf>
    <xf numFmtId="0" fontId="81" fillId="6" borderId="68" xfId="0" applyFont="1" applyFill="1" applyBorder="1" applyAlignment="1">
      <alignment horizontal="center" vertical="center"/>
    </xf>
    <xf numFmtId="0" fontId="81" fillId="8" borderId="74" xfId="0" applyFont="1" applyFill="1" applyBorder="1" applyAlignment="1">
      <alignment horizontal="right"/>
    </xf>
    <xf numFmtId="164" fontId="81" fillId="8" borderId="68" xfId="0" applyNumberFormat="1" applyFont="1" applyFill="1" applyBorder="1" applyAlignment="1">
      <alignment horizontal="right"/>
    </xf>
    <xf numFmtId="0" fontId="81" fillId="13" borderId="68" xfId="0" applyFont="1" applyFill="1" applyBorder="1" applyAlignment="1">
      <alignment horizontal="right"/>
    </xf>
    <xf numFmtId="2" fontId="81" fillId="13" borderId="68" xfId="0" applyNumberFormat="1" applyFont="1" applyFill="1" applyBorder="1" applyAlignment="1">
      <alignment horizontal="right"/>
    </xf>
    <xf numFmtId="164" fontId="81" fillId="13" borderId="68" xfId="0" applyNumberFormat="1" applyFont="1" applyFill="1" applyBorder="1" applyAlignment="1">
      <alignment horizontal="right"/>
    </xf>
    <xf numFmtId="164" fontId="81" fillId="13" borderId="65" xfId="0" applyNumberFormat="1" applyFont="1" applyFill="1" applyBorder="1" applyAlignment="1">
      <alignment horizontal="right"/>
    </xf>
    <xf numFmtId="1" fontId="112" fillId="2" borderId="15" xfId="0" applyNumberFormat="1" applyFont="1" applyFill="1" applyBorder="1" applyAlignment="1">
      <alignment horizontal="center" vertical="center"/>
    </xf>
    <xf numFmtId="166" fontId="113" fillId="11" borderId="32" xfId="0" applyNumberFormat="1" applyFont="1" applyFill="1" applyBorder="1" applyAlignment="1">
      <alignment horizontal="center"/>
    </xf>
    <xf numFmtId="1" fontId="113" fillId="11" borderId="32" xfId="0" applyNumberFormat="1" applyFont="1" applyFill="1" applyBorder="1" applyAlignment="1">
      <alignment horizontal="center"/>
    </xf>
    <xf numFmtId="166" fontId="113" fillId="11" borderId="10" xfId="0" applyNumberFormat="1" applyFont="1" applyFill="1" applyBorder="1" applyAlignment="1">
      <alignment horizontal="center"/>
    </xf>
    <xf numFmtId="1" fontId="113" fillId="11" borderId="10" xfId="0" applyNumberFormat="1" applyFont="1" applyFill="1" applyBorder="1" applyAlignment="1">
      <alignment horizontal="center"/>
    </xf>
    <xf numFmtId="1" fontId="114" fillId="11" borderId="0" xfId="0" applyNumberFormat="1" applyFont="1" applyFill="1" applyAlignment="1">
      <alignment horizontal="center"/>
    </xf>
    <xf numFmtId="1" fontId="112" fillId="2" borderId="11" xfId="0" applyNumberFormat="1" applyFont="1" applyFill="1" applyBorder="1" applyAlignment="1">
      <alignment horizontal="center" vertical="center"/>
    </xf>
    <xf numFmtId="166" fontId="113" fillId="11" borderId="16" xfId="0" applyNumberFormat="1" applyFont="1" applyFill="1" applyBorder="1" applyAlignment="1">
      <alignment horizontal="center"/>
    </xf>
    <xf numFmtId="1" fontId="113" fillId="11" borderId="16" xfId="0" applyNumberFormat="1" applyFont="1" applyFill="1" applyBorder="1" applyAlignment="1">
      <alignment horizontal="center"/>
    </xf>
    <xf numFmtId="166" fontId="113" fillId="11" borderId="76" xfId="0" applyNumberFormat="1" applyFont="1" applyFill="1" applyBorder="1" applyAlignment="1">
      <alignment horizontal="center"/>
    </xf>
    <xf numFmtId="1" fontId="113" fillId="11" borderId="76" xfId="0" applyNumberFormat="1" applyFont="1" applyFill="1" applyBorder="1" applyAlignment="1">
      <alignment horizontal="center"/>
    </xf>
    <xf numFmtId="1" fontId="112" fillId="2" borderId="93" xfId="0" applyNumberFormat="1" applyFont="1" applyFill="1" applyBorder="1" applyAlignment="1">
      <alignment horizontal="center" vertical="center"/>
    </xf>
    <xf numFmtId="0" fontId="81" fillId="12" borderId="12" xfId="0" applyFont="1" applyFill="1" applyBorder="1" applyAlignment="1" applyProtection="1">
      <alignment horizontal="center"/>
      <protection locked="0"/>
    </xf>
    <xf numFmtId="0" fontId="81" fillId="12" borderId="1" xfId="0" applyFont="1" applyFill="1" applyBorder="1" applyAlignment="1" applyProtection="1">
      <alignment horizontal="center"/>
      <protection locked="0"/>
    </xf>
    <xf numFmtId="2" fontId="81" fillId="6" borderId="68" xfId="0" applyNumberFormat="1" applyFont="1" applyFill="1" applyBorder="1" applyAlignment="1">
      <alignment horizontal="right"/>
    </xf>
    <xf numFmtId="164" fontId="81" fillId="6" borderId="68" xfId="0" applyNumberFormat="1" applyFont="1" applyFill="1" applyBorder="1" applyAlignment="1">
      <alignment horizontal="right"/>
    </xf>
    <xf numFmtId="2" fontId="113" fillId="11" borderId="32" xfId="0" applyNumberFormat="1" applyFont="1" applyFill="1" applyBorder="1" applyAlignment="1">
      <alignment horizontal="right"/>
    </xf>
    <xf numFmtId="9" fontId="113" fillId="11" borderId="32" xfId="0" applyNumberFormat="1" applyFont="1" applyFill="1" applyBorder="1" applyAlignment="1">
      <alignment horizontal="right"/>
    </xf>
    <xf numFmtId="0" fontId="113" fillId="2" borderId="17" xfId="0" applyFont="1" applyFill="1" applyBorder="1" applyAlignment="1">
      <alignment horizontal="right"/>
    </xf>
    <xf numFmtId="1" fontId="113" fillId="11" borderId="32" xfId="0" applyNumberFormat="1" applyFont="1" applyFill="1" applyBorder="1" applyAlignment="1">
      <alignment horizontal="right"/>
    </xf>
    <xf numFmtId="166" fontId="113" fillId="11" borderId="32" xfId="0" applyNumberFormat="1" applyFont="1" applyFill="1" applyBorder="1" applyAlignment="1">
      <alignment horizontal="right"/>
    </xf>
    <xf numFmtId="2" fontId="113" fillId="11" borderId="10" xfId="0" applyNumberFormat="1" applyFont="1" applyFill="1" applyBorder="1" applyAlignment="1">
      <alignment horizontal="right"/>
    </xf>
    <xf numFmtId="9" fontId="113" fillId="11" borderId="10" xfId="0" applyNumberFormat="1" applyFont="1" applyFill="1" applyBorder="1" applyAlignment="1">
      <alignment horizontal="right"/>
    </xf>
    <xf numFmtId="0" fontId="113" fillId="2" borderId="10" xfId="0" applyFont="1" applyFill="1" applyBorder="1" applyAlignment="1">
      <alignment horizontal="right"/>
    </xf>
    <xf numFmtId="1" fontId="113" fillId="11" borderId="10" xfId="0" applyNumberFormat="1" applyFont="1" applyFill="1" applyBorder="1" applyAlignment="1">
      <alignment horizontal="right"/>
    </xf>
    <xf numFmtId="165" fontId="113" fillId="11" borderId="10" xfId="0" applyNumberFormat="1" applyFont="1" applyFill="1" applyBorder="1" applyAlignment="1">
      <alignment horizontal="right"/>
    </xf>
    <xf numFmtId="164" fontId="113" fillId="11" borderId="10" xfId="0" applyNumberFormat="1" applyFont="1" applyFill="1" applyBorder="1" applyAlignment="1">
      <alignment horizontal="right"/>
    </xf>
    <xf numFmtId="0" fontId="113" fillId="11" borderId="10" xfId="0" applyFont="1" applyFill="1" applyBorder="1" applyAlignment="1">
      <alignment horizontal="right"/>
    </xf>
    <xf numFmtId="0" fontId="113" fillId="2" borderId="12" xfId="0" applyFont="1" applyFill="1" applyBorder="1" applyAlignment="1">
      <alignment horizontal="right"/>
    </xf>
    <xf numFmtId="2" fontId="114" fillId="11" borderId="0" xfId="0" applyNumberFormat="1" applyFont="1" applyFill="1" applyAlignment="1">
      <alignment horizontal="right"/>
    </xf>
    <xf numFmtId="164" fontId="114" fillId="11" borderId="0" xfId="0" applyNumberFormat="1" applyFont="1" applyFill="1" applyAlignment="1">
      <alignment horizontal="right"/>
    </xf>
    <xf numFmtId="0" fontId="88" fillId="11" borderId="0" xfId="0" applyFont="1" applyFill="1" applyAlignment="1">
      <alignment horizontal="right"/>
    </xf>
    <xf numFmtId="0" fontId="114" fillId="11" borderId="0" xfId="0" applyFont="1" applyFill="1" applyAlignment="1">
      <alignment horizontal="right"/>
    </xf>
    <xf numFmtId="2" fontId="113" fillId="11" borderId="16" xfId="0" applyNumberFormat="1" applyFont="1" applyFill="1" applyBorder="1" applyAlignment="1">
      <alignment horizontal="right"/>
    </xf>
    <xf numFmtId="0" fontId="113" fillId="2" borderId="16" xfId="0" applyFont="1" applyFill="1" applyBorder="1" applyAlignment="1">
      <alignment horizontal="right"/>
    </xf>
    <xf numFmtId="1" fontId="113" fillId="11" borderId="16" xfId="0" applyNumberFormat="1" applyFont="1" applyFill="1" applyBorder="1" applyAlignment="1">
      <alignment horizontal="right"/>
    </xf>
    <xf numFmtId="166" fontId="113" fillId="11" borderId="16" xfId="0" applyNumberFormat="1" applyFont="1" applyFill="1" applyBorder="1" applyAlignment="1">
      <alignment horizontal="right"/>
    </xf>
    <xf numFmtId="167" fontId="113" fillId="11" borderId="10" xfId="0" applyNumberFormat="1" applyFont="1" applyFill="1" applyBorder="1" applyAlignment="1">
      <alignment horizontal="right"/>
    </xf>
    <xf numFmtId="0" fontId="113" fillId="2" borderId="38" xfId="0" applyFont="1" applyFill="1" applyBorder="1" applyAlignment="1">
      <alignment horizontal="right"/>
    </xf>
    <xf numFmtId="2" fontId="113" fillId="11" borderId="76" xfId="0" applyNumberFormat="1" applyFont="1" applyFill="1" applyBorder="1" applyAlignment="1">
      <alignment horizontal="right"/>
    </xf>
    <xf numFmtId="164" fontId="113" fillId="11" borderId="76" xfId="0" applyNumberFormat="1" applyFont="1" applyFill="1" applyBorder="1" applyAlignment="1">
      <alignment horizontal="right"/>
    </xf>
    <xf numFmtId="0" fontId="113" fillId="2" borderId="76" xfId="0" applyFont="1" applyFill="1" applyBorder="1" applyAlignment="1">
      <alignment horizontal="right"/>
    </xf>
    <xf numFmtId="1" fontId="113" fillId="11" borderId="76" xfId="0" applyNumberFormat="1" applyFont="1" applyFill="1" applyBorder="1" applyAlignment="1">
      <alignment horizontal="right"/>
    </xf>
    <xf numFmtId="0" fontId="113" fillId="11" borderId="76" xfId="0" applyFont="1" applyFill="1" applyBorder="1" applyAlignment="1">
      <alignment horizontal="right"/>
    </xf>
    <xf numFmtId="165" fontId="113" fillId="11" borderId="76" xfId="0" applyNumberFormat="1" applyFont="1" applyFill="1" applyBorder="1" applyAlignment="1">
      <alignment horizontal="right"/>
    </xf>
    <xf numFmtId="0" fontId="113" fillId="2" borderId="77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4" fillId="11" borderId="0" xfId="0" applyFont="1" applyFill="1" applyAlignment="1">
      <alignment horizontal="right"/>
    </xf>
    <xf numFmtId="2" fontId="81" fillId="11" borderId="1" xfId="0" applyNumberFormat="1" applyFont="1" applyFill="1" applyBorder="1" applyAlignment="1">
      <alignment horizontal="right"/>
    </xf>
    <xf numFmtId="164" fontId="81" fillId="11" borderId="1" xfId="0" applyNumberFormat="1" applyFont="1" applyFill="1" applyBorder="1" applyAlignment="1">
      <alignment horizontal="right"/>
    </xf>
    <xf numFmtId="0" fontId="88" fillId="2" borderId="3" xfId="0" applyFont="1" applyFill="1" applyBorder="1" applyAlignment="1">
      <alignment horizontal="right"/>
    </xf>
    <xf numFmtId="0" fontId="81" fillId="12" borderId="8" xfId="0" applyFont="1" applyFill="1" applyBorder="1" applyAlignment="1" applyProtection="1">
      <alignment horizontal="right"/>
      <protection locked="0"/>
    </xf>
    <xf numFmtId="2" fontId="81" fillId="11" borderId="3" xfId="0" applyNumberFormat="1" applyFont="1" applyFill="1" applyBorder="1" applyAlignment="1">
      <alignment horizontal="right"/>
    </xf>
    <xf numFmtId="164" fontId="81" fillId="11" borderId="0" xfId="0" applyNumberFormat="1" applyFont="1" applyFill="1" applyAlignment="1">
      <alignment horizontal="right"/>
    </xf>
    <xf numFmtId="0" fontId="81" fillId="12" borderId="3" xfId="0" applyFont="1" applyFill="1" applyBorder="1" applyAlignment="1" applyProtection="1">
      <alignment horizontal="right"/>
      <protection locked="0"/>
    </xf>
    <xf numFmtId="0" fontId="88" fillId="2" borderId="50" xfId="0" applyFont="1" applyFill="1" applyBorder="1" applyAlignment="1">
      <alignment horizontal="right"/>
    </xf>
    <xf numFmtId="164" fontId="81" fillId="11" borderId="3" xfId="0" applyNumberFormat="1" applyFont="1" applyFill="1" applyBorder="1" applyAlignment="1">
      <alignment horizontal="right"/>
    </xf>
    <xf numFmtId="2" fontId="112" fillId="2" borderId="93" xfId="0" applyNumberFormat="1" applyFont="1" applyFill="1" applyBorder="1" applyAlignment="1">
      <alignment horizontal="center"/>
    </xf>
    <xf numFmtId="9" fontId="112" fillId="2" borderId="94" xfId="0" applyNumberFormat="1" applyFont="1" applyFill="1" applyBorder="1" applyAlignment="1">
      <alignment horizontal="center"/>
    </xf>
    <xf numFmtId="0" fontId="112" fillId="2" borderId="9" xfId="0" applyFont="1" applyFill="1" applyBorder="1" applyAlignment="1">
      <alignment horizontal="center"/>
    </xf>
    <xf numFmtId="1" fontId="112" fillId="2" borderId="93" xfId="0" applyNumberFormat="1" applyFont="1" applyFill="1" applyBorder="1" applyAlignment="1">
      <alignment horizontal="center"/>
    </xf>
    <xf numFmtId="2" fontId="112" fillId="2" borderId="95" xfId="0" applyNumberFormat="1" applyFont="1" applyFill="1" applyBorder="1" applyAlignment="1">
      <alignment horizontal="center"/>
    </xf>
    <xf numFmtId="2" fontId="112" fillId="2" borderId="15" xfId="0" applyNumberFormat="1" applyFont="1" applyFill="1" applyBorder="1" applyAlignment="1">
      <alignment horizontal="center"/>
    </xf>
    <xf numFmtId="9" fontId="112" fillId="2" borderId="15" xfId="0" applyNumberFormat="1" applyFont="1" applyFill="1" applyBorder="1" applyAlignment="1">
      <alignment horizontal="center"/>
    </xf>
    <xf numFmtId="0" fontId="112" fillId="2" borderId="12" xfId="0" applyFont="1" applyFill="1" applyBorder="1" applyAlignment="1">
      <alignment horizontal="center"/>
    </xf>
    <xf numFmtId="1" fontId="112" fillId="2" borderId="97" xfId="0" applyNumberFormat="1" applyFont="1" applyFill="1" applyBorder="1" applyAlignment="1">
      <alignment horizontal="center"/>
    </xf>
    <xf numFmtId="9" fontId="112" fillId="2" borderId="97" xfId="0" applyNumberFormat="1" applyFont="1" applyFill="1" applyBorder="1" applyAlignment="1">
      <alignment horizontal="center"/>
    </xf>
    <xf numFmtId="2" fontId="112" fillId="2" borderId="97" xfId="0" applyNumberFormat="1" applyFont="1" applyFill="1" applyBorder="1" applyAlignment="1">
      <alignment horizontal="center"/>
    </xf>
    <xf numFmtId="2" fontId="112" fillId="2" borderId="14" xfId="0" applyNumberFormat="1" applyFont="1" applyFill="1" applyBorder="1" applyAlignment="1">
      <alignment horizontal="center"/>
    </xf>
    <xf numFmtId="9" fontId="112" fillId="2" borderId="11" xfId="0" applyNumberFormat="1" applyFont="1" applyFill="1" applyBorder="1" applyAlignment="1">
      <alignment horizontal="center"/>
    </xf>
    <xf numFmtId="1" fontId="112" fillId="2" borderId="14" xfId="0" applyNumberFormat="1" applyFont="1" applyFill="1" applyBorder="1" applyAlignment="1">
      <alignment horizontal="center"/>
    </xf>
    <xf numFmtId="164" fontId="112" fillId="2" borderId="11" xfId="0" applyNumberFormat="1" applyFont="1" applyFill="1" applyBorder="1" applyAlignment="1">
      <alignment horizontal="center"/>
    </xf>
    <xf numFmtId="2" fontId="112" fillId="2" borderId="12" xfId="0" applyNumberFormat="1" applyFont="1" applyFill="1" applyBorder="1" applyAlignment="1">
      <alignment horizontal="center"/>
    </xf>
    <xf numFmtId="1" fontId="112" fillId="2" borderId="15" xfId="0" applyNumberFormat="1" applyFont="1" applyFill="1" applyBorder="1" applyAlignment="1">
      <alignment horizontal="center"/>
    </xf>
    <xf numFmtId="0" fontId="1" fillId="2" borderId="161" xfId="1" applyFont="1" applyFill="1" applyBorder="1" applyAlignment="1">
      <alignment horizontal="left" vertical="center" wrapText="1"/>
    </xf>
    <xf numFmtId="171" fontId="1" fillId="2" borderId="162" xfId="0" applyNumberFormat="1" applyFont="1" applyFill="1" applyBorder="1" applyAlignment="1">
      <alignment horizontal="right" vertical="center"/>
    </xf>
    <xf numFmtId="171" fontId="1" fillId="2" borderId="163" xfId="0" applyNumberFormat="1" applyFont="1" applyFill="1" applyBorder="1" applyAlignment="1">
      <alignment horizontal="right" vertical="center"/>
    </xf>
    <xf numFmtId="0" fontId="79" fillId="2" borderId="56" xfId="0" applyFont="1" applyFill="1" applyBorder="1" applyAlignment="1">
      <alignment horizontal="left"/>
    </xf>
    <xf numFmtId="0" fontId="79" fillId="2" borderId="112" xfId="0" applyFont="1" applyFill="1" applyBorder="1" applyAlignment="1">
      <alignment horizontal="left"/>
    </xf>
    <xf numFmtId="0" fontId="1" fillId="2" borderId="117" xfId="0" applyFont="1" applyFill="1" applyBorder="1" applyAlignment="1">
      <alignment horizontal="center"/>
    </xf>
    <xf numFmtId="0" fontId="1" fillId="2" borderId="118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7" fillId="11" borderId="47" xfId="0" applyFont="1" applyFill="1" applyBorder="1" applyAlignment="1">
      <alignment horizontal="center"/>
    </xf>
    <xf numFmtId="0" fontId="27" fillId="11" borderId="17" xfId="0" applyFont="1" applyFill="1" applyBorder="1" applyAlignment="1">
      <alignment horizontal="center"/>
    </xf>
    <xf numFmtId="0" fontId="79" fillId="2" borderId="56" xfId="0" applyFont="1" applyFill="1" applyBorder="1" applyAlignment="1">
      <alignment horizontal="center"/>
    </xf>
    <xf numFmtId="0" fontId="79" fillId="2" borderId="119" xfId="0" applyFont="1" applyFill="1" applyBorder="1" applyAlignment="1">
      <alignment horizontal="center"/>
    </xf>
    <xf numFmtId="0" fontId="35" fillId="2" borderId="56" xfId="0" applyFont="1" applyFill="1" applyBorder="1" applyAlignment="1">
      <alignment horizontal="center"/>
    </xf>
    <xf numFmtId="0" fontId="35" fillId="2" borderId="116" xfId="0" applyFont="1" applyFill="1" applyBorder="1" applyAlignment="1">
      <alignment horizontal="center"/>
    </xf>
    <xf numFmtId="0" fontId="27" fillId="12" borderId="31" xfId="0" applyFont="1" applyFill="1" applyBorder="1" applyAlignment="1" applyProtection="1">
      <alignment horizontal="center"/>
      <protection locked="0"/>
    </xf>
    <xf numFmtId="0" fontId="27" fillId="12" borderId="12" xfId="0" applyFont="1" applyFill="1" applyBorder="1" applyAlignment="1" applyProtection="1">
      <alignment horizontal="center"/>
      <protection locked="0"/>
    </xf>
    <xf numFmtId="0" fontId="27" fillId="12" borderId="49" xfId="0" applyFont="1" applyFill="1" applyBorder="1" applyAlignment="1" applyProtection="1">
      <alignment horizontal="center"/>
      <protection locked="0"/>
    </xf>
    <xf numFmtId="0" fontId="27" fillId="12" borderId="37" xfId="0" applyFont="1" applyFill="1" applyBorder="1" applyAlignment="1" applyProtection="1">
      <alignment horizontal="center"/>
      <protection locked="0"/>
    </xf>
    <xf numFmtId="0" fontId="18" fillId="7" borderId="10" xfId="0" applyFont="1" applyFill="1" applyBorder="1" applyAlignment="1">
      <alignment horizontal="left" vertical="center"/>
    </xf>
    <xf numFmtId="0" fontId="18" fillId="8" borderId="10" xfId="0" applyFont="1" applyFill="1" applyBorder="1" applyAlignment="1">
      <alignment horizontal="left" vertical="center"/>
    </xf>
    <xf numFmtId="0" fontId="18" fillId="9" borderId="10" xfId="0" applyFont="1" applyFill="1" applyBorder="1" applyAlignment="1">
      <alignment horizontal="left" vertical="center"/>
    </xf>
    <xf numFmtId="0" fontId="18" fillId="13" borderId="10" xfId="0" applyFont="1" applyFill="1" applyBorder="1" applyAlignment="1">
      <alignment horizontal="left" vertical="center"/>
    </xf>
    <xf numFmtId="0" fontId="36" fillId="11" borderId="61" xfId="1" applyFont="1" applyFill="1" applyBorder="1" applyAlignment="1">
      <alignment horizontal="left" vertical="center"/>
    </xf>
    <xf numFmtId="0" fontId="36" fillId="11" borderId="60" xfId="1" applyFont="1" applyFill="1" applyBorder="1" applyAlignment="1">
      <alignment horizontal="left" vertical="center"/>
    </xf>
    <xf numFmtId="0" fontId="40" fillId="11" borderId="59" xfId="1" applyFont="1" applyFill="1" applyBorder="1" applyAlignment="1">
      <alignment horizontal="left" vertical="center"/>
    </xf>
    <xf numFmtId="0" fontId="8" fillId="11" borderId="58" xfId="1" applyFill="1" applyBorder="1" applyAlignment="1">
      <alignment horizontal="left" vertical="center"/>
    </xf>
    <xf numFmtId="0" fontId="37" fillId="11" borderId="61" xfId="1" applyFont="1" applyFill="1" applyBorder="1" applyAlignment="1">
      <alignment horizontal="left" vertical="center"/>
    </xf>
    <xf numFmtId="0" fontId="8" fillId="11" borderId="60" xfId="1" applyFill="1" applyBorder="1" applyAlignment="1">
      <alignment horizontal="left" vertical="center"/>
    </xf>
    <xf numFmtId="0" fontId="27" fillId="12" borderId="13" xfId="0" applyFont="1" applyFill="1" applyBorder="1" applyAlignment="1" applyProtection="1">
      <alignment horizontal="center"/>
      <protection locked="0"/>
    </xf>
    <xf numFmtId="0" fontId="16" fillId="3" borderId="26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left" vertical="center"/>
    </xf>
    <xf numFmtId="0" fontId="18" fillId="12" borderId="5" xfId="0" applyFont="1" applyFill="1" applyBorder="1" applyAlignment="1">
      <alignment horizontal="left" vertic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18" fillId="11" borderId="32" xfId="0" applyFont="1" applyFill="1" applyBorder="1" applyAlignment="1">
      <alignment horizontal="left" vertical="center"/>
    </xf>
    <xf numFmtId="0" fontId="18" fillId="11" borderId="10" xfId="0" applyFont="1" applyFill="1" applyBorder="1" applyAlignment="1">
      <alignment horizontal="left" vertical="center"/>
    </xf>
    <xf numFmtId="0" fontId="18" fillId="11" borderId="31" xfId="0" applyFont="1" applyFill="1" applyBorder="1" applyAlignment="1">
      <alignment horizontal="left" vertical="center"/>
    </xf>
    <xf numFmtId="0" fontId="18" fillId="11" borderId="16" xfId="0" applyFont="1" applyFill="1" applyBorder="1" applyAlignment="1">
      <alignment horizontal="left" vertical="center"/>
    </xf>
    <xf numFmtId="49" fontId="18" fillId="11" borderId="47" xfId="0" applyNumberFormat="1" applyFont="1" applyFill="1" applyBorder="1" applyAlignment="1">
      <alignment horizontal="left" vertical="center"/>
    </xf>
    <xf numFmtId="49" fontId="18" fillId="11" borderId="20" xfId="0" applyNumberFormat="1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26" fillId="6" borderId="10" xfId="0" applyFont="1" applyFill="1" applyBorder="1" applyAlignment="1">
      <alignment horizontal="left" vertical="center"/>
    </xf>
    <xf numFmtId="0" fontId="26" fillId="5" borderId="32" xfId="0" applyFont="1" applyFill="1" applyBorder="1" applyAlignment="1">
      <alignment horizontal="left" vertical="center"/>
    </xf>
    <xf numFmtId="0" fontId="18" fillId="3" borderId="48" xfId="0" applyFont="1" applyFill="1" applyBorder="1" applyAlignment="1">
      <alignment horizontal="left" vertical="center"/>
    </xf>
    <xf numFmtId="0" fontId="18" fillId="3" borderId="38" xfId="0" applyFont="1" applyFill="1" applyBorder="1" applyAlignment="1">
      <alignment horizontal="left" vertical="center"/>
    </xf>
    <xf numFmtId="0" fontId="115" fillId="2" borderId="34" xfId="0" applyFont="1" applyFill="1" applyBorder="1" applyAlignment="1">
      <alignment horizontal="left"/>
    </xf>
    <xf numFmtId="0" fontId="12" fillId="2" borderId="35" xfId="0" applyFont="1" applyFill="1" applyBorder="1" applyAlignment="1">
      <alignment horizontal="left"/>
    </xf>
    <xf numFmtId="0" fontId="43" fillId="3" borderId="26" xfId="0" applyFont="1" applyFill="1" applyBorder="1" applyAlignment="1">
      <alignment horizontal="center" vertical="center"/>
    </xf>
    <xf numFmtId="0" fontId="42" fillId="3" borderId="30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60" fillId="2" borderId="0" xfId="0" applyFont="1" applyFill="1" applyAlignment="1">
      <alignment horizontal="left" vertical="center"/>
    </xf>
    <xf numFmtId="0" fontId="103" fillId="2" borderId="153" xfId="0" applyFont="1" applyFill="1" applyBorder="1" applyAlignment="1">
      <alignment horizontal="center" vertical="center"/>
    </xf>
    <xf numFmtId="0" fontId="103" fillId="2" borderId="9" xfId="0" applyFont="1" applyFill="1" applyBorder="1" applyAlignment="1">
      <alignment horizontal="center" vertical="center"/>
    </xf>
    <xf numFmtId="0" fontId="103" fillId="2" borderId="6" xfId="0" applyFont="1" applyFill="1" applyBorder="1" applyAlignment="1">
      <alignment horizontal="center" vertical="center"/>
    </xf>
    <xf numFmtId="0" fontId="98" fillId="8" borderId="120" xfId="0" applyFont="1" applyFill="1" applyBorder="1" applyAlignment="1">
      <alignment horizontal="left" vertical="center"/>
    </xf>
    <xf numFmtId="0" fontId="98" fillId="8" borderId="0" xfId="0" applyFont="1" applyFill="1" applyAlignment="1">
      <alignment horizontal="left" vertical="center"/>
    </xf>
    <xf numFmtId="0" fontId="98" fillId="8" borderId="8" xfId="0" applyFont="1" applyFill="1" applyBorder="1" applyAlignment="1">
      <alignment horizontal="left" vertical="center"/>
    </xf>
    <xf numFmtId="0" fontId="6" fillId="15" borderId="120" xfId="0" applyFont="1" applyFill="1" applyBorder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6" fillId="15" borderId="8" xfId="0" applyFont="1" applyFill="1" applyBorder="1" applyAlignment="1">
      <alignment horizontal="left" vertical="center"/>
    </xf>
    <xf numFmtId="0" fontId="6" fillId="8" borderId="120" xfId="0" applyFont="1" applyFill="1" applyBorder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96" fillId="15" borderId="2" xfId="0" applyFont="1" applyFill="1" applyBorder="1" applyAlignment="1">
      <alignment horizontal="center" vertical="center" wrapText="1"/>
    </xf>
    <xf numFmtId="0" fontId="96" fillId="15" borderId="3" xfId="0" applyFont="1" applyFill="1" applyBorder="1" applyAlignment="1">
      <alignment horizontal="center" vertical="center" wrapText="1"/>
    </xf>
    <xf numFmtId="0" fontId="96" fillId="15" borderId="52" xfId="0" applyFont="1" applyFill="1" applyBorder="1" applyAlignment="1">
      <alignment horizontal="center" vertical="center" wrapText="1"/>
    </xf>
    <xf numFmtId="0" fontId="96" fillId="14" borderId="2" xfId="0" applyFont="1" applyFill="1" applyBorder="1" applyAlignment="1">
      <alignment horizontal="center" vertical="center" wrapText="1"/>
    </xf>
    <xf numFmtId="0" fontId="96" fillId="14" borderId="3" xfId="0" applyFont="1" applyFill="1" applyBorder="1" applyAlignment="1">
      <alignment horizontal="center" vertical="center" wrapText="1"/>
    </xf>
    <xf numFmtId="0" fontId="96" fillId="14" borderId="52" xfId="0" applyFont="1" applyFill="1" applyBorder="1" applyAlignment="1">
      <alignment horizontal="center" vertical="center" wrapText="1"/>
    </xf>
    <xf numFmtId="0" fontId="96" fillId="17" borderId="2" xfId="0" applyFont="1" applyFill="1" applyBorder="1" applyAlignment="1">
      <alignment horizontal="center" vertical="center" wrapText="1"/>
    </xf>
    <xf numFmtId="0" fontId="96" fillId="17" borderId="3" xfId="0" applyFont="1" applyFill="1" applyBorder="1" applyAlignment="1">
      <alignment horizontal="center" vertical="center" wrapText="1"/>
    </xf>
    <xf numFmtId="0" fontId="96" fillId="17" borderId="52" xfId="0" applyFont="1" applyFill="1" applyBorder="1" applyAlignment="1">
      <alignment horizontal="center" vertical="center" wrapText="1"/>
    </xf>
    <xf numFmtId="0" fontId="6" fillId="26" borderId="120" xfId="0" applyFont="1" applyFill="1" applyBorder="1" applyAlignment="1">
      <alignment horizontal="left" vertical="center"/>
    </xf>
    <xf numFmtId="0" fontId="6" fillId="26" borderId="0" xfId="0" applyFont="1" applyFill="1" applyAlignment="1">
      <alignment horizontal="left" vertical="center"/>
    </xf>
    <xf numFmtId="0" fontId="6" fillId="26" borderId="8" xfId="0" applyFont="1" applyFill="1" applyBorder="1" applyAlignment="1">
      <alignment horizontal="left" vertical="center"/>
    </xf>
    <xf numFmtId="0" fontId="6" fillId="27" borderId="120" xfId="0" applyFont="1" applyFill="1" applyBorder="1" applyAlignment="1">
      <alignment horizontal="left" vertical="center"/>
    </xf>
    <xf numFmtId="0" fontId="6" fillId="27" borderId="0" xfId="0" applyFont="1" applyFill="1" applyAlignment="1">
      <alignment horizontal="left" vertical="center"/>
    </xf>
    <xf numFmtId="0" fontId="6" fillId="27" borderId="8" xfId="0" applyFont="1" applyFill="1" applyBorder="1" applyAlignment="1">
      <alignment horizontal="left" vertical="center"/>
    </xf>
    <xf numFmtId="0" fontId="6" fillId="17" borderId="120" xfId="0" applyFont="1" applyFill="1" applyBorder="1" applyAlignment="1">
      <alignment horizontal="left" vertical="center"/>
    </xf>
    <xf numFmtId="0" fontId="6" fillId="17" borderId="0" xfId="0" applyFont="1" applyFill="1" applyAlignment="1">
      <alignment horizontal="left" vertical="center"/>
    </xf>
    <xf numFmtId="0" fontId="6" fillId="17" borderId="8" xfId="0" applyFont="1" applyFill="1" applyBorder="1" applyAlignment="1">
      <alignment horizontal="left" vertical="center"/>
    </xf>
    <xf numFmtId="0" fontId="6" fillId="18" borderId="120" xfId="0" applyFont="1" applyFill="1" applyBorder="1" applyAlignment="1">
      <alignment horizontal="left" vertical="center"/>
    </xf>
    <xf numFmtId="0" fontId="6" fillId="18" borderId="0" xfId="0" applyFont="1" applyFill="1" applyAlignment="1">
      <alignment horizontal="left" vertical="center"/>
    </xf>
    <xf numFmtId="0" fontId="6" fillId="18" borderId="8" xfId="0" applyFont="1" applyFill="1" applyBorder="1" applyAlignment="1">
      <alignment horizontal="left" vertical="center"/>
    </xf>
    <xf numFmtId="0" fontId="97" fillId="5" borderId="121" xfId="0" applyFont="1" applyFill="1" applyBorder="1" applyAlignment="1">
      <alignment horizontal="left" vertical="center"/>
    </xf>
    <xf numFmtId="0" fontId="97" fillId="5" borderId="51" xfId="0" applyFont="1" applyFill="1" applyBorder="1" applyAlignment="1">
      <alignment horizontal="left" vertical="center"/>
    </xf>
    <xf numFmtId="0" fontId="97" fillId="5" borderId="7" xfId="0" applyFont="1" applyFill="1" applyBorder="1" applyAlignment="1">
      <alignment horizontal="left" vertical="center"/>
    </xf>
    <xf numFmtId="0" fontId="6" fillId="7" borderId="120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7" borderId="8" xfId="0" applyFont="1" applyFill="1" applyBorder="1" applyAlignment="1">
      <alignment horizontal="left" vertical="center"/>
    </xf>
    <xf numFmtId="0" fontId="15" fillId="2" borderId="125" xfId="0" applyFont="1" applyFill="1" applyBorder="1" applyAlignment="1">
      <alignment horizontal="center" vertical="center"/>
    </xf>
    <xf numFmtId="0" fontId="15" fillId="2" borderId="126" xfId="0" applyFont="1" applyFill="1" applyBorder="1" applyAlignment="1">
      <alignment horizontal="center" vertical="center"/>
    </xf>
    <xf numFmtId="0" fontId="15" fillId="2" borderId="127" xfId="0" applyFont="1" applyFill="1" applyBorder="1" applyAlignment="1">
      <alignment horizontal="center" vertical="center"/>
    </xf>
    <xf numFmtId="0" fontId="0" fillId="2" borderId="38" xfId="0" applyFill="1" applyBorder="1"/>
    <xf numFmtId="0" fontId="0" fillId="2" borderId="54" xfId="0" applyFill="1" applyBorder="1"/>
    <xf numFmtId="0" fontId="97" fillId="6" borderId="120" xfId="0" applyFont="1" applyFill="1" applyBorder="1" applyAlignment="1">
      <alignment horizontal="left" vertical="center"/>
    </xf>
    <xf numFmtId="0" fontId="97" fillId="6" borderId="0" xfId="0" applyFont="1" applyFill="1" applyAlignment="1">
      <alignment horizontal="left" vertical="center"/>
    </xf>
    <xf numFmtId="0" fontId="97" fillId="6" borderId="8" xfId="0" applyFont="1" applyFill="1" applyBorder="1" applyAlignment="1">
      <alignment horizontal="left" vertical="center"/>
    </xf>
    <xf numFmtId="0" fontId="6" fillId="14" borderId="120" xfId="0" applyFont="1" applyFill="1" applyBorder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6" fillId="14" borderId="8" xfId="0" applyFont="1" applyFill="1" applyBorder="1" applyAlignment="1">
      <alignment horizontal="left" vertical="center"/>
    </xf>
    <xf numFmtId="0" fontId="1" fillId="2" borderId="154" xfId="0" applyFont="1" applyFill="1" applyBorder="1" applyAlignment="1">
      <alignment horizontal="center" vertical="center"/>
    </xf>
    <xf numFmtId="0" fontId="0" fillId="4" borderId="154" xfId="0" applyFill="1" applyBorder="1"/>
    <xf numFmtId="0" fontId="0" fillId="0" borderId="160" xfId="0" applyBorder="1" applyAlignment="1">
      <alignment horizontal="left" vertical="center" wrapText="1"/>
    </xf>
    <xf numFmtId="0" fontId="0" fillId="0" borderId="158" xfId="0" applyBorder="1" applyAlignment="1">
      <alignment horizontal="left" vertical="center" wrapText="1"/>
    </xf>
    <xf numFmtId="0" fontId="0" fillId="0" borderId="160" xfId="0" applyBorder="1" applyAlignment="1">
      <alignment horizontal="left" vertical="center"/>
    </xf>
    <xf numFmtId="0" fontId="0" fillId="0" borderId="158" xfId="0" applyBorder="1" applyAlignment="1">
      <alignment horizontal="left" vertical="center"/>
    </xf>
    <xf numFmtId="0" fontId="1" fillId="2" borderId="160" xfId="0" applyFont="1" applyFill="1" applyBorder="1" applyAlignment="1">
      <alignment horizontal="center" vertical="center"/>
    </xf>
    <xf numFmtId="0" fontId="1" fillId="2" borderId="158" xfId="0" applyFont="1" applyFill="1" applyBorder="1" applyAlignment="1">
      <alignment horizontal="center" vertic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01"/>
      <color rgb="FFFF9393"/>
      <color rgb="FFFF5757"/>
      <color rgb="FFEBF5FF"/>
      <color rgb="FFABD5FF"/>
      <color rgb="FF00F7FF"/>
      <color rgb="FFF6F8D8"/>
      <color rgb="FFEBF0DA"/>
      <color rgb="FFEBF5DA"/>
      <color rgb="FF009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Campeões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Cambria"/>
                    <a:ea typeface="Cambria"/>
                    <a:cs typeface="Cambria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forward val="1.5"/>
            <c:backward val="0.5"/>
            <c:dispRSqr val="0"/>
            <c:dispEq val="0"/>
          </c:trendline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1'!$A$1:$A$20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1'!$B$1:$B$20</c:f>
              <c:numCache>
                <c:formatCode>0.0%</c:formatCode>
                <c:ptCount val="20"/>
                <c:pt idx="0">
                  <c:v>0.71212121212121204</c:v>
                </c:pt>
                <c:pt idx="1">
                  <c:v>0.64492753623188404</c:v>
                </c:pt>
                <c:pt idx="2">
                  <c:v>0.6428571428571429</c:v>
                </c:pt>
                <c:pt idx="3">
                  <c:v>0.68518518518518512</c:v>
                </c:pt>
                <c:pt idx="4">
                  <c:v>0.71568627450980393</c:v>
                </c:pt>
                <c:pt idx="5">
                  <c:v>0.6578947368421052</c:v>
                </c:pt>
                <c:pt idx="6">
                  <c:v>0.58771929824561397</c:v>
                </c:pt>
                <c:pt idx="7">
                  <c:v>0.6228070175438597</c:v>
                </c:pt>
                <c:pt idx="8">
                  <c:v>0.6228070175438597</c:v>
                </c:pt>
                <c:pt idx="9">
                  <c:v>0.72380952380952379</c:v>
                </c:pt>
                <c:pt idx="10">
                  <c:v>0.72549019607843135</c:v>
                </c:pt>
                <c:pt idx="11">
                  <c:v>0.70370370370370372</c:v>
                </c:pt>
                <c:pt idx="12">
                  <c:v>0.73333333333333339</c:v>
                </c:pt>
                <c:pt idx="13">
                  <c:v>0.69369369369369371</c:v>
                </c:pt>
                <c:pt idx="14">
                  <c:v>0.67619047619047612</c:v>
                </c:pt>
                <c:pt idx="15">
                  <c:v>0.69369369369369371</c:v>
                </c:pt>
                <c:pt idx="16">
                  <c:v>0.79411764705882348</c:v>
                </c:pt>
                <c:pt idx="17">
                  <c:v>0.6228070175438597</c:v>
                </c:pt>
                <c:pt idx="18">
                  <c:v>0.75</c:v>
                </c:pt>
                <c:pt idx="19">
                  <c:v>0.73333333333333339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A-408F-A002-54C48061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87591"/>
        <c:axId val="223897895"/>
      </c:scatterChart>
      <c:valAx>
        <c:axId val="2006387591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0"/>
        <c:majorTickMark val="cross"/>
        <c:minorTickMark val="cross"/>
        <c:tickLblPos val="low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223897895"/>
        <c:crosses val="autoZero"/>
        <c:crossBetween val="midCat"/>
        <c:majorUnit val="2"/>
        <c:minorUnit val="1"/>
      </c:valAx>
      <c:valAx>
        <c:axId val="223897895"/>
        <c:scaling>
          <c:orientation val="minMax"/>
          <c:max val="0.8"/>
          <c:min val="0.5799999999999999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cross"/>
        <c:tickLblPos val="low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2006387591"/>
        <c:crosses val="autoZero"/>
        <c:crossBetween val="midCat"/>
        <c:majorUnit val="0.01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2 - Oscilação Constante</a:t>
            </a:r>
          </a:p>
        </c:rich>
      </c:tx>
      <c:layout>
        <c:manualLayout>
          <c:xMode val="edge"/>
          <c:yMode val="edge"/>
          <c:x val="0.10615962051396718"/>
          <c:y val="3.9274924471299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667364094701"/>
                  <c:y val="-0.52760853533791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Explicações!$D$1:$D$22</c:f>
              <c:strCache>
                <c:ptCount val="22"/>
                <c:pt idx="0">
                  <c:v>Caso 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xVal>
          <c:yVal>
            <c:numRef>
              <c:f>Explicações!$E$1:$E$22</c:f>
              <c:numCache>
                <c:formatCode>General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5-4B39-8C51-2C2E499B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00343"/>
        <c:axId val="351117143"/>
      </c:scatterChart>
      <c:valAx>
        <c:axId val="351100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7143"/>
        <c:crosses val="autoZero"/>
        <c:crossBetween val="midCat"/>
      </c:valAx>
      <c:valAx>
        <c:axId val="351117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0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4* - Oscilação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sq" cmpd="sng">
              <a:solidFill>
                <a:schemeClr val="accent1">
                  <a:alpha val="13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459820647419072"/>
                  <c:y val="-0.46662984835228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Explicações!$J$26:$J$47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Explicações!$K$26:$K$47</c:f>
              <c:numCache>
                <c:formatCode>General</c:formatCode>
                <c:ptCount val="22"/>
                <c:pt idx="0">
                  <c:v>0</c:v>
                </c:pt>
                <c:pt idx="1">
                  <c:v>-50</c:v>
                </c:pt>
                <c:pt idx="2">
                  <c:v>100</c:v>
                </c:pt>
                <c:pt idx="3">
                  <c:v>-150</c:v>
                </c:pt>
                <c:pt idx="4">
                  <c:v>200</c:v>
                </c:pt>
                <c:pt idx="5">
                  <c:v>-250</c:v>
                </c:pt>
                <c:pt idx="6">
                  <c:v>300</c:v>
                </c:pt>
                <c:pt idx="7">
                  <c:v>-350</c:v>
                </c:pt>
                <c:pt idx="8">
                  <c:v>400</c:v>
                </c:pt>
                <c:pt idx="9">
                  <c:v>-450</c:v>
                </c:pt>
                <c:pt idx="10">
                  <c:v>500</c:v>
                </c:pt>
                <c:pt idx="11">
                  <c:v>-550</c:v>
                </c:pt>
                <c:pt idx="12">
                  <c:v>600</c:v>
                </c:pt>
                <c:pt idx="13">
                  <c:v>-650</c:v>
                </c:pt>
                <c:pt idx="14">
                  <c:v>700</c:v>
                </c:pt>
                <c:pt idx="15">
                  <c:v>-750</c:v>
                </c:pt>
                <c:pt idx="16">
                  <c:v>800</c:v>
                </c:pt>
                <c:pt idx="17">
                  <c:v>-850</c:v>
                </c:pt>
                <c:pt idx="18">
                  <c:v>900</c:v>
                </c:pt>
                <c:pt idx="19">
                  <c:v>-950</c:v>
                </c:pt>
                <c:pt idx="20">
                  <c:v>1000</c:v>
                </c:pt>
                <c:pt idx="21">
                  <c:v>-1050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E-48E9-A07B-297BE606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07008"/>
        <c:axId val="1272174512"/>
      </c:scatterChart>
      <c:valAx>
        <c:axId val="12952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74512"/>
        <c:crosses val="autoZero"/>
        <c:crossBetween val="midCat"/>
      </c:valAx>
      <c:valAx>
        <c:axId val="12721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1.2 - Ajuste Comum e Padrão</a:t>
            </a:r>
          </a:p>
        </c:rich>
      </c:tx>
      <c:layout>
        <c:manualLayout>
          <c:xMode val="edge"/>
          <c:yMode val="edge"/>
          <c:x val="0.12090152252980955"/>
          <c:y val="3.2544378698224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42764544369061"/>
                  <c:y val="-0.17246765751914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Explicações!$A$26:$A$41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Explicações!$B$26:$B$41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42</c:v>
                </c:pt>
                <c:pt idx="3">
                  <c:v>60</c:v>
                </c:pt>
                <c:pt idx="4">
                  <c:v>75</c:v>
                </c:pt>
                <c:pt idx="5">
                  <c:v>110</c:v>
                </c:pt>
                <c:pt idx="6">
                  <c:v>120</c:v>
                </c:pt>
                <c:pt idx="7">
                  <c:v>135</c:v>
                </c:pt>
                <c:pt idx="8">
                  <c:v>165</c:v>
                </c:pt>
                <c:pt idx="9">
                  <c:v>180</c:v>
                </c:pt>
                <c:pt idx="10">
                  <c:v>204</c:v>
                </c:pt>
                <c:pt idx="11">
                  <c:v>228</c:v>
                </c:pt>
                <c:pt idx="12">
                  <c:v>242</c:v>
                </c:pt>
                <c:pt idx="13">
                  <c:v>256</c:v>
                </c:pt>
                <c:pt idx="14">
                  <c:v>275</c:v>
                </c:pt>
                <c:pt idx="1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4-422E-B9E7-E2F9AE9C5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38216"/>
        <c:axId val="1054451112"/>
      </c:scatterChart>
      <c:valAx>
        <c:axId val="105443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51112"/>
        <c:crosses val="autoZero"/>
        <c:crossBetween val="midCat"/>
      </c:valAx>
      <c:valAx>
        <c:axId val="10544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3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1.3 - Ajuste Padrão Definindo "b"</a:t>
            </a:r>
          </a:p>
        </c:rich>
      </c:tx>
      <c:layout>
        <c:manualLayout>
          <c:xMode val="edge"/>
          <c:yMode val="edge"/>
          <c:x val="8.4765787924308209E-2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337883865145787"/>
                  <c:y val="-0.17205249343832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Explicações!$A$26:$A$41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Explicações!$B$26:$B$41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42</c:v>
                </c:pt>
                <c:pt idx="3">
                  <c:v>60</c:v>
                </c:pt>
                <c:pt idx="4">
                  <c:v>75</c:v>
                </c:pt>
                <c:pt idx="5">
                  <c:v>110</c:v>
                </c:pt>
                <c:pt idx="6">
                  <c:v>120</c:v>
                </c:pt>
                <c:pt idx="7">
                  <c:v>135</c:v>
                </c:pt>
                <c:pt idx="8">
                  <c:v>165</c:v>
                </c:pt>
                <c:pt idx="9">
                  <c:v>180</c:v>
                </c:pt>
                <c:pt idx="10">
                  <c:v>204</c:v>
                </c:pt>
                <c:pt idx="11">
                  <c:v>228</c:v>
                </c:pt>
                <c:pt idx="12">
                  <c:v>242</c:v>
                </c:pt>
                <c:pt idx="13">
                  <c:v>256</c:v>
                </c:pt>
                <c:pt idx="14">
                  <c:v>275</c:v>
                </c:pt>
                <c:pt idx="1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F-44BC-85F9-48AA80A0C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38216"/>
        <c:axId val="1054451112"/>
      </c:scatterChart>
      <c:valAx>
        <c:axId val="105443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51112"/>
        <c:crosses val="autoZero"/>
        <c:crossBetween val="midCat"/>
      </c:valAx>
      <c:valAx>
        <c:axId val="10544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3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2.1 - Oscilação Constante</a:t>
            </a:r>
          </a:p>
          <a:p>
            <a:pPr>
              <a:defRPr/>
            </a:pPr>
            <a:r>
              <a:rPr lang="en-US"/>
              <a:t>(sem o último dado)</a:t>
            </a:r>
          </a:p>
        </c:rich>
      </c:tx>
      <c:layout>
        <c:manualLayout>
          <c:xMode val="edge"/>
          <c:yMode val="edge"/>
          <c:x val="6.3482213659462786E-2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28703858826158"/>
                  <c:y val="-0.4640454837405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Explicações!$G$2:$G$22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Explicações!$H$2:$H$22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2-4C38-AAC0-0528A1A1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05384"/>
        <c:axId val="1786701912"/>
      </c:scatterChart>
      <c:valAx>
        <c:axId val="17867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1912"/>
        <c:crosses val="autoZero"/>
        <c:crossBetween val="midCat"/>
      </c:valAx>
      <c:valAx>
        <c:axId val="17867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3.2 - Crescimento - Oscilação Constante                                      (sem o último dado)</a:t>
            </a:r>
          </a:p>
        </c:rich>
      </c:tx>
      <c:layout>
        <c:manualLayout>
          <c:xMode val="edge"/>
          <c:yMode val="edge"/>
          <c:x val="8.9850634342348995E-2"/>
          <c:y val="3.4297963558413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7789688939485"/>
                  <c:y val="-0.26874499240226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Explicações!$G$26:$G$42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Explicações!$H$26:$H$42</c:f>
              <c:numCache>
                <c:formatCode>General</c:formatCode>
                <c:ptCount val="17"/>
                <c:pt idx="0">
                  <c:v>160</c:v>
                </c:pt>
                <c:pt idx="1">
                  <c:v>-120</c:v>
                </c:pt>
                <c:pt idx="2">
                  <c:v>200</c:v>
                </c:pt>
                <c:pt idx="3">
                  <c:v>-80</c:v>
                </c:pt>
                <c:pt idx="4">
                  <c:v>240</c:v>
                </c:pt>
                <c:pt idx="5">
                  <c:v>-40</c:v>
                </c:pt>
                <c:pt idx="6">
                  <c:v>280</c:v>
                </c:pt>
                <c:pt idx="7">
                  <c:v>0</c:v>
                </c:pt>
                <c:pt idx="8">
                  <c:v>320</c:v>
                </c:pt>
                <c:pt idx="9">
                  <c:v>40</c:v>
                </c:pt>
                <c:pt idx="10">
                  <c:v>360</c:v>
                </c:pt>
                <c:pt idx="11">
                  <c:v>80</c:v>
                </c:pt>
                <c:pt idx="12">
                  <c:v>400</c:v>
                </c:pt>
                <c:pt idx="13">
                  <c:v>120</c:v>
                </c:pt>
                <c:pt idx="14">
                  <c:v>440</c:v>
                </c:pt>
                <c:pt idx="1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C-46DC-8E7A-5027143C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10568"/>
        <c:axId val="1985909576"/>
      </c:scatterChart>
      <c:valAx>
        <c:axId val="198591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09576"/>
        <c:crosses val="autoZero"/>
        <c:crossBetween val="midCat"/>
      </c:valAx>
      <c:valAx>
        <c:axId val="19859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1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3.1 - Crescimento - Oscilação Constante                                      Definindo o "b"</a:t>
            </a:r>
          </a:p>
        </c:rich>
      </c:tx>
      <c:layout>
        <c:manualLayout>
          <c:xMode val="edge"/>
          <c:yMode val="edge"/>
          <c:x val="7.5518639438362886E-2"/>
          <c:y val="3.3846753026839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440411411988126"/>
                  <c:y val="-0.29603048006096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Explicações!$D$26:$D$46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Explicações!$E$26:$E$46</c:f>
              <c:numCache>
                <c:formatCode>General</c:formatCode>
                <c:ptCount val="21"/>
                <c:pt idx="0">
                  <c:v>160</c:v>
                </c:pt>
                <c:pt idx="1">
                  <c:v>-120</c:v>
                </c:pt>
                <c:pt idx="2">
                  <c:v>200</c:v>
                </c:pt>
                <c:pt idx="3">
                  <c:v>-80</c:v>
                </c:pt>
                <c:pt idx="4">
                  <c:v>240</c:v>
                </c:pt>
                <c:pt idx="5">
                  <c:v>-40</c:v>
                </c:pt>
                <c:pt idx="6">
                  <c:v>280</c:v>
                </c:pt>
                <c:pt idx="7">
                  <c:v>0</c:v>
                </c:pt>
                <c:pt idx="8">
                  <c:v>320</c:v>
                </c:pt>
                <c:pt idx="9">
                  <c:v>40</c:v>
                </c:pt>
                <c:pt idx="10">
                  <c:v>360</c:v>
                </c:pt>
                <c:pt idx="11">
                  <c:v>80</c:v>
                </c:pt>
                <c:pt idx="12">
                  <c:v>400</c:v>
                </c:pt>
                <c:pt idx="13">
                  <c:v>120</c:v>
                </c:pt>
                <c:pt idx="14">
                  <c:v>440</c:v>
                </c:pt>
                <c:pt idx="15">
                  <c:v>160</c:v>
                </c:pt>
                <c:pt idx="16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A-4EA9-BC04-50246250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50056"/>
        <c:axId val="759827016"/>
      </c:scatterChart>
      <c:valAx>
        <c:axId val="7598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27016"/>
        <c:crosses val="autoZero"/>
        <c:crossBetween val="midCat"/>
      </c:valAx>
      <c:valAx>
        <c:axId val="7598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Caso 2.3 - Oscilação Constante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(sem o dados intermediários)</a:t>
            </a:r>
          </a:p>
        </c:rich>
      </c:tx>
      <c:layout>
        <c:manualLayout>
          <c:xMode val="edge"/>
          <c:yMode val="edge"/>
          <c:x val="6.8193162393162407E-2"/>
          <c:y val="2.6458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996153846153847E-2"/>
                  <c:y val="-0.54030798611111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Explicações!$K$2:$K$21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F-453F-A3E4-2DCCD478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07968"/>
        <c:axId val="1965549040"/>
      </c:scatterChart>
      <c:valAx>
        <c:axId val="2872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49040"/>
        <c:crosses val="autoZero"/>
        <c:crossBetween val="midCat"/>
      </c:valAx>
      <c:valAx>
        <c:axId val="19655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0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2.2 - Oscilação Constante com "b"</a:t>
            </a:r>
          </a:p>
          <a:p>
            <a:pPr>
              <a:defRPr/>
            </a:pPr>
            <a:r>
              <a:rPr lang="en-US"/>
              <a:t>definido (sem o último dado)</a:t>
            </a:r>
          </a:p>
        </c:rich>
      </c:tx>
      <c:layout>
        <c:manualLayout>
          <c:xMode val="edge"/>
          <c:yMode val="edge"/>
          <c:x val="6.8909615384615389E-2"/>
          <c:y val="4.205208333333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5"/>
            <c:dispRSqr val="1"/>
            <c:dispEq val="1"/>
            <c:trendlineLbl>
              <c:layout>
                <c:manualLayout>
                  <c:x val="0.19605747863247863"/>
                  <c:y val="-0.48728923611111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Explicações!$G$2:$G$22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Explicações!$H$2:$H$22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7-48E3-8927-B62B75C1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05384"/>
        <c:axId val="1786701912"/>
      </c:scatterChart>
      <c:valAx>
        <c:axId val="17867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1912"/>
        <c:crosses val="autoZero"/>
        <c:crossBetween val="midCat"/>
      </c:valAx>
      <c:valAx>
        <c:axId val="17867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 2.4 - Oscilação Constante com distorção</a:t>
            </a:r>
          </a:p>
        </c:rich>
      </c:tx>
      <c:layout>
        <c:manualLayout>
          <c:xMode val="edge"/>
          <c:yMode val="edge"/>
          <c:x val="4.9557051282051269E-2"/>
          <c:y val="2.6458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84935897435898"/>
                  <c:y val="-0.43583784722222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Explicações!$D$51:$D$72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Explicações!$E$51:$E$72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7-4D62-86D2-258E1C9A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17968"/>
        <c:axId val="1192755808"/>
      </c:scatterChart>
      <c:valAx>
        <c:axId val="16508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55808"/>
        <c:crosses val="autoZero"/>
        <c:crossBetween val="midCat"/>
      </c:valAx>
      <c:valAx>
        <c:axId val="11927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6º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A9D08E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1'!$W$1:$W$20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1'!$X$1:$X$20</c:f>
              <c:numCache>
                <c:formatCode>0.0%</c:formatCode>
                <c:ptCount val="20"/>
                <c:pt idx="0">
                  <c:v>0.52173913043478259</c:v>
                </c:pt>
                <c:pt idx="1">
                  <c:v>0.52173913043478259</c:v>
                </c:pt>
                <c:pt idx="2">
                  <c:v>0.48412698412698413</c:v>
                </c:pt>
                <c:pt idx="3">
                  <c:v>0.51754385964912275</c:v>
                </c:pt>
                <c:pt idx="4">
                  <c:v>0.50877192982456143</c:v>
                </c:pt>
                <c:pt idx="5">
                  <c:v>0.47368421052631576</c:v>
                </c:pt>
                <c:pt idx="6">
                  <c:v>0.5</c:v>
                </c:pt>
                <c:pt idx="7">
                  <c:v>0.51754385964912275</c:v>
                </c:pt>
                <c:pt idx="8">
                  <c:v>0.51754385964912275</c:v>
                </c:pt>
                <c:pt idx="9">
                  <c:v>0.5</c:v>
                </c:pt>
                <c:pt idx="10">
                  <c:v>0.51754385964912275</c:v>
                </c:pt>
                <c:pt idx="11">
                  <c:v>0.53508771929824561</c:v>
                </c:pt>
                <c:pt idx="12">
                  <c:v>0.51754385964912275</c:v>
                </c:pt>
                <c:pt idx="13">
                  <c:v>0.5</c:v>
                </c:pt>
                <c:pt idx="14">
                  <c:v>0.49122807017543857</c:v>
                </c:pt>
                <c:pt idx="15">
                  <c:v>0.51754385964912275</c:v>
                </c:pt>
                <c:pt idx="16">
                  <c:v>0.55263157894736847</c:v>
                </c:pt>
                <c:pt idx="17">
                  <c:v>0.51754385964912275</c:v>
                </c:pt>
                <c:pt idx="18">
                  <c:v>0.49122807017543857</c:v>
                </c:pt>
                <c:pt idx="19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6-4BB2-A9B1-23664B5E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76231"/>
        <c:axId val="1112798183"/>
      </c:scatterChart>
      <c:valAx>
        <c:axId val="381276231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112798183"/>
        <c:crosses val="autoZero"/>
        <c:crossBetween val="midCat"/>
        <c:majorUnit val="2"/>
        <c:minorUnit val="1"/>
      </c:valAx>
      <c:valAx>
        <c:axId val="1112798183"/>
        <c:scaling>
          <c:orientation val="minMax"/>
          <c:min val="0.47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381276231"/>
        <c:crosses val="autoZero"/>
        <c:crossBetween val="midCat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dos Blocos ( G4 ,  5º~8º ,  9º~12º ,  13º~16º ,  Z4 )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2'!$B$1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7562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0.1050141298709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2'!$B$2:$B$18</c:f>
              <c:numCache>
                <c:formatCode>0.0%</c:formatCode>
                <c:ptCount val="17"/>
                <c:pt idx="0">
                  <c:v>0.60964912280701755</c:v>
                </c:pt>
                <c:pt idx="1">
                  <c:v>0.57236842105263153</c:v>
                </c:pt>
                <c:pt idx="2">
                  <c:v>0.61184210526315785</c:v>
                </c:pt>
                <c:pt idx="3">
                  <c:v>0.56798245614035092</c:v>
                </c:pt>
                <c:pt idx="4">
                  <c:v>0.5942982456140351</c:v>
                </c:pt>
                <c:pt idx="5">
                  <c:v>0.57894736842105265</c:v>
                </c:pt>
                <c:pt idx="6">
                  <c:v>0.6271929824561403</c:v>
                </c:pt>
                <c:pt idx="7">
                  <c:v>0.58333333333333337</c:v>
                </c:pt>
                <c:pt idx="8">
                  <c:v>0.63157894736842102</c:v>
                </c:pt>
                <c:pt idx="9">
                  <c:v>0.61403508771929827</c:v>
                </c:pt>
                <c:pt idx="10">
                  <c:v>0.6228070175438597</c:v>
                </c:pt>
                <c:pt idx="11">
                  <c:v>0.57017543859649122</c:v>
                </c:pt>
                <c:pt idx="12">
                  <c:v>0.62938596491228072</c:v>
                </c:pt>
                <c:pt idx="13">
                  <c:v>0.66447368421052633</c:v>
                </c:pt>
                <c:pt idx="14">
                  <c:v>0.60307017543859653</c:v>
                </c:pt>
                <c:pt idx="15">
                  <c:v>0.61184210526315785</c:v>
                </c:pt>
                <c:pt idx="16">
                  <c:v>0.63377192982456143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6-40EA-ACCC-64CD95A91101}"/>
            </c:ext>
          </c:extLst>
        </c:ser>
        <c:ser>
          <c:idx val="1"/>
          <c:order val="1"/>
          <c:tx>
            <c:strRef>
              <c:f>'Gráficos 2'!$F$1</c:f>
              <c:strCache>
                <c:ptCount val="1"/>
                <c:pt idx="0">
                  <c:v>5º~8º</c:v>
                </c:pt>
              </c:strCache>
            </c:strRef>
          </c:tx>
          <c:spPr>
            <a:ln w="1905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2F75B5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0549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"5º~8º"</c:nam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010576648216002E-2"/>
                  <c:y val="2.415518856603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2'!$F$2:$F$18</c:f>
              <c:numCache>
                <c:formatCode>0.0%</c:formatCode>
                <c:ptCount val="17"/>
                <c:pt idx="0">
                  <c:v>0.50657894736842102</c:v>
                </c:pt>
                <c:pt idx="1">
                  <c:v>0.50657894736842102</c:v>
                </c:pt>
                <c:pt idx="2">
                  <c:v>0.49122807017543857</c:v>
                </c:pt>
                <c:pt idx="3">
                  <c:v>0.50438596491228072</c:v>
                </c:pt>
                <c:pt idx="4">
                  <c:v>0.51096491228070173</c:v>
                </c:pt>
                <c:pt idx="5">
                  <c:v>0.51315789473684215</c:v>
                </c:pt>
                <c:pt idx="6">
                  <c:v>0.48903508771929827</c:v>
                </c:pt>
                <c:pt idx="7">
                  <c:v>0.50877192982456143</c:v>
                </c:pt>
                <c:pt idx="8">
                  <c:v>0.52192982456140347</c:v>
                </c:pt>
                <c:pt idx="9">
                  <c:v>0.50877192982456143</c:v>
                </c:pt>
                <c:pt idx="10">
                  <c:v>0.49122807017543857</c:v>
                </c:pt>
                <c:pt idx="11">
                  <c:v>0.48903508771929827</c:v>
                </c:pt>
                <c:pt idx="12">
                  <c:v>0.50877192982456143</c:v>
                </c:pt>
                <c:pt idx="13">
                  <c:v>0.52631578947368418</c:v>
                </c:pt>
                <c:pt idx="14">
                  <c:v>0.51535087719298245</c:v>
                </c:pt>
                <c:pt idx="15">
                  <c:v>0.48245614035087719</c:v>
                </c:pt>
                <c:pt idx="16">
                  <c:v>0.51096491228070173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6-40EA-ACCC-64CD95A91101}"/>
            </c:ext>
          </c:extLst>
        </c:ser>
        <c:ser>
          <c:idx val="2"/>
          <c:order val="2"/>
          <c:tx>
            <c:strRef>
              <c:f>'Gráficos 2'!$G$1</c:f>
              <c:strCache>
                <c:ptCount val="1"/>
                <c:pt idx="0">
                  <c:v>9º~12º</c:v>
                </c:pt>
              </c:strCache>
            </c:strRef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"9º~12º"</c:nam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3.1856239209036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2'!$G$2:$G$18</c:f>
              <c:numCache>
                <c:formatCode>0.0%</c:formatCode>
                <c:ptCount val="17"/>
                <c:pt idx="0">
                  <c:v>0.45833333333333331</c:v>
                </c:pt>
                <c:pt idx="1">
                  <c:v>0.47587719298245612</c:v>
                </c:pt>
                <c:pt idx="2">
                  <c:v>0.44956140350877194</c:v>
                </c:pt>
                <c:pt idx="3">
                  <c:v>0.44956140350877194</c:v>
                </c:pt>
                <c:pt idx="4">
                  <c:v>0.44078947368421051</c:v>
                </c:pt>
                <c:pt idx="5">
                  <c:v>0.45394736842105265</c:v>
                </c:pt>
                <c:pt idx="6">
                  <c:v>0.44517543859649122</c:v>
                </c:pt>
                <c:pt idx="7">
                  <c:v>0.42982456140350878</c:v>
                </c:pt>
                <c:pt idx="8">
                  <c:v>0.44736842105263158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0.45614035087719296</c:v>
                </c:pt>
                <c:pt idx="12">
                  <c:v>0.42543859649122806</c:v>
                </c:pt>
                <c:pt idx="13">
                  <c:v>0.44517543859649122</c:v>
                </c:pt>
                <c:pt idx="14">
                  <c:v>0.45833333333333331</c:v>
                </c:pt>
                <c:pt idx="15">
                  <c:v>0.44078947368421051</c:v>
                </c:pt>
                <c:pt idx="16">
                  <c:v>0.45394736842105265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96-40EA-ACCC-64CD95A91101}"/>
            </c:ext>
          </c:extLst>
        </c:ser>
        <c:ser>
          <c:idx val="3"/>
          <c:order val="3"/>
          <c:tx>
            <c:strRef>
              <c:f>'Gráficos 2'!$H$1</c:f>
              <c:strCache>
                <c:ptCount val="1"/>
                <c:pt idx="0">
                  <c:v>13º~16º</c:v>
                </c:pt>
              </c:strCache>
            </c:strRef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95959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"13º~16º"</c:nam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5.8912038650036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2'!$H$2:$H$18</c:f>
              <c:numCache>
                <c:formatCode>0.0%</c:formatCode>
                <c:ptCount val="17"/>
                <c:pt idx="0">
                  <c:v>0.40350877192982454</c:v>
                </c:pt>
                <c:pt idx="1">
                  <c:v>0.43421052631578949</c:v>
                </c:pt>
                <c:pt idx="2">
                  <c:v>0.39254385964912281</c:v>
                </c:pt>
                <c:pt idx="3">
                  <c:v>0.41447368421052633</c:v>
                </c:pt>
                <c:pt idx="4">
                  <c:v>0.38157894736842107</c:v>
                </c:pt>
                <c:pt idx="5">
                  <c:v>0.39912280701754388</c:v>
                </c:pt>
                <c:pt idx="6">
                  <c:v>0.41228070175438597</c:v>
                </c:pt>
                <c:pt idx="7">
                  <c:v>0.4057017543859649</c:v>
                </c:pt>
                <c:pt idx="8">
                  <c:v>0.38815789473684209</c:v>
                </c:pt>
                <c:pt idx="9">
                  <c:v>0.39692982456140352</c:v>
                </c:pt>
                <c:pt idx="10">
                  <c:v>0.41228070175438597</c:v>
                </c:pt>
                <c:pt idx="11">
                  <c:v>0.4057017543859649</c:v>
                </c:pt>
                <c:pt idx="12">
                  <c:v>0.38377192982456143</c:v>
                </c:pt>
                <c:pt idx="13">
                  <c:v>0.38596491228070173</c:v>
                </c:pt>
                <c:pt idx="14">
                  <c:v>0.38815789473684209</c:v>
                </c:pt>
                <c:pt idx="15">
                  <c:v>0.41228070175438597</c:v>
                </c:pt>
                <c:pt idx="16">
                  <c:v>0.37938596491228072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96-40EA-ACCC-64CD95A91101}"/>
            </c:ext>
          </c:extLst>
        </c:ser>
        <c:ser>
          <c:idx val="4"/>
          <c:order val="4"/>
          <c:tx>
            <c:strRef>
              <c:f>'Gráficos 2'!$L$1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rgbClr val="FCE4D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"Z4"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6.399879218637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2'!$L$2:$L$18</c:f>
              <c:numCache>
                <c:formatCode>0.0%</c:formatCode>
                <c:ptCount val="17"/>
                <c:pt idx="0">
                  <c:v>0.30921052631578949</c:v>
                </c:pt>
                <c:pt idx="1">
                  <c:v>0.31359649122807015</c:v>
                </c:pt>
                <c:pt idx="2">
                  <c:v>0.3442982456140351</c:v>
                </c:pt>
                <c:pt idx="3">
                  <c:v>0.33991228070175439</c:v>
                </c:pt>
                <c:pt idx="4">
                  <c:v>0.30701754385964913</c:v>
                </c:pt>
                <c:pt idx="5">
                  <c:v>0.32456140350877194</c:v>
                </c:pt>
                <c:pt idx="6">
                  <c:v>0.29605263157894735</c:v>
                </c:pt>
                <c:pt idx="7">
                  <c:v>0.31798245614035087</c:v>
                </c:pt>
                <c:pt idx="8">
                  <c:v>0.30921052631578949</c:v>
                </c:pt>
                <c:pt idx="9">
                  <c:v>0.33333333333333331</c:v>
                </c:pt>
                <c:pt idx="10">
                  <c:v>0.30482456140350878</c:v>
                </c:pt>
                <c:pt idx="11">
                  <c:v>0.35307017543859648</c:v>
                </c:pt>
                <c:pt idx="12">
                  <c:v>0.31140350877192985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0.30482456140350878</c:v>
                </c:pt>
                <c:pt idx="16">
                  <c:v>0.28508771929824561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96-40EA-ACCC-64CD95A9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9719"/>
        <c:axId val="890021239"/>
      </c:scatterChart>
      <c:valAx>
        <c:axId val="113907971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890021239"/>
        <c:crosses val="autoZero"/>
        <c:crossBetween val="midCat"/>
        <c:minorUnit val="1"/>
      </c:valAx>
      <c:valAx>
        <c:axId val="890021239"/>
        <c:scaling>
          <c:orientation val="minMax"/>
          <c:max val="0.67"/>
          <c:min val="0.2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13907971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(G4)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4.6873078918232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2'!$S$3:$S$19</c:f>
              <c:numCache>
                <c:formatCode>0.0%</c:formatCode>
                <c:ptCount val="17"/>
                <c:pt idx="0">
                  <c:v>0.68421052631578949</c:v>
                </c:pt>
                <c:pt idx="1">
                  <c:v>0.67543859649122806</c:v>
                </c:pt>
                <c:pt idx="2">
                  <c:v>0.65789473684210531</c:v>
                </c:pt>
                <c:pt idx="3">
                  <c:v>0.58771929824561409</c:v>
                </c:pt>
                <c:pt idx="4">
                  <c:v>0.6228070175438597</c:v>
                </c:pt>
                <c:pt idx="5">
                  <c:v>0.6228070175438597</c:v>
                </c:pt>
                <c:pt idx="6">
                  <c:v>0.67543859649122806</c:v>
                </c:pt>
                <c:pt idx="7">
                  <c:v>0.66666666666666663</c:v>
                </c:pt>
                <c:pt idx="8">
                  <c:v>0.70175438596491224</c:v>
                </c:pt>
                <c:pt idx="9">
                  <c:v>0.71052631578947367</c:v>
                </c:pt>
                <c:pt idx="10">
                  <c:v>0.70175438596491224</c:v>
                </c:pt>
                <c:pt idx="11">
                  <c:v>0.63157894736842102</c:v>
                </c:pt>
                <c:pt idx="12">
                  <c:v>0.70175438596491224</c:v>
                </c:pt>
                <c:pt idx="13">
                  <c:v>0.78947368421052633</c:v>
                </c:pt>
                <c:pt idx="14">
                  <c:v>0.6228070175438597</c:v>
                </c:pt>
                <c:pt idx="15">
                  <c:v>0.73684210526315785</c:v>
                </c:pt>
                <c:pt idx="16">
                  <c:v>0.71052631578947367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4-4001-9335-CB04084A9E2C}"/>
            </c:ext>
          </c:extLst>
        </c:ser>
        <c:ser>
          <c:idx val="1"/>
          <c:order val="1"/>
          <c:tx>
            <c:v>2º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2.40788485510107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2'!$T$3:$T$19</c:f>
              <c:numCache>
                <c:formatCode>0.0%</c:formatCode>
                <c:ptCount val="17"/>
                <c:pt idx="0">
                  <c:v>0.60526315789473684</c:v>
                </c:pt>
                <c:pt idx="1">
                  <c:v>0.54385964912280704</c:v>
                </c:pt>
                <c:pt idx="2">
                  <c:v>0.63157894736842102</c:v>
                </c:pt>
                <c:pt idx="3">
                  <c:v>0.57017543859649122</c:v>
                </c:pt>
                <c:pt idx="4">
                  <c:v>0.60526315789473684</c:v>
                </c:pt>
                <c:pt idx="5">
                  <c:v>0.60526315789473684</c:v>
                </c:pt>
                <c:pt idx="6">
                  <c:v>0.63157894736842102</c:v>
                </c:pt>
                <c:pt idx="7">
                  <c:v>0.57017543859649122</c:v>
                </c:pt>
                <c:pt idx="8">
                  <c:v>0.61403508771929827</c:v>
                </c:pt>
                <c:pt idx="9">
                  <c:v>0.60526315789473684</c:v>
                </c:pt>
                <c:pt idx="10">
                  <c:v>0.6228070175438597</c:v>
                </c:pt>
                <c:pt idx="11">
                  <c:v>0.55263157894736847</c:v>
                </c:pt>
                <c:pt idx="12">
                  <c:v>0.63157894736842102</c:v>
                </c:pt>
                <c:pt idx="13">
                  <c:v>0.64912280701754388</c:v>
                </c:pt>
                <c:pt idx="14">
                  <c:v>0.61403508771929827</c:v>
                </c:pt>
                <c:pt idx="15">
                  <c:v>0.6228070175438597</c:v>
                </c:pt>
                <c:pt idx="16">
                  <c:v>0.64035087719298245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4-4001-9335-CB04084A9E2C}"/>
            </c:ext>
          </c:extLst>
        </c:ser>
        <c:ser>
          <c:idx val="2"/>
          <c:order val="2"/>
          <c:tx>
            <c:v>3º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3.7618129592207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2'!$U$3:$U$19</c:f>
              <c:numCache>
                <c:formatCode>0.0%</c:formatCode>
                <c:ptCount val="17"/>
                <c:pt idx="0">
                  <c:v>0.58771929824561409</c:v>
                </c:pt>
                <c:pt idx="1">
                  <c:v>0.53508771929824561</c:v>
                </c:pt>
                <c:pt idx="2">
                  <c:v>0.58771929824561409</c:v>
                </c:pt>
                <c:pt idx="3">
                  <c:v>0.57017543859649122</c:v>
                </c:pt>
                <c:pt idx="4">
                  <c:v>0.59649122807017541</c:v>
                </c:pt>
                <c:pt idx="5">
                  <c:v>0.55263157894736847</c:v>
                </c:pt>
                <c:pt idx="6">
                  <c:v>0.6228070175438597</c:v>
                </c:pt>
                <c:pt idx="7">
                  <c:v>0.56140350877192979</c:v>
                </c:pt>
                <c:pt idx="8">
                  <c:v>0.60526315789473684</c:v>
                </c:pt>
                <c:pt idx="9">
                  <c:v>0.59649122807017541</c:v>
                </c:pt>
                <c:pt idx="10">
                  <c:v>0.6228070175438597</c:v>
                </c:pt>
                <c:pt idx="11">
                  <c:v>0.55263157894736847</c:v>
                </c:pt>
                <c:pt idx="12">
                  <c:v>0.60526315789473684</c:v>
                </c:pt>
                <c:pt idx="13">
                  <c:v>0.64912280701754388</c:v>
                </c:pt>
                <c:pt idx="14">
                  <c:v>0.59649122807017541</c:v>
                </c:pt>
                <c:pt idx="15">
                  <c:v>0.57894736842105265</c:v>
                </c:pt>
                <c:pt idx="16">
                  <c:v>0.61403508771929827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54-4001-9335-CB04084A9E2C}"/>
            </c:ext>
          </c:extLst>
        </c:ser>
        <c:ser>
          <c:idx val="3"/>
          <c:order val="3"/>
          <c:tx>
            <c:v>4º</c:v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2.7596992853769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2'!$V$3:$V$19</c:f>
              <c:numCache>
                <c:formatCode>0.0%</c:formatCode>
                <c:ptCount val="17"/>
                <c:pt idx="0">
                  <c:v>0.56140350877192979</c:v>
                </c:pt>
                <c:pt idx="1">
                  <c:v>0.53508771929824561</c:v>
                </c:pt>
                <c:pt idx="2">
                  <c:v>0.57017543859649122</c:v>
                </c:pt>
                <c:pt idx="3">
                  <c:v>0.54385964912280704</c:v>
                </c:pt>
                <c:pt idx="4">
                  <c:v>0.55263157894736847</c:v>
                </c:pt>
                <c:pt idx="5">
                  <c:v>0.53508771929824561</c:v>
                </c:pt>
                <c:pt idx="6">
                  <c:v>0.57894736842105265</c:v>
                </c:pt>
                <c:pt idx="7">
                  <c:v>0.53508771929824561</c:v>
                </c:pt>
                <c:pt idx="8">
                  <c:v>0.60526315789473684</c:v>
                </c:pt>
                <c:pt idx="9">
                  <c:v>0.54385964912280704</c:v>
                </c:pt>
                <c:pt idx="10">
                  <c:v>0.54385964912280704</c:v>
                </c:pt>
                <c:pt idx="11">
                  <c:v>0.54385964912280704</c:v>
                </c:pt>
                <c:pt idx="12">
                  <c:v>0.57894736842105265</c:v>
                </c:pt>
                <c:pt idx="13">
                  <c:v>0.57017543859649122</c:v>
                </c:pt>
                <c:pt idx="14">
                  <c:v>0.57894736842105265</c:v>
                </c:pt>
                <c:pt idx="15">
                  <c:v>0.50877192982456143</c:v>
                </c:pt>
                <c:pt idx="16">
                  <c:v>0.57017543859649122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54-4001-9335-CB04084A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79399"/>
        <c:axId val="1781898119"/>
      </c:scatterChart>
      <c:valAx>
        <c:axId val="17818793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781898119"/>
        <c:crosses val="autoZero"/>
        <c:crossBetween val="midCat"/>
        <c:majorUnit val="2"/>
        <c:minorUnit val="1"/>
      </c:valAx>
      <c:valAx>
        <c:axId val="1781898119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78187939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(5º ~ 8º)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681627621826082E-2"/>
                  <c:y val="2.5005922932199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2'!$W$3:$W$19</c:f>
              <c:numCache>
                <c:formatCode>0.0%</c:formatCode>
                <c:ptCount val="17"/>
                <c:pt idx="0">
                  <c:v>0.52631578947368418</c:v>
                </c:pt>
                <c:pt idx="1">
                  <c:v>0.52631578947368418</c:v>
                </c:pt>
                <c:pt idx="2">
                  <c:v>0.56140350877192979</c:v>
                </c:pt>
                <c:pt idx="3">
                  <c:v>0.54385964912280704</c:v>
                </c:pt>
                <c:pt idx="4">
                  <c:v>0.52631578947368418</c:v>
                </c:pt>
                <c:pt idx="5">
                  <c:v>0.52631578947368418</c:v>
                </c:pt>
                <c:pt idx="6">
                  <c:v>0.50877192982456143</c:v>
                </c:pt>
                <c:pt idx="7">
                  <c:v>0.51754385964912286</c:v>
                </c:pt>
                <c:pt idx="8">
                  <c:v>0.54385964912280704</c:v>
                </c:pt>
                <c:pt idx="9">
                  <c:v>0.52631578947368418</c:v>
                </c:pt>
                <c:pt idx="10">
                  <c:v>0.51754385964912286</c:v>
                </c:pt>
                <c:pt idx="11">
                  <c:v>0.5</c:v>
                </c:pt>
                <c:pt idx="12">
                  <c:v>0.55263157894736847</c:v>
                </c:pt>
                <c:pt idx="13">
                  <c:v>0.56140350877192979</c:v>
                </c:pt>
                <c:pt idx="14">
                  <c:v>0.56140350877192979</c:v>
                </c:pt>
                <c:pt idx="15">
                  <c:v>0.5</c:v>
                </c:pt>
                <c:pt idx="16">
                  <c:v>0.54385964912280704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8-4E87-A3B0-EEB47A34A6F0}"/>
            </c:ext>
          </c:extLst>
        </c:ser>
        <c:ser>
          <c:idx val="1"/>
          <c:order val="1"/>
          <c:tx>
            <c:v>6º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06225708775251E-2"/>
                  <c:y val="2.6835915422076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2'!$X$3:$X$19</c:f>
              <c:numCache>
                <c:formatCode>0.0%</c:formatCode>
                <c:ptCount val="17"/>
                <c:pt idx="0">
                  <c:v>0.51754385964912286</c:v>
                </c:pt>
                <c:pt idx="1">
                  <c:v>0.50877192982456143</c:v>
                </c:pt>
                <c:pt idx="2">
                  <c:v>0.47368421052631576</c:v>
                </c:pt>
                <c:pt idx="3">
                  <c:v>0.5</c:v>
                </c:pt>
                <c:pt idx="4">
                  <c:v>0.51754385964912286</c:v>
                </c:pt>
                <c:pt idx="5">
                  <c:v>0.51754385964912286</c:v>
                </c:pt>
                <c:pt idx="6">
                  <c:v>0.5</c:v>
                </c:pt>
                <c:pt idx="7">
                  <c:v>0.51754385964912286</c:v>
                </c:pt>
                <c:pt idx="8">
                  <c:v>0.53508771929824561</c:v>
                </c:pt>
                <c:pt idx="9">
                  <c:v>0.51754385964912286</c:v>
                </c:pt>
                <c:pt idx="10">
                  <c:v>0.5</c:v>
                </c:pt>
                <c:pt idx="11">
                  <c:v>0.49122807017543857</c:v>
                </c:pt>
                <c:pt idx="12">
                  <c:v>0.51754385964912286</c:v>
                </c:pt>
                <c:pt idx="13">
                  <c:v>0.55263157894736847</c:v>
                </c:pt>
                <c:pt idx="14">
                  <c:v>0.51754385964912286</c:v>
                </c:pt>
                <c:pt idx="15">
                  <c:v>0.49122807017543857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8-4E87-A3B0-EEB47A34A6F0}"/>
            </c:ext>
          </c:extLst>
        </c:ser>
        <c:ser>
          <c:idx val="2"/>
          <c:order val="2"/>
          <c:tx>
            <c:v>7º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468486048909316E-2"/>
                  <c:y val="2.4247013371116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2'!$Y$3:$Y$19</c:f>
              <c:numCache>
                <c:formatCode>0.0%</c:formatCode>
                <c:ptCount val="17"/>
                <c:pt idx="0">
                  <c:v>0.5</c:v>
                </c:pt>
                <c:pt idx="1">
                  <c:v>0.50877192982456143</c:v>
                </c:pt>
                <c:pt idx="2">
                  <c:v>0.46491228070175439</c:v>
                </c:pt>
                <c:pt idx="3">
                  <c:v>0.49122807017543857</c:v>
                </c:pt>
                <c:pt idx="4">
                  <c:v>0.50877192982456143</c:v>
                </c:pt>
                <c:pt idx="5">
                  <c:v>0.50877192982456143</c:v>
                </c:pt>
                <c:pt idx="6">
                  <c:v>0.48245614035087719</c:v>
                </c:pt>
                <c:pt idx="7">
                  <c:v>0.5</c:v>
                </c:pt>
                <c:pt idx="8">
                  <c:v>0.53508771929824561</c:v>
                </c:pt>
                <c:pt idx="9">
                  <c:v>0.50877192982456143</c:v>
                </c:pt>
                <c:pt idx="10">
                  <c:v>0.48245614035087719</c:v>
                </c:pt>
                <c:pt idx="11">
                  <c:v>0.49122807017543857</c:v>
                </c:pt>
                <c:pt idx="12">
                  <c:v>0.5</c:v>
                </c:pt>
                <c:pt idx="13">
                  <c:v>0.5</c:v>
                </c:pt>
                <c:pt idx="14">
                  <c:v>0.50877192982456143</c:v>
                </c:pt>
                <c:pt idx="15">
                  <c:v>0.47368421052631576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98-4E87-A3B0-EEB47A34A6F0}"/>
            </c:ext>
          </c:extLst>
        </c:ser>
        <c:ser>
          <c:idx val="3"/>
          <c:order val="3"/>
          <c:tx>
            <c:v>8º</c:v>
          </c:tx>
          <c:spPr>
            <a:ln w="1905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063759688031564E-2"/>
                  <c:y val="2.8723975874697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2'!$Z$3:$Z$19</c:f>
              <c:numCache>
                <c:formatCode>0.0%</c:formatCode>
                <c:ptCount val="17"/>
                <c:pt idx="0">
                  <c:v>0.48245614035087719</c:v>
                </c:pt>
                <c:pt idx="1">
                  <c:v>0.48245614035087719</c:v>
                </c:pt>
                <c:pt idx="2">
                  <c:v>0.46491228070175439</c:v>
                </c:pt>
                <c:pt idx="3">
                  <c:v>0.48245614035087719</c:v>
                </c:pt>
                <c:pt idx="4">
                  <c:v>0.49122807017543857</c:v>
                </c:pt>
                <c:pt idx="5">
                  <c:v>0.5</c:v>
                </c:pt>
                <c:pt idx="6">
                  <c:v>0.46491228070175439</c:v>
                </c:pt>
                <c:pt idx="7">
                  <c:v>0.5</c:v>
                </c:pt>
                <c:pt idx="8">
                  <c:v>0.47368421052631576</c:v>
                </c:pt>
                <c:pt idx="9">
                  <c:v>0.48245614035087719</c:v>
                </c:pt>
                <c:pt idx="10">
                  <c:v>0.46491228070175439</c:v>
                </c:pt>
                <c:pt idx="11">
                  <c:v>0.47368421052631576</c:v>
                </c:pt>
                <c:pt idx="12">
                  <c:v>0.46491228070175439</c:v>
                </c:pt>
                <c:pt idx="13">
                  <c:v>0.49122807017543857</c:v>
                </c:pt>
                <c:pt idx="14">
                  <c:v>0.47368421052631576</c:v>
                </c:pt>
                <c:pt idx="15">
                  <c:v>0.46491228070175439</c:v>
                </c:pt>
                <c:pt idx="16">
                  <c:v>0.48245614035087719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8-4E87-A3B0-EEB47A34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11575"/>
        <c:axId val="1211213495"/>
      </c:scatterChart>
      <c:valAx>
        <c:axId val="121121157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13495"/>
        <c:crosses val="autoZero"/>
        <c:crossBetween val="midCat"/>
        <c:minorUnit val="1"/>
      </c:valAx>
      <c:valAx>
        <c:axId val="1211213495"/>
        <c:scaling>
          <c:orientation val="minMax"/>
          <c:max val="0.56999999999999995"/>
          <c:min val="0.4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1157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(9º ~12º)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9º</c:nam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2.7332459731193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2'!$AB$3:$AB$19</c:f>
              <c:numCache>
                <c:formatCode>0.0%</c:formatCode>
                <c:ptCount val="17"/>
                <c:pt idx="0">
                  <c:v>0.46491228070175439</c:v>
                </c:pt>
                <c:pt idx="1">
                  <c:v>0.48245614035087719</c:v>
                </c:pt>
                <c:pt idx="2">
                  <c:v>0.46491228070175439</c:v>
                </c:pt>
                <c:pt idx="3">
                  <c:v>0.48245614035087719</c:v>
                </c:pt>
                <c:pt idx="4">
                  <c:v>0.48245614035087719</c:v>
                </c:pt>
                <c:pt idx="5">
                  <c:v>0.49122807017543857</c:v>
                </c:pt>
                <c:pt idx="6">
                  <c:v>0.45614035087719296</c:v>
                </c:pt>
                <c:pt idx="7">
                  <c:v>0.43859649122807015</c:v>
                </c:pt>
                <c:pt idx="8">
                  <c:v>0.46491228070175439</c:v>
                </c:pt>
                <c:pt idx="9">
                  <c:v>0.46491228070175439</c:v>
                </c:pt>
                <c:pt idx="10">
                  <c:v>0.46491228070175439</c:v>
                </c:pt>
                <c:pt idx="11">
                  <c:v>0.47368421052631576</c:v>
                </c:pt>
                <c:pt idx="12">
                  <c:v>0.44736842105263158</c:v>
                </c:pt>
                <c:pt idx="13">
                  <c:v>0.46491228070175439</c:v>
                </c:pt>
                <c:pt idx="14">
                  <c:v>0.46491228070175439</c:v>
                </c:pt>
                <c:pt idx="15">
                  <c:v>0.46491228070175439</c:v>
                </c:pt>
                <c:pt idx="16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C-49B3-A967-CC5DC2567CC8}"/>
            </c:ext>
          </c:extLst>
        </c:ser>
        <c:ser>
          <c:idx val="1"/>
          <c:order val="1"/>
          <c:tx>
            <c:v>10º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72C4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56516202801381E-2"/>
                  <c:y val="2.6822987332768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2'!$AC$3:$AC$19</c:f>
              <c:numCache>
                <c:formatCode>0.0%</c:formatCode>
                <c:ptCount val="17"/>
                <c:pt idx="0">
                  <c:v>0.46491228070175439</c:v>
                </c:pt>
                <c:pt idx="1">
                  <c:v>0.47368421052631576</c:v>
                </c:pt>
                <c:pt idx="2">
                  <c:v>0.45614035087719296</c:v>
                </c:pt>
                <c:pt idx="3">
                  <c:v>0.45614035087719296</c:v>
                </c:pt>
                <c:pt idx="4">
                  <c:v>0.43859649122807015</c:v>
                </c:pt>
                <c:pt idx="5">
                  <c:v>0.46491228070175439</c:v>
                </c:pt>
                <c:pt idx="6">
                  <c:v>0.45614035087719296</c:v>
                </c:pt>
                <c:pt idx="7">
                  <c:v>0.43859649122807015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0.46491228070175439</c:v>
                </c:pt>
                <c:pt idx="12">
                  <c:v>0.43859649122807015</c:v>
                </c:pt>
                <c:pt idx="13">
                  <c:v>0.45614035087719296</c:v>
                </c:pt>
                <c:pt idx="14">
                  <c:v>0.46491228070175439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BC-49B3-A967-CC5DC2567CC8}"/>
            </c:ext>
          </c:extLst>
        </c:ser>
        <c:ser>
          <c:idx val="2"/>
          <c:order val="2"/>
          <c:tx>
            <c:v>11º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332423793560461E-2"/>
                  <c:y val="2.5639990877428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2'!$AD$3:$AD$19</c:f>
              <c:numCache>
                <c:formatCode>0.0%</c:formatCode>
                <c:ptCount val="17"/>
                <c:pt idx="0">
                  <c:v>0.45614035087719296</c:v>
                </c:pt>
                <c:pt idx="1">
                  <c:v>0.47368421052631576</c:v>
                </c:pt>
                <c:pt idx="2">
                  <c:v>0.45614035087719296</c:v>
                </c:pt>
                <c:pt idx="3">
                  <c:v>0.42982456140350878</c:v>
                </c:pt>
                <c:pt idx="4">
                  <c:v>0.42982456140350878</c:v>
                </c:pt>
                <c:pt idx="5">
                  <c:v>0.43859649122807015</c:v>
                </c:pt>
                <c:pt idx="6">
                  <c:v>0.43859649122807015</c:v>
                </c:pt>
                <c:pt idx="7">
                  <c:v>0.42105263157894735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0.44736842105263158</c:v>
                </c:pt>
                <c:pt idx="12">
                  <c:v>0.42105263157894735</c:v>
                </c:pt>
                <c:pt idx="13">
                  <c:v>0.42982456140350878</c:v>
                </c:pt>
                <c:pt idx="14">
                  <c:v>0.45614035087719296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BC-49B3-A967-CC5DC2567CC8}"/>
            </c:ext>
          </c:extLst>
        </c:ser>
        <c:ser>
          <c:idx val="3"/>
          <c:order val="3"/>
          <c:tx>
            <c:v>12º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2.4428235130402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2'!$AE$3:$AE$19</c:f>
              <c:numCache>
                <c:formatCode>0.0%</c:formatCode>
                <c:ptCount val="17"/>
                <c:pt idx="0">
                  <c:v>0.44736842105263158</c:v>
                </c:pt>
                <c:pt idx="1">
                  <c:v>0.47368421052631576</c:v>
                </c:pt>
                <c:pt idx="2">
                  <c:v>0.42105263157894735</c:v>
                </c:pt>
                <c:pt idx="3">
                  <c:v>0.42982456140350878</c:v>
                </c:pt>
                <c:pt idx="4">
                  <c:v>0.41228070175438597</c:v>
                </c:pt>
                <c:pt idx="5">
                  <c:v>0.42105263157894735</c:v>
                </c:pt>
                <c:pt idx="6">
                  <c:v>0.42982456140350878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0.42982456140350878</c:v>
                </c:pt>
                <c:pt idx="10">
                  <c:v>0.44736842105263158</c:v>
                </c:pt>
                <c:pt idx="11">
                  <c:v>0.43859649122807015</c:v>
                </c:pt>
                <c:pt idx="12">
                  <c:v>0.39473684210526316</c:v>
                </c:pt>
                <c:pt idx="13">
                  <c:v>0.42982456140350878</c:v>
                </c:pt>
                <c:pt idx="14">
                  <c:v>0.44736842105263158</c:v>
                </c:pt>
                <c:pt idx="15">
                  <c:v>0.42105263157894735</c:v>
                </c:pt>
                <c:pt idx="16">
                  <c:v>0.41228070175438597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BC-49B3-A967-CC5DC256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6999"/>
        <c:axId val="959495959"/>
      </c:scatterChart>
      <c:valAx>
        <c:axId val="9595069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959495959"/>
        <c:crosses val="autoZero"/>
        <c:crossBetween val="midCat"/>
        <c:majorUnit val="2"/>
        <c:minorUnit val="1"/>
      </c:valAx>
      <c:valAx>
        <c:axId val="959495959"/>
        <c:scaling>
          <c:orientation val="minMax"/>
          <c:max val="0.5"/>
          <c:min val="0.39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959506999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(13º ~16º)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1.207581011136494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2'!$AF$3:$AF$19</c:f>
              <c:numCache>
                <c:formatCode>0.0%</c:formatCode>
                <c:ptCount val="17"/>
                <c:pt idx="0">
                  <c:v>0.42105263157894735</c:v>
                </c:pt>
                <c:pt idx="1">
                  <c:v>0.46491228070175439</c:v>
                </c:pt>
                <c:pt idx="2">
                  <c:v>0.39473684210526316</c:v>
                </c:pt>
                <c:pt idx="3">
                  <c:v>0.42105263157894735</c:v>
                </c:pt>
                <c:pt idx="4">
                  <c:v>0.39473684210526316</c:v>
                </c:pt>
                <c:pt idx="5">
                  <c:v>0.42105263157894735</c:v>
                </c:pt>
                <c:pt idx="6">
                  <c:v>0.42105263157894735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0.43859649122807015</c:v>
                </c:pt>
                <c:pt idx="11">
                  <c:v>0.43859649122807015</c:v>
                </c:pt>
                <c:pt idx="12">
                  <c:v>0.38596491228070173</c:v>
                </c:pt>
                <c:pt idx="13">
                  <c:v>0.42105263157894735</c:v>
                </c:pt>
                <c:pt idx="14">
                  <c:v>0.43859649122807015</c:v>
                </c:pt>
                <c:pt idx="15">
                  <c:v>0.42105263157894735</c:v>
                </c:pt>
                <c:pt idx="16">
                  <c:v>0.40350877192982454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1-47BA-998B-3C1557CD9AA9}"/>
            </c:ext>
          </c:extLst>
        </c:ser>
        <c:ser>
          <c:idx val="1"/>
          <c:order val="1"/>
          <c:tx>
            <c:v>14º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5.71815121048013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2'!$AG$3:$AG$19</c:f>
              <c:numCache>
                <c:formatCode>0.0%</c:formatCode>
                <c:ptCount val="17"/>
                <c:pt idx="0">
                  <c:v>0.41228070175438597</c:v>
                </c:pt>
                <c:pt idx="1">
                  <c:v>0.44736842105263158</c:v>
                </c:pt>
                <c:pt idx="2">
                  <c:v>0.39473684210526316</c:v>
                </c:pt>
                <c:pt idx="3">
                  <c:v>0.42105263157894735</c:v>
                </c:pt>
                <c:pt idx="4">
                  <c:v>0.38596491228070173</c:v>
                </c:pt>
                <c:pt idx="5">
                  <c:v>0.40350877192982454</c:v>
                </c:pt>
                <c:pt idx="6">
                  <c:v>0.42105263157894735</c:v>
                </c:pt>
                <c:pt idx="7">
                  <c:v>0.40350877192982454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0.41228070175438597</c:v>
                </c:pt>
                <c:pt idx="11">
                  <c:v>0.41228070175438597</c:v>
                </c:pt>
                <c:pt idx="12">
                  <c:v>0.38596491228070173</c:v>
                </c:pt>
                <c:pt idx="13">
                  <c:v>0.40350877192982454</c:v>
                </c:pt>
                <c:pt idx="14">
                  <c:v>0.38596491228070173</c:v>
                </c:pt>
                <c:pt idx="15">
                  <c:v>0.41228070175438597</c:v>
                </c:pt>
                <c:pt idx="16">
                  <c:v>0.38596491228070173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1-47BA-998B-3C1557CD9AA9}"/>
            </c:ext>
          </c:extLst>
        </c:ser>
        <c:ser>
          <c:idx val="2"/>
          <c:order val="2"/>
          <c:tx>
            <c:v>15º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3.28860954236390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2'!$AH$3:$AH$19</c:f>
              <c:numCache>
                <c:formatCode>0.0%</c:formatCode>
                <c:ptCount val="17"/>
                <c:pt idx="0">
                  <c:v>0.39473684210526316</c:v>
                </c:pt>
                <c:pt idx="1">
                  <c:v>0.42982456140350878</c:v>
                </c:pt>
                <c:pt idx="2">
                  <c:v>0.39473684210526316</c:v>
                </c:pt>
                <c:pt idx="3">
                  <c:v>0.41228070175438597</c:v>
                </c:pt>
                <c:pt idx="4">
                  <c:v>0.37719298245614036</c:v>
                </c:pt>
                <c:pt idx="5">
                  <c:v>0.39473684210526316</c:v>
                </c:pt>
                <c:pt idx="6">
                  <c:v>0.41228070175438597</c:v>
                </c:pt>
                <c:pt idx="7">
                  <c:v>0.40350877192982454</c:v>
                </c:pt>
                <c:pt idx="8">
                  <c:v>0.37719298245614036</c:v>
                </c:pt>
                <c:pt idx="9">
                  <c:v>0.38596491228070173</c:v>
                </c:pt>
                <c:pt idx="10">
                  <c:v>0.40350877192982454</c:v>
                </c:pt>
                <c:pt idx="11">
                  <c:v>0.39473684210526316</c:v>
                </c:pt>
                <c:pt idx="12">
                  <c:v>0.38596491228070173</c:v>
                </c:pt>
                <c:pt idx="13">
                  <c:v>0.37719298245614036</c:v>
                </c:pt>
                <c:pt idx="14">
                  <c:v>0.36842105263157893</c:v>
                </c:pt>
                <c:pt idx="15">
                  <c:v>0.41228070175438597</c:v>
                </c:pt>
                <c:pt idx="16">
                  <c:v>0.36842105263157893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01-47BA-998B-3C1557CD9AA9}"/>
            </c:ext>
          </c:extLst>
        </c:ser>
        <c:ser>
          <c:idx val="3"/>
          <c:order val="3"/>
          <c:tx>
            <c:v>16º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0865623917848744E-2"/>
                  <c:y val="2.17812979563121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2'!$AI$3:$AI$19</c:f>
              <c:numCache>
                <c:formatCode>0.0%</c:formatCode>
                <c:ptCount val="17"/>
                <c:pt idx="0">
                  <c:v>0.38596491228070173</c:v>
                </c:pt>
                <c:pt idx="1">
                  <c:v>0.39473684210526316</c:v>
                </c:pt>
                <c:pt idx="2">
                  <c:v>0.38596491228070173</c:v>
                </c:pt>
                <c:pt idx="3">
                  <c:v>0.40350877192982454</c:v>
                </c:pt>
                <c:pt idx="4">
                  <c:v>0.36842105263157893</c:v>
                </c:pt>
                <c:pt idx="5">
                  <c:v>0.37719298245614036</c:v>
                </c:pt>
                <c:pt idx="6">
                  <c:v>0.39473684210526316</c:v>
                </c:pt>
                <c:pt idx="7">
                  <c:v>0.39473684210526316</c:v>
                </c:pt>
                <c:pt idx="8">
                  <c:v>0.35087719298245612</c:v>
                </c:pt>
                <c:pt idx="9">
                  <c:v>0.37719298245614036</c:v>
                </c:pt>
                <c:pt idx="10">
                  <c:v>0.39473684210526316</c:v>
                </c:pt>
                <c:pt idx="11">
                  <c:v>0.37719298245614036</c:v>
                </c:pt>
                <c:pt idx="12">
                  <c:v>0.37719298245614036</c:v>
                </c:pt>
                <c:pt idx="13">
                  <c:v>0.34210526315789475</c:v>
                </c:pt>
                <c:pt idx="14">
                  <c:v>0.35964912280701755</c:v>
                </c:pt>
                <c:pt idx="15">
                  <c:v>0.40350877192982454</c:v>
                </c:pt>
                <c:pt idx="16">
                  <c:v>0.35964912280701755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01-47BA-998B-3C1557CD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39415"/>
        <c:axId val="1211243255"/>
      </c:scatterChart>
      <c:valAx>
        <c:axId val="121123941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43255"/>
        <c:crosses val="autoZero"/>
        <c:crossBetween val="midCat"/>
        <c:minorUnit val="1"/>
      </c:valAx>
      <c:valAx>
        <c:axId val="1211243255"/>
        <c:scaling>
          <c:orientation val="minMax"/>
          <c:max val="0.47"/>
          <c:min val="0.33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3941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(Z4)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17º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2.582228767795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2'!$AJ$3:$AJ$19</c:f>
              <c:numCache>
                <c:formatCode>0.0%</c:formatCode>
                <c:ptCount val="17"/>
                <c:pt idx="0">
                  <c:v>0.34210526315789475</c:v>
                </c:pt>
                <c:pt idx="1">
                  <c:v>0.38596491228070173</c:v>
                </c:pt>
                <c:pt idx="2">
                  <c:v>0.38596491228070173</c:v>
                </c:pt>
                <c:pt idx="3">
                  <c:v>0.39473684210526316</c:v>
                </c:pt>
                <c:pt idx="4">
                  <c:v>0.36842105263157893</c:v>
                </c:pt>
                <c:pt idx="5">
                  <c:v>0.35964912280701755</c:v>
                </c:pt>
                <c:pt idx="6">
                  <c:v>0.35964912280701755</c:v>
                </c:pt>
                <c:pt idx="7">
                  <c:v>0.38596491228070173</c:v>
                </c:pt>
                <c:pt idx="8">
                  <c:v>0.33333333333333331</c:v>
                </c:pt>
                <c:pt idx="9">
                  <c:v>0.36842105263157893</c:v>
                </c:pt>
                <c:pt idx="10">
                  <c:v>0.37719298245614036</c:v>
                </c:pt>
                <c:pt idx="11">
                  <c:v>0.37719298245614036</c:v>
                </c:pt>
                <c:pt idx="12">
                  <c:v>0.36842105263157893</c:v>
                </c:pt>
                <c:pt idx="13">
                  <c:v>0.31578947368421051</c:v>
                </c:pt>
                <c:pt idx="14">
                  <c:v>0.35964912280701755</c:v>
                </c:pt>
                <c:pt idx="15">
                  <c:v>0.37719298245614036</c:v>
                </c:pt>
                <c:pt idx="16">
                  <c:v>0.32456140350877194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4-484D-BEAB-A8621580F8CB}"/>
            </c:ext>
          </c:extLst>
        </c:ser>
        <c:ser>
          <c:idx val="1"/>
          <c:order val="1"/>
          <c:tx>
            <c:v>18º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1.95640493391934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2'!$AK$3:$AK$19</c:f>
              <c:numCache>
                <c:formatCode>0.0%</c:formatCode>
                <c:ptCount val="17"/>
                <c:pt idx="0">
                  <c:v>0.33333333333333331</c:v>
                </c:pt>
                <c:pt idx="1">
                  <c:v>0.35964912280701755</c:v>
                </c:pt>
                <c:pt idx="2">
                  <c:v>0.35087719298245612</c:v>
                </c:pt>
                <c:pt idx="3">
                  <c:v>0.35964912280701755</c:v>
                </c:pt>
                <c:pt idx="4">
                  <c:v>0.32456140350877194</c:v>
                </c:pt>
                <c:pt idx="5">
                  <c:v>0.34210526315789475</c:v>
                </c:pt>
                <c:pt idx="6">
                  <c:v>0.2982456140350877</c:v>
                </c:pt>
                <c:pt idx="7">
                  <c:v>0.38596491228070173</c:v>
                </c:pt>
                <c:pt idx="8">
                  <c:v>0.32456140350877194</c:v>
                </c:pt>
                <c:pt idx="9">
                  <c:v>0.35964912280701755</c:v>
                </c:pt>
                <c:pt idx="10">
                  <c:v>0.32456140350877194</c:v>
                </c:pt>
                <c:pt idx="11">
                  <c:v>0.37719298245614036</c:v>
                </c:pt>
                <c:pt idx="12">
                  <c:v>0.35087719298245612</c:v>
                </c:pt>
                <c:pt idx="13">
                  <c:v>0.2807017543859649</c:v>
                </c:pt>
                <c:pt idx="14">
                  <c:v>0.32456140350877194</c:v>
                </c:pt>
                <c:pt idx="15">
                  <c:v>0.37719298245614036</c:v>
                </c:pt>
                <c:pt idx="16">
                  <c:v>0.31578947368421051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4-484D-BEAB-A8621580F8CB}"/>
            </c:ext>
          </c:extLst>
        </c:ser>
        <c:ser>
          <c:idx val="2"/>
          <c:order val="2"/>
          <c:tx>
            <c:v>19º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501660340784545E-2"/>
                  <c:y val="5.8592418215764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2'!$AL$3:$AL$19</c:f>
              <c:numCache>
                <c:formatCode>0.0%</c:formatCode>
                <c:ptCount val="17"/>
                <c:pt idx="0">
                  <c:v>0.31578947368421051</c:v>
                </c:pt>
                <c:pt idx="1">
                  <c:v>0.35964912280701755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0.28947368421052633</c:v>
                </c:pt>
                <c:pt idx="5">
                  <c:v>0.32456140350877194</c:v>
                </c:pt>
                <c:pt idx="6">
                  <c:v>0.26315789473684209</c:v>
                </c:pt>
                <c:pt idx="7">
                  <c:v>0.32456140350877194</c:v>
                </c:pt>
                <c:pt idx="8">
                  <c:v>0.2982456140350877</c:v>
                </c:pt>
                <c:pt idx="9">
                  <c:v>0.33333333333333331</c:v>
                </c:pt>
                <c:pt idx="10">
                  <c:v>0.27192982456140352</c:v>
                </c:pt>
                <c:pt idx="11">
                  <c:v>0.34210526315789475</c:v>
                </c:pt>
                <c:pt idx="12">
                  <c:v>0.32456140350877194</c:v>
                </c:pt>
                <c:pt idx="13">
                  <c:v>0.2807017543859649</c:v>
                </c:pt>
                <c:pt idx="14">
                  <c:v>0.27192982456140352</c:v>
                </c:pt>
                <c:pt idx="15">
                  <c:v>0.33333333333333331</c:v>
                </c:pt>
                <c:pt idx="16">
                  <c:v>0.30701754385964913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14-484D-BEAB-A8621580F8CB}"/>
            </c:ext>
          </c:extLst>
        </c:ser>
        <c:ser>
          <c:idx val="3"/>
          <c:order val="3"/>
          <c:tx>
            <c:v>20º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9426897845947702E-2"/>
                  <c:y val="7.1338196127545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2'!$AM$3:$AM$19</c:f>
              <c:numCache>
                <c:formatCode>0.0%</c:formatCode>
                <c:ptCount val="17"/>
                <c:pt idx="0">
                  <c:v>0.24561403508771928</c:v>
                </c:pt>
                <c:pt idx="1">
                  <c:v>0.14912280701754385</c:v>
                </c:pt>
                <c:pt idx="2">
                  <c:v>0.30701754385964913</c:v>
                </c:pt>
                <c:pt idx="3">
                  <c:v>0.27192982456140352</c:v>
                </c:pt>
                <c:pt idx="4">
                  <c:v>0.24561403508771928</c:v>
                </c:pt>
                <c:pt idx="5">
                  <c:v>0.27192982456140352</c:v>
                </c:pt>
                <c:pt idx="6">
                  <c:v>0.26315789473684209</c:v>
                </c:pt>
                <c:pt idx="7">
                  <c:v>0.17543859649122806</c:v>
                </c:pt>
                <c:pt idx="8">
                  <c:v>0.2807017543859649</c:v>
                </c:pt>
                <c:pt idx="9">
                  <c:v>0.27192982456140352</c:v>
                </c:pt>
                <c:pt idx="10">
                  <c:v>0.24561403508771928</c:v>
                </c:pt>
                <c:pt idx="11">
                  <c:v>0.31578947368421051</c:v>
                </c:pt>
                <c:pt idx="12">
                  <c:v>0.20175438596491227</c:v>
                </c:pt>
                <c:pt idx="13">
                  <c:v>0.17543859649122806</c:v>
                </c:pt>
                <c:pt idx="14">
                  <c:v>0.23684210526315788</c:v>
                </c:pt>
                <c:pt idx="15">
                  <c:v>0.13157894736842105</c:v>
                </c:pt>
                <c:pt idx="16">
                  <c:v>0.19298245614035087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14-484D-BEAB-A8621580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52360"/>
        <c:axId val="1220773480"/>
      </c:scatterChart>
      <c:valAx>
        <c:axId val="1220752360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73480"/>
        <c:crosses val="autoZero"/>
        <c:crossBetween val="midCat"/>
        <c:minorUnit val="1"/>
      </c:valAx>
      <c:valAx>
        <c:axId val="1220773480"/>
        <c:scaling>
          <c:orientation val="minMax"/>
          <c:max val="0.4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52360"/>
        <c:crosses val="autoZero"/>
        <c:crossBetween val="midCat"/>
        <c:majorUnit val="0.02"/>
        <c:min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dos Blocos ( G4 ,  5º~8º ,  9º~12º ,  13º~16º ,  Z4 )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2+'!$B$1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7562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2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0.1050141298709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2+'!$B$2:$B$18</c:f>
              <c:numCache>
                <c:formatCode>0.0%</c:formatCode>
                <c:ptCount val="17"/>
                <c:pt idx="0">
                  <c:v>0.60964912280701755</c:v>
                </c:pt>
                <c:pt idx="1">
                  <c:v>0.57236842105263153</c:v>
                </c:pt>
                <c:pt idx="2">
                  <c:v>0.61184210526315785</c:v>
                </c:pt>
                <c:pt idx="3">
                  <c:v>0.56798245614035092</c:v>
                </c:pt>
                <c:pt idx="4">
                  <c:v>0.5942982456140351</c:v>
                </c:pt>
                <c:pt idx="5">
                  <c:v>0.57894736842105265</c:v>
                </c:pt>
                <c:pt idx="6">
                  <c:v>0.6271929824561403</c:v>
                </c:pt>
                <c:pt idx="7">
                  <c:v>0.58333333333333337</c:v>
                </c:pt>
                <c:pt idx="8">
                  <c:v>0.63157894736842102</c:v>
                </c:pt>
                <c:pt idx="9">
                  <c:v>0.61403508771929827</c:v>
                </c:pt>
                <c:pt idx="10">
                  <c:v>0.6228070175438597</c:v>
                </c:pt>
                <c:pt idx="11">
                  <c:v>0.57017543859649122</c:v>
                </c:pt>
                <c:pt idx="12">
                  <c:v>0.62938596491228072</c:v>
                </c:pt>
                <c:pt idx="13">
                  <c:v>0.66447368421052633</c:v>
                </c:pt>
                <c:pt idx="14">
                  <c:v>0.60307017543859653</c:v>
                </c:pt>
                <c:pt idx="15">
                  <c:v>0.61184210526315785</c:v>
                </c:pt>
                <c:pt idx="16">
                  <c:v>0.63377192982456143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1-4AB8-B5AA-120C143B0AF4}"/>
            </c:ext>
          </c:extLst>
        </c:ser>
        <c:ser>
          <c:idx val="1"/>
          <c:order val="1"/>
          <c:tx>
            <c:strRef>
              <c:f>'Gráficos 2+'!$F$1</c:f>
              <c:strCache>
                <c:ptCount val="1"/>
                <c:pt idx="0">
                  <c:v>5º~8º</c:v>
                </c:pt>
              </c:strCache>
            </c:strRef>
          </c:tx>
          <c:spPr>
            <a:ln w="1905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2F75B5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0549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"5º~8º"</c:nam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010576648216002E-2"/>
                  <c:y val="2.415518856603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2+'!$F$2:$F$18</c:f>
              <c:numCache>
                <c:formatCode>0.0%</c:formatCode>
                <c:ptCount val="17"/>
                <c:pt idx="0">
                  <c:v>0.50657894736842102</c:v>
                </c:pt>
                <c:pt idx="1">
                  <c:v>0.50657894736842102</c:v>
                </c:pt>
                <c:pt idx="2">
                  <c:v>0.49122807017543857</c:v>
                </c:pt>
                <c:pt idx="3">
                  <c:v>0.50438596491228072</c:v>
                </c:pt>
                <c:pt idx="4">
                  <c:v>0.51096491228070173</c:v>
                </c:pt>
                <c:pt idx="5">
                  <c:v>0.51315789473684215</c:v>
                </c:pt>
                <c:pt idx="6">
                  <c:v>0.48903508771929827</c:v>
                </c:pt>
                <c:pt idx="7">
                  <c:v>0.50877192982456143</c:v>
                </c:pt>
                <c:pt idx="8">
                  <c:v>0.52192982456140347</c:v>
                </c:pt>
                <c:pt idx="9">
                  <c:v>0.50877192982456143</c:v>
                </c:pt>
                <c:pt idx="10">
                  <c:v>0.49122807017543857</c:v>
                </c:pt>
                <c:pt idx="11">
                  <c:v>0.48903508771929827</c:v>
                </c:pt>
                <c:pt idx="12">
                  <c:v>0.50877192982456143</c:v>
                </c:pt>
                <c:pt idx="13">
                  <c:v>0.52631578947368418</c:v>
                </c:pt>
                <c:pt idx="14">
                  <c:v>0.51535087719298245</c:v>
                </c:pt>
                <c:pt idx="15">
                  <c:v>0.48245614035087719</c:v>
                </c:pt>
                <c:pt idx="16">
                  <c:v>0.51096491228070173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1-4AB8-B5AA-120C143B0AF4}"/>
            </c:ext>
          </c:extLst>
        </c:ser>
        <c:ser>
          <c:idx val="2"/>
          <c:order val="2"/>
          <c:tx>
            <c:strRef>
              <c:f>'Gráficos 2+'!$G$1</c:f>
              <c:strCache>
                <c:ptCount val="1"/>
                <c:pt idx="0">
                  <c:v>9º~12º</c:v>
                </c:pt>
              </c:strCache>
            </c:strRef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"9º~12º"</c:nam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3.1856239209036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2+'!$G$2:$G$18</c:f>
              <c:numCache>
                <c:formatCode>0.0%</c:formatCode>
                <c:ptCount val="17"/>
                <c:pt idx="0">
                  <c:v>0.45833333333333331</c:v>
                </c:pt>
                <c:pt idx="1">
                  <c:v>0.47587719298245612</c:v>
                </c:pt>
                <c:pt idx="2">
                  <c:v>0.44956140350877194</c:v>
                </c:pt>
                <c:pt idx="3">
                  <c:v>0.44956140350877194</c:v>
                </c:pt>
                <c:pt idx="4">
                  <c:v>0.44078947368421051</c:v>
                </c:pt>
                <c:pt idx="5">
                  <c:v>0.45394736842105265</c:v>
                </c:pt>
                <c:pt idx="6">
                  <c:v>0.44517543859649122</c:v>
                </c:pt>
                <c:pt idx="7">
                  <c:v>0.42982456140350878</c:v>
                </c:pt>
                <c:pt idx="8">
                  <c:v>0.44736842105263158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0.45614035087719296</c:v>
                </c:pt>
                <c:pt idx="12">
                  <c:v>0.42543859649122806</c:v>
                </c:pt>
                <c:pt idx="13">
                  <c:v>0.44517543859649122</c:v>
                </c:pt>
                <c:pt idx="14">
                  <c:v>0.45833333333333331</c:v>
                </c:pt>
                <c:pt idx="15">
                  <c:v>0.44078947368421051</c:v>
                </c:pt>
                <c:pt idx="16">
                  <c:v>0.45394736842105265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1-4AB8-B5AA-120C143B0AF4}"/>
            </c:ext>
          </c:extLst>
        </c:ser>
        <c:ser>
          <c:idx val="3"/>
          <c:order val="3"/>
          <c:tx>
            <c:strRef>
              <c:f>'Gráficos 2+'!$H$1</c:f>
              <c:strCache>
                <c:ptCount val="1"/>
                <c:pt idx="0">
                  <c:v>13º~16º</c:v>
                </c:pt>
              </c:strCache>
            </c:strRef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95959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"13º~16º"</c:nam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5.8912038650036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2+'!$H$2:$H$18</c:f>
              <c:numCache>
                <c:formatCode>0.0%</c:formatCode>
                <c:ptCount val="17"/>
                <c:pt idx="0">
                  <c:v>0.40350877192982454</c:v>
                </c:pt>
                <c:pt idx="1">
                  <c:v>0.43421052631578949</c:v>
                </c:pt>
                <c:pt idx="2">
                  <c:v>0.39254385964912281</c:v>
                </c:pt>
                <c:pt idx="3">
                  <c:v>0.41447368421052633</c:v>
                </c:pt>
                <c:pt idx="4">
                  <c:v>0.38157894736842107</c:v>
                </c:pt>
                <c:pt idx="5">
                  <c:v>0.39912280701754388</c:v>
                </c:pt>
                <c:pt idx="6">
                  <c:v>0.41228070175438597</c:v>
                </c:pt>
                <c:pt idx="7">
                  <c:v>0.4057017543859649</c:v>
                </c:pt>
                <c:pt idx="8">
                  <c:v>0.38815789473684209</c:v>
                </c:pt>
                <c:pt idx="9">
                  <c:v>0.39692982456140352</c:v>
                </c:pt>
                <c:pt idx="10">
                  <c:v>0.41228070175438597</c:v>
                </c:pt>
                <c:pt idx="11">
                  <c:v>0.4057017543859649</c:v>
                </c:pt>
                <c:pt idx="12">
                  <c:v>0.38377192982456143</c:v>
                </c:pt>
                <c:pt idx="13">
                  <c:v>0.38596491228070173</c:v>
                </c:pt>
                <c:pt idx="14">
                  <c:v>0.38815789473684209</c:v>
                </c:pt>
                <c:pt idx="15">
                  <c:v>0.41228070175438597</c:v>
                </c:pt>
                <c:pt idx="16">
                  <c:v>0.37938596491228072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1-4AB8-B5AA-120C143B0AF4}"/>
            </c:ext>
          </c:extLst>
        </c:ser>
        <c:ser>
          <c:idx val="4"/>
          <c:order val="4"/>
          <c:tx>
            <c:strRef>
              <c:f>'Gráficos 2+'!$L$1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rgbClr val="FCE4D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"Z4"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6.399879218637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2+'!$L$2:$L$18</c:f>
              <c:numCache>
                <c:formatCode>0.0%</c:formatCode>
                <c:ptCount val="17"/>
                <c:pt idx="0">
                  <c:v>0.30921052631578949</c:v>
                </c:pt>
                <c:pt idx="1">
                  <c:v>0.31359649122807015</c:v>
                </c:pt>
                <c:pt idx="2">
                  <c:v>0.3442982456140351</c:v>
                </c:pt>
                <c:pt idx="3">
                  <c:v>0.33991228070175439</c:v>
                </c:pt>
                <c:pt idx="4">
                  <c:v>0.30701754385964913</c:v>
                </c:pt>
                <c:pt idx="5">
                  <c:v>0.32456140350877194</c:v>
                </c:pt>
                <c:pt idx="6">
                  <c:v>0.29605263157894735</c:v>
                </c:pt>
                <c:pt idx="7">
                  <c:v>0.31798245614035087</c:v>
                </c:pt>
                <c:pt idx="8">
                  <c:v>0.30921052631578949</c:v>
                </c:pt>
                <c:pt idx="9">
                  <c:v>0.33333333333333331</c:v>
                </c:pt>
                <c:pt idx="10">
                  <c:v>0.30482456140350878</c:v>
                </c:pt>
                <c:pt idx="11">
                  <c:v>0.35307017543859648</c:v>
                </c:pt>
                <c:pt idx="12">
                  <c:v>0.31140350877192985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0.30482456140350878</c:v>
                </c:pt>
                <c:pt idx="16">
                  <c:v>0.28508771929824561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E1-4AB8-B5AA-120C143B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9719"/>
        <c:axId val="890021239"/>
      </c:scatterChart>
      <c:valAx>
        <c:axId val="113907971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890021239"/>
        <c:crosses val="autoZero"/>
        <c:crossBetween val="midCat"/>
        <c:minorUnit val="1"/>
      </c:valAx>
      <c:valAx>
        <c:axId val="890021239"/>
        <c:scaling>
          <c:orientation val="minMax"/>
          <c:max val="0.67"/>
          <c:min val="0.2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13907971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(G4)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4.6873078918232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2+'!$S$3:$S$19</c:f>
              <c:numCache>
                <c:formatCode>0.0%</c:formatCode>
                <c:ptCount val="17"/>
                <c:pt idx="0">
                  <c:v>0.68421052631578949</c:v>
                </c:pt>
                <c:pt idx="1">
                  <c:v>0.67543859649122806</c:v>
                </c:pt>
                <c:pt idx="2">
                  <c:v>0.65789473684210531</c:v>
                </c:pt>
                <c:pt idx="4">
                  <c:v>0.6228070175438597</c:v>
                </c:pt>
                <c:pt idx="5">
                  <c:v>0.6228070175438597</c:v>
                </c:pt>
                <c:pt idx="6">
                  <c:v>0.67543859649122806</c:v>
                </c:pt>
                <c:pt idx="7">
                  <c:v>0.66666666666666663</c:v>
                </c:pt>
                <c:pt idx="8">
                  <c:v>0.70175438596491224</c:v>
                </c:pt>
                <c:pt idx="9">
                  <c:v>0.71052631578947367</c:v>
                </c:pt>
                <c:pt idx="10">
                  <c:v>0.70175438596491224</c:v>
                </c:pt>
                <c:pt idx="11">
                  <c:v>0.63157894736842102</c:v>
                </c:pt>
                <c:pt idx="12">
                  <c:v>0.70175438596491224</c:v>
                </c:pt>
                <c:pt idx="15">
                  <c:v>0.73684210526315785</c:v>
                </c:pt>
                <c:pt idx="16">
                  <c:v>0.71052631578947367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48CF-B333-F29A268E1757}"/>
            </c:ext>
          </c:extLst>
        </c:ser>
        <c:ser>
          <c:idx val="1"/>
          <c:order val="1"/>
          <c:tx>
            <c:v>2º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2.40788485510107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2+'!$T$3:$T$19</c:f>
              <c:numCache>
                <c:formatCode>0.0%</c:formatCode>
                <c:ptCount val="17"/>
                <c:pt idx="0">
                  <c:v>0.60526315789473684</c:v>
                </c:pt>
                <c:pt idx="2">
                  <c:v>0.63157894736842102</c:v>
                </c:pt>
                <c:pt idx="3">
                  <c:v>0.57017543859649122</c:v>
                </c:pt>
                <c:pt idx="4">
                  <c:v>0.60526315789473684</c:v>
                </c:pt>
                <c:pt idx="5">
                  <c:v>0.60526315789473684</c:v>
                </c:pt>
                <c:pt idx="6">
                  <c:v>0.63157894736842102</c:v>
                </c:pt>
                <c:pt idx="7">
                  <c:v>0.57017543859649122</c:v>
                </c:pt>
                <c:pt idx="8">
                  <c:v>0.61403508771929827</c:v>
                </c:pt>
                <c:pt idx="9">
                  <c:v>0.60526315789473684</c:v>
                </c:pt>
                <c:pt idx="10">
                  <c:v>0.6228070175438597</c:v>
                </c:pt>
                <c:pt idx="12">
                  <c:v>0.63157894736842102</c:v>
                </c:pt>
                <c:pt idx="13">
                  <c:v>0.64912280701754388</c:v>
                </c:pt>
                <c:pt idx="14">
                  <c:v>0.61403508771929827</c:v>
                </c:pt>
                <c:pt idx="15">
                  <c:v>0.6228070175438597</c:v>
                </c:pt>
                <c:pt idx="16">
                  <c:v>0.64035087719298245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B-48CF-B333-F29A268E1757}"/>
            </c:ext>
          </c:extLst>
        </c:ser>
        <c:ser>
          <c:idx val="2"/>
          <c:order val="2"/>
          <c:tx>
            <c:v>3º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3.7618129592207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2+'!$U$3:$U$19</c:f>
              <c:numCache>
                <c:formatCode>0.0%</c:formatCode>
                <c:ptCount val="17"/>
                <c:pt idx="0">
                  <c:v>0.58771929824561409</c:v>
                </c:pt>
                <c:pt idx="2">
                  <c:v>0.58771929824561409</c:v>
                </c:pt>
                <c:pt idx="3">
                  <c:v>0.57017543859649122</c:v>
                </c:pt>
                <c:pt idx="4">
                  <c:v>0.59649122807017541</c:v>
                </c:pt>
                <c:pt idx="5">
                  <c:v>0.55263157894736847</c:v>
                </c:pt>
                <c:pt idx="6">
                  <c:v>0.6228070175438597</c:v>
                </c:pt>
                <c:pt idx="7">
                  <c:v>0.56140350877192979</c:v>
                </c:pt>
                <c:pt idx="8">
                  <c:v>0.60526315789473684</c:v>
                </c:pt>
                <c:pt idx="9">
                  <c:v>0.59649122807017541</c:v>
                </c:pt>
                <c:pt idx="10">
                  <c:v>0.6228070175438597</c:v>
                </c:pt>
                <c:pt idx="12">
                  <c:v>0.60526315789473684</c:v>
                </c:pt>
                <c:pt idx="14">
                  <c:v>0.59649122807017541</c:v>
                </c:pt>
                <c:pt idx="15">
                  <c:v>0.57894736842105265</c:v>
                </c:pt>
                <c:pt idx="16">
                  <c:v>0.61403508771929827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3B-48CF-B333-F29A268E1757}"/>
            </c:ext>
          </c:extLst>
        </c:ser>
        <c:ser>
          <c:idx val="3"/>
          <c:order val="3"/>
          <c:tx>
            <c:v>4º</c:v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2.7596992853769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2+'!$V$3:$V$19</c:f>
              <c:numCache>
                <c:formatCode>0.0%</c:formatCode>
                <c:ptCount val="17"/>
                <c:pt idx="0">
                  <c:v>0.56140350877192979</c:v>
                </c:pt>
                <c:pt idx="1">
                  <c:v>0.53508771929824561</c:v>
                </c:pt>
                <c:pt idx="2">
                  <c:v>0.57017543859649122</c:v>
                </c:pt>
                <c:pt idx="3">
                  <c:v>0.54385964912280704</c:v>
                </c:pt>
                <c:pt idx="4">
                  <c:v>0.55263157894736847</c:v>
                </c:pt>
                <c:pt idx="5">
                  <c:v>0.53508771929824561</c:v>
                </c:pt>
                <c:pt idx="6">
                  <c:v>0.57894736842105265</c:v>
                </c:pt>
                <c:pt idx="7">
                  <c:v>0.53508771929824561</c:v>
                </c:pt>
                <c:pt idx="9">
                  <c:v>0.54385964912280704</c:v>
                </c:pt>
                <c:pt idx="10">
                  <c:v>0.54385964912280704</c:v>
                </c:pt>
                <c:pt idx="11">
                  <c:v>0.54385964912280704</c:v>
                </c:pt>
                <c:pt idx="12">
                  <c:v>0.57894736842105265</c:v>
                </c:pt>
                <c:pt idx="13">
                  <c:v>0.57017543859649122</c:v>
                </c:pt>
                <c:pt idx="14">
                  <c:v>0.57894736842105265</c:v>
                </c:pt>
                <c:pt idx="16">
                  <c:v>0.57017543859649122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3B-48CF-B333-F29A268E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79399"/>
        <c:axId val="1781898119"/>
      </c:scatterChart>
      <c:valAx>
        <c:axId val="17818793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781898119"/>
        <c:crosses val="autoZero"/>
        <c:crossBetween val="midCat"/>
        <c:majorUnit val="2"/>
        <c:minorUnit val="1"/>
      </c:valAx>
      <c:valAx>
        <c:axId val="1781898119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78187939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(5º ~ 8º)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681627621826082E-2"/>
                  <c:y val="2.5005922932199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2+'!$W$3:$W$19</c:f>
              <c:numCache>
                <c:formatCode>0.0%</c:formatCode>
                <c:ptCount val="17"/>
                <c:pt idx="0">
                  <c:v>0.52631578947368418</c:v>
                </c:pt>
                <c:pt idx="1">
                  <c:v>0.52631578947368418</c:v>
                </c:pt>
                <c:pt idx="3">
                  <c:v>0.54385964912280704</c:v>
                </c:pt>
                <c:pt idx="4">
                  <c:v>0.52631578947368418</c:v>
                </c:pt>
                <c:pt idx="5">
                  <c:v>0.52631578947368418</c:v>
                </c:pt>
                <c:pt idx="6">
                  <c:v>0.50877192982456143</c:v>
                </c:pt>
                <c:pt idx="7">
                  <c:v>0.51754385964912286</c:v>
                </c:pt>
                <c:pt idx="8">
                  <c:v>0.54385964912280704</c:v>
                </c:pt>
                <c:pt idx="9">
                  <c:v>0.52631578947368418</c:v>
                </c:pt>
                <c:pt idx="10">
                  <c:v>0.51754385964912286</c:v>
                </c:pt>
                <c:pt idx="12">
                  <c:v>0.55263157894736847</c:v>
                </c:pt>
                <c:pt idx="13">
                  <c:v>0.56140350877192979</c:v>
                </c:pt>
                <c:pt idx="14">
                  <c:v>0.56140350877192979</c:v>
                </c:pt>
                <c:pt idx="16">
                  <c:v>0.54385964912280704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6-4C94-80F8-B1181D507B4E}"/>
            </c:ext>
          </c:extLst>
        </c:ser>
        <c:ser>
          <c:idx val="1"/>
          <c:order val="1"/>
          <c:tx>
            <c:v>6º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929198966408263E-2"/>
                  <c:y val="-7.097114193612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2+'!$X$3:$X$19</c:f>
              <c:numCache>
                <c:formatCode>0.0%</c:formatCode>
                <c:ptCount val="17"/>
                <c:pt idx="0">
                  <c:v>0.51754385964912286</c:v>
                </c:pt>
                <c:pt idx="1">
                  <c:v>0.50877192982456143</c:v>
                </c:pt>
                <c:pt idx="3">
                  <c:v>0.5</c:v>
                </c:pt>
                <c:pt idx="4">
                  <c:v>0.51754385964912286</c:v>
                </c:pt>
                <c:pt idx="5">
                  <c:v>0.51754385964912286</c:v>
                </c:pt>
                <c:pt idx="6">
                  <c:v>0.5</c:v>
                </c:pt>
                <c:pt idx="7">
                  <c:v>0.51754385964912286</c:v>
                </c:pt>
                <c:pt idx="8">
                  <c:v>0.53508771929824561</c:v>
                </c:pt>
                <c:pt idx="9">
                  <c:v>0.51754385964912286</c:v>
                </c:pt>
                <c:pt idx="10">
                  <c:v>0.5</c:v>
                </c:pt>
                <c:pt idx="11">
                  <c:v>0.49122807017543857</c:v>
                </c:pt>
                <c:pt idx="12">
                  <c:v>0.51754385964912286</c:v>
                </c:pt>
                <c:pt idx="14">
                  <c:v>0.51754385964912286</c:v>
                </c:pt>
                <c:pt idx="15">
                  <c:v>0.49122807017543857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6-4C94-80F8-B1181D507B4E}"/>
            </c:ext>
          </c:extLst>
        </c:ser>
        <c:ser>
          <c:idx val="2"/>
          <c:order val="2"/>
          <c:tx>
            <c:v>7º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468486048909316E-2"/>
                  <c:y val="2.4247013371116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2+'!$Y$3:$Y$19</c:f>
              <c:numCache>
                <c:formatCode>0.0%</c:formatCode>
                <c:ptCount val="17"/>
                <c:pt idx="0">
                  <c:v>0.5</c:v>
                </c:pt>
                <c:pt idx="1">
                  <c:v>0.50877192982456143</c:v>
                </c:pt>
                <c:pt idx="3">
                  <c:v>0.49122807017543857</c:v>
                </c:pt>
                <c:pt idx="4">
                  <c:v>0.50877192982456143</c:v>
                </c:pt>
                <c:pt idx="5">
                  <c:v>0.50877192982456143</c:v>
                </c:pt>
                <c:pt idx="6">
                  <c:v>0.48245614035087719</c:v>
                </c:pt>
                <c:pt idx="7">
                  <c:v>0.5</c:v>
                </c:pt>
                <c:pt idx="9">
                  <c:v>0.50877192982456143</c:v>
                </c:pt>
                <c:pt idx="10">
                  <c:v>0.48245614035087719</c:v>
                </c:pt>
                <c:pt idx="11">
                  <c:v>0.49122807017543857</c:v>
                </c:pt>
                <c:pt idx="12">
                  <c:v>0.5</c:v>
                </c:pt>
                <c:pt idx="13">
                  <c:v>0.5</c:v>
                </c:pt>
                <c:pt idx="14">
                  <c:v>0.50877192982456143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A6-4C94-80F8-B1181D507B4E}"/>
            </c:ext>
          </c:extLst>
        </c:ser>
        <c:ser>
          <c:idx val="3"/>
          <c:order val="3"/>
          <c:tx>
            <c:v>8º</c:v>
          </c:tx>
          <c:spPr>
            <a:ln w="1905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063759688031564E-2"/>
                  <c:y val="2.8723975874697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2+'!$Z$3:$Z$19</c:f>
              <c:numCache>
                <c:formatCode>0.0%</c:formatCode>
                <c:ptCount val="17"/>
                <c:pt idx="0">
                  <c:v>0.48245614035087719</c:v>
                </c:pt>
                <c:pt idx="1">
                  <c:v>0.48245614035087719</c:v>
                </c:pt>
                <c:pt idx="3">
                  <c:v>0.48245614035087719</c:v>
                </c:pt>
                <c:pt idx="4">
                  <c:v>0.49122807017543857</c:v>
                </c:pt>
                <c:pt idx="6">
                  <c:v>0.46491228070175439</c:v>
                </c:pt>
                <c:pt idx="8">
                  <c:v>0.47368421052631576</c:v>
                </c:pt>
                <c:pt idx="9">
                  <c:v>0.48245614035087719</c:v>
                </c:pt>
                <c:pt idx="10">
                  <c:v>0.46491228070175439</c:v>
                </c:pt>
                <c:pt idx="11">
                  <c:v>0.47368421052631576</c:v>
                </c:pt>
                <c:pt idx="12">
                  <c:v>0.46491228070175439</c:v>
                </c:pt>
                <c:pt idx="14">
                  <c:v>0.47368421052631576</c:v>
                </c:pt>
                <c:pt idx="15">
                  <c:v>0.46491228070175439</c:v>
                </c:pt>
                <c:pt idx="16">
                  <c:v>0.48245614035087719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A6-4C94-80F8-B1181D50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11575"/>
        <c:axId val="1211213495"/>
      </c:scatterChart>
      <c:valAx>
        <c:axId val="121121157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13495"/>
        <c:crosses val="autoZero"/>
        <c:crossBetween val="midCat"/>
        <c:minorUnit val="1"/>
      </c:valAx>
      <c:valAx>
        <c:axId val="1211213495"/>
        <c:scaling>
          <c:orientation val="minMax"/>
          <c:max val="0.56999999999999995"/>
          <c:min val="0.4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1157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(9º ~12º)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9º</c:nam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978940568475454E-2"/>
                  <c:y val="-8.9519598765432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2+'!$AB$3:$AB$19</c:f>
              <c:numCache>
                <c:formatCode>0.0%</c:formatCode>
                <c:ptCount val="17"/>
                <c:pt idx="0">
                  <c:v>0.46491228070175439</c:v>
                </c:pt>
                <c:pt idx="1">
                  <c:v>0.48245614035087719</c:v>
                </c:pt>
                <c:pt idx="2">
                  <c:v>0.46491228070175439</c:v>
                </c:pt>
                <c:pt idx="3">
                  <c:v>0.48245614035087719</c:v>
                </c:pt>
                <c:pt idx="4">
                  <c:v>0.48245614035087719</c:v>
                </c:pt>
                <c:pt idx="6">
                  <c:v>0.45614035087719296</c:v>
                </c:pt>
                <c:pt idx="8">
                  <c:v>0.46491228070175439</c:v>
                </c:pt>
                <c:pt idx="9">
                  <c:v>0.46491228070175439</c:v>
                </c:pt>
                <c:pt idx="10">
                  <c:v>0.46491228070175439</c:v>
                </c:pt>
                <c:pt idx="11">
                  <c:v>0.47368421052631576</c:v>
                </c:pt>
                <c:pt idx="13">
                  <c:v>0.46491228070175439</c:v>
                </c:pt>
                <c:pt idx="14">
                  <c:v>0.46491228070175439</c:v>
                </c:pt>
                <c:pt idx="15">
                  <c:v>0.46491228070175439</c:v>
                </c:pt>
                <c:pt idx="16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9-4565-ABE0-02BD338360EA}"/>
            </c:ext>
          </c:extLst>
        </c:ser>
        <c:ser>
          <c:idx val="1"/>
          <c:order val="1"/>
          <c:tx>
            <c:v>10º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72C4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678958447025808E-2"/>
                  <c:y val="-1.5228508807533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2+'!$AC$3:$AC$19</c:f>
              <c:numCache>
                <c:formatCode>0.0%</c:formatCode>
                <c:ptCount val="17"/>
                <c:pt idx="0">
                  <c:v>0.46491228070175439</c:v>
                </c:pt>
                <c:pt idx="2">
                  <c:v>0.45614035087719296</c:v>
                </c:pt>
                <c:pt idx="3">
                  <c:v>0.45614035087719296</c:v>
                </c:pt>
                <c:pt idx="4">
                  <c:v>0.43859649122807015</c:v>
                </c:pt>
                <c:pt idx="5">
                  <c:v>0.46491228070175439</c:v>
                </c:pt>
                <c:pt idx="6">
                  <c:v>0.45614035087719296</c:v>
                </c:pt>
                <c:pt idx="7">
                  <c:v>0.43859649122807015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0.46491228070175439</c:v>
                </c:pt>
                <c:pt idx="12">
                  <c:v>0.43859649122807015</c:v>
                </c:pt>
                <c:pt idx="13">
                  <c:v>0.45614035087719296</c:v>
                </c:pt>
                <c:pt idx="14">
                  <c:v>0.46491228070175439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09-4565-ABE0-02BD338360EA}"/>
            </c:ext>
          </c:extLst>
        </c:ser>
        <c:ser>
          <c:idx val="2"/>
          <c:order val="2"/>
          <c:tx>
            <c:v>11º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678958447025808E-2"/>
                  <c:y val="4.5636975790397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2+'!$AD$3:$AD$19</c:f>
              <c:numCache>
                <c:formatCode>0.0%</c:formatCode>
                <c:ptCount val="17"/>
                <c:pt idx="0">
                  <c:v>0.45614035087719296</c:v>
                </c:pt>
                <c:pt idx="2">
                  <c:v>0.45614035087719296</c:v>
                </c:pt>
                <c:pt idx="3">
                  <c:v>0.42982456140350878</c:v>
                </c:pt>
                <c:pt idx="4">
                  <c:v>0.42982456140350878</c:v>
                </c:pt>
                <c:pt idx="5">
                  <c:v>0.43859649122807015</c:v>
                </c:pt>
                <c:pt idx="6">
                  <c:v>0.43859649122807015</c:v>
                </c:pt>
                <c:pt idx="7">
                  <c:v>0.42105263157894735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0.44736842105263158</c:v>
                </c:pt>
                <c:pt idx="13">
                  <c:v>0.42982456140350878</c:v>
                </c:pt>
                <c:pt idx="14">
                  <c:v>0.45614035087719296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09-4565-ABE0-02BD338360EA}"/>
            </c:ext>
          </c:extLst>
        </c:ser>
        <c:ser>
          <c:idx val="3"/>
          <c:order val="3"/>
          <c:tx>
            <c:v>12º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2.4428235130402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2+'!$AE$3:$AE$19</c:f>
              <c:numCache>
                <c:formatCode>0.0%</c:formatCode>
                <c:ptCount val="17"/>
                <c:pt idx="0">
                  <c:v>0.44736842105263158</c:v>
                </c:pt>
                <c:pt idx="2">
                  <c:v>0.42105263157894735</c:v>
                </c:pt>
                <c:pt idx="3">
                  <c:v>0.42982456140350878</c:v>
                </c:pt>
                <c:pt idx="4">
                  <c:v>0.41228070175438597</c:v>
                </c:pt>
                <c:pt idx="5">
                  <c:v>0.42105263157894735</c:v>
                </c:pt>
                <c:pt idx="6">
                  <c:v>0.42982456140350878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0.42982456140350878</c:v>
                </c:pt>
                <c:pt idx="10">
                  <c:v>0.44736842105263158</c:v>
                </c:pt>
                <c:pt idx="11">
                  <c:v>0.43859649122807015</c:v>
                </c:pt>
                <c:pt idx="13">
                  <c:v>0.42982456140350878</c:v>
                </c:pt>
                <c:pt idx="14">
                  <c:v>0.44736842105263158</c:v>
                </c:pt>
                <c:pt idx="15">
                  <c:v>0.42105263157894735</c:v>
                </c:pt>
                <c:pt idx="16">
                  <c:v>0.41228070175438597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09-4565-ABE0-02BD3383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6999"/>
        <c:axId val="959495959"/>
      </c:scatterChart>
      <c:valAx>
        <c:axId val="9595069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959495959"/>
        <c:crosses val="autoZero"/>
        <c:crossBetween val="midCat"/>
        <c:majorUnit val="2"/>
        <c:minorUnit val="1"/>
      </c:valAx>
      <c:valAx>
        <c:axId val="959495959"/>
        <c:scaling>
          <c:orientation val="minMax"/>
          <c:max val="0.5"/>
          <c:min val="0.39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959506999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4º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'Gráficos 1'!$N$1:$N$20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1'!$O$1:$O$20</c:f>
              <c:numCache>
                <c:formatCode>0.0%</c:formatCode>
                <c:ptCount val="20"/>
                <c:pt idx="0">
                  <c:v>0.53623188405797106</c:v>
                </c:pt>
                <c:pt idx="1">
                  <c:v>0.57246376811594202</c:v>
                </c:pt>
                <c:pt idx="2">
                  <c:v>0.55555555555555558</c:v>
                </c:pt>
                <c:pt idx="3">
                  <c:v>0.56140350877192979</c:v>
                </c:pt>
                <c:pt idx="4">
                  <c:v>0.53508771929824561</c:v>
                </c:pt>
                <c:pt idx="5">
                  <c:v>0.57017543859649122</c:v>
                </c:pt>
                <c:pt idx="6">
                  <c:v>0.54385964912280704</c:v>
                </c:pt>
                <c:pt idx="7">
                  <c:v>0.55263157894736847</c:v>
                </c:pt>
                <c:pt idx="8">
                  <c:v>0.53508771929824561</c:v>
                </c:pt>
                <c:pt idx="9">
                  <c:v>0.57894736842105265</c:v>
                </c:pt>
                <c:pt idx="10">
                  <c:v>0.53508771929824561</c:v>
                </c:pt>
                <c:pt idx="11">
                  <c:v>0.60526315789473684</c:v>
                </c:pt>
                <c:pt idx="12">
                  <c:v>0.54385964912280704</c:v>
                </c:pt>
                <c:pt idx="13">
                  <c:v>0.54385964912280704</c:v>
                </c:pt>
                <c:pt idx="14">
                  <c:v>0.54385964912280704</c:v>
                </c:pt>
                <c:pt idx="15">
                  <c:v>0.57894736842105265</c:v>
                </c:pt>
                <c:pt idx="16">
                  <c:v>0.57017543859649122</c:v>
                </c:pt>
                <c:pt idx="17">
                  <c:v>0.57894736842105265</c:v>
                </c:pt>
                <c:pt idx="18">
                  <c:v>0.50877192982456143</c:v>
                </c:pt>
                <c:pt idx="19">
                  <c:v>0.57017543859649122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9-4536-9EFA-B8DFB7C3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87800"/>
        <c:axId val="387353815"/>
      </c:scatterChart>
      <c:valAx>
        <c:axId val="1687287800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387353815"/>
        <c:crosses val="autoZero"/>
        <c:crossBetween val="midCat"/>
        <c:majorUnit val="2"/>
        <c:minorUnit val="1"/>
      </c:valAx>
      <c:valAx>
        <c:axId val="387353815"/>
        <c:scaling>
          <c:orientation val="minMax"/>
          <c:max val="0.61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687287800"/>
        <c:crosses val="autoZero"/>
        <c:crossBetween val="midCat"/>
        <c:majorUnit val="0.01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(13º ~16º)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3.730049207766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2+'!$AF$3:$AF$19</c:f>
              <c:numCache>
                <c:formatCode>0.0%</c:formatCode>
                <c:ptCount val="17"/>
                <c:pt idx="0">
                  <c:v>0.42105263157894735</c:v>
                </c:pt>
                <c:pt idx="2">
                  <c:v>0.39473684210526316</c:v>
                </c:pt>
                <c:pt idx="3">
                  <c:v>0.42105263157894735</c:v>
                </c:pt>
                <c:pt idx="5">
                  <c:v>0.42105263157894735</c:v>
                </c:pt>
                <c:pt idx="6">
                  <c:v>0.42105263157894735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0.43859649122807015</c:v>
                </c:pt>
                <c:pt idx="11">
                  <c:v>0.43859649122807015</c:v>
                </c:pt>
                <c:pt idx="13">
                  <c:v>0.42105263157894735</c:v>
                </c:pt>
                <c:pt idx="14">
                  <c:v>0.43859649122807015</c:v>
                </c:pt>
                <c:pt idx="15">
                  <c:v>0.42105263157894735</c:v>
                </c:pt>
                <c:pt idx="16">
                  <c:v>0.40350877192982454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2-4167-949D-C6FDD9D69D15}"/>
            </c:ext>
          </c:extLst>
        </c:ser>
        <c:ser>
          <c:idx val="1"/>
          <c:order val="1"/>
          <c:tx>
            <c:v>14º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322222222222217E-2"/>
                  <c:y val="2.9306790123456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2+'!$AG$3:$AG$19</c:f>
              <c:numCache>
                <c:formatCode>0.0%</c:formatCode>
                <c:ptCount val="17"/>
                <c:pt idx="0">
                  <c:v>0.41228070175438597</c:v>
                </c:pt>
                <c:pt idx="2">
                  <c:v>0.39473684210526316</c:v>
                </c:pt>
                <c:pt idx="3">
                  <c:v>0.42105263157894735</c:v>
                </c:pt>
                <c:pt idx="4">
                  <c:v>0.38596491228070173</c:v>
                </c:pt>
                <c:pt idx="5">
                  <c:v>0.40350877192982454</c:v>
                </c:pt>
                <c:pt idx="6">
                  <c:v>0.42105263157894735</c:v>
                </c:pt>
                <c:pt idx="7">
                  <c:v>0.40350877192982454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0.41228070175438597</c:v>
                </c:pt>
                <c:pt idx="11">
                  <c:v>0.41228070175438597</c:v>
                </c:pt>
                <c:pt idx="12">
                  <c:v>0.38596491228070173</c:v>
                </c:pt>
                <c:pt idx="13">
                  <c:v>0.40350877192982454</c:v>
                </c:pt>
                <c:pt idx="14">
                  <c:v>0.38596491228070173</c:v>
                </c:pt>
                <c:pt idx="15">
                  <c:v>0.41228070175438597</c:v>
                </c:pt>
                <c:pt idx="16">
                  <c:v>0.38596491228070173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2-4167-949D-C6FDD9D69D15}"/>
            </c:ext>
          </c:extLst>
        </c:ser>
        <c:ser>
          <c:idx val="2"/>
          <c:order val="2"/>
          <c:tx>
            <c:v>15º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322222222222217E-2"/>
                  <c:y val="1.62577160493827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2+'!$AH$3:$AH$19</c:f>
              <c:numCache>
                <c:formatCode>0.0%</c:formatCode>
                <c:ptCount val="17"/>
                <c:pt idx="0">
                  <c:v>0.39473684210526316</c:v>
                </c:pt>
                <c:pt idx="2">
                  <c:v>0.39473684210526316</c:v>
                </c:pt>
                <c:pt idx="3">
                  <c:v>0.41228070175438597</c:v>
                </c:pt>
                <c:pt idx="4">
                  <c:v>0.37719298245614036</c:v>
                </c:pt>
                <c:pt idx="5">
                  <c:v>0.39473684210526316</c:v>
                </c:pt>
                <c:pt idx="6">
                  <c:v>0.41228070175438597</c:v>
                </c:pt>
                <c:pt idx="7">
                  <c:v>0.40350877192982454</c:v>
                </c:pt>
                <c:pt idx="8">
                  <c:v>0.37719298245614036</c:v>
                </c:pt>
                <c:pt idx="9">
                  <c:v>0.38596491228070173</c:v>
                </c:pt>
                <c:pt idx="10">
                  <c:v>0.40350877192982454</c:v>
                </c:pt>
                <c:pt idx="11">
                  <c:v>0.39473684210526316</c:v>
                </c:pt>
                <c:pt idx="12">
                  <c:v>0.38596491228070173</c:v>
                </c:pt>
                <c:pt idx="13">
                  <c:v>0.37719298245614036</c:v>
                </c:pt>
                <c:pt idx="14">
                  <c:v>0.36842105263157893</c:v>
                </c:pt>
                <c:pt idx="16">
                  <c:v>0.36842105263157893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2-4167-949D-C6FDD9D69D15}"/>
            </c:ext>
          </c:extLst>
        </c:ser>
        <c:ser>
          <c:idx val="3"/>
          <c:order val="3"/>
          <c:tx>
            <c:v>16º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2.6152196382428942E-2"/>
                  <c:y val="7.179135802469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2+'!$AI$3:$AI$19</c:f>
              <c:numCache>
                <c:formatCode>0.0%</c:formatCode>
                <c:ptCount val="17"/>
                <c:pt idx="0">
                  <c:v>0.38596491228070173</c:v>
                </c:pt>
                <c:pt idx="1">
                  <c:v>0.39473684210526316</c:v>
                </c:pt>
                <c:pt idx="2">
                  <c:v>0.38596491228070173</c:v>
                </c:pt>
                <c:pt idx="3">
                  <c:v>0.40350877192982454</c:v>
                </c:pt>
                <c:pt idx="4">
                  <c:v>0.36842105263157893</c:v>
                </c:pt>
                <c:pt idx="5">
                  <c:v>0.37719298245614036</c:v>
                </c:pt>
                <c:pt idx="6">
                  <c:v>0.39473684210526316</c:v>
                </c:pt>
                <c:pt idx="7">
                  <c:v>0.39473684210526316</c:v>
                </c:pt>
                <c:pt idx="8">
                  <c:v>0.35087719298245612</c:v>
                </c:pt>
                <c:pt idx="9">
                  <c:v>0.37719298245614036</c:v>
                </c:pt>
                <c:pt idx="10">
                  <c:v>0.39473684210526316</c:v>
                </c:pt>
                <c:pt idx="11">
                  <c:v>0.37719298245614036</c:v>
                </c:pt>
                <c:pt idx="12">
                  <c:v>0.37719298245614036</c:v>
                </c:pt>
                <c:pt idx="14">
                  <c:v>0.35964912280701755</c:v>
                </c:pt>
                <c:pt idx="16">
                  <c:v>0.35964912280701755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22-4167-949D-C6FDD9D6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39415"/>
        <c:axId val="1211243255"/>
      </c:scatterChart>
      <c:valAx>
        <c:axId val="121123941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43255"/>
        <c:crosses val="autoZero"/>
        <c:crossBetween val="midCat"/>
        <c:minorUnit val="1"/>
      </c:valAx>
      <c:valAx>
        <c:axId val="1211243255"/>
        <c:scaling>
          <c:orientation val="minMax"/>
          <c:max val="0.47"/>
          <c:min val="0.33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3941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(Z4)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17º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7.1375768750555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2+'!$AJ$3:$AJ$19</c:f>
              <c:numCache>
                <c:formatCode>0.0%</c:formatCode>
                <c:ptCount val="17"/>
                <c:pt idx="1">
                  <c:v>0.38596491228070173</c:v>
                </c:pt>
                <c:pt idx="2">
                  <c:v>0.38596491228070173</c:v>
                </c:pt>
                <c:pt idx="3">
                  <c:v>0.39473684210526316</c:v>
                </c:pt>
                <c:pt idx="4">
                  <c:v>0.36842105263157893</c:v>
                </c:pt>
                <c:pt idx="5">
                  <c:v>0.35964912280701755</c:v>
                </c:pt>
                <c:pt idx="6">
                  <c:v>0.35964912280701755</c:v>
                </c:pt>
                <c:pt idx="7">
                  <c:v>0.38596491228070173</c:v>
                </c:pt>
                <c:pt idx="8">
                  <c:v>0.33333333333333331</c:v>
                </c:pt>
                <c:pt idx="9">
                  <c:v>0.36842105263157893</c:v>
                </c:pt>
                <c:pt idx="10">
                  <c:v>0.37719298245614036</c:v>
                </c:pt>
                <c:pt idx="11">
                  <c:v>0.37719298245614036</c:v>
                </c:pt>
                <c:pt idx="12">
                  <c:v>0.36842105263157893</c:v>
                </c:pt>
                <c:pt idx="14">
                  <c:v>0.35964912280701755</c:v>
                </c:pt>
                <c:pt idx="15">
                  <c:v>0.37719298245614036</c:v>
                </c:pt>
                <c:pt idx="16">
                  <c:v>0.32456140350877194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F-4871-A869-578A12223A73}"/>
            </c:ext>
          </c:extLst>
        </c:ser>
        <c:ser>
          <c:idx val="1"/>
          <c:order val="1"/>
          <c:tx>
            <c:v>18º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393027544419396E-2"/>
                  <c:y val="1.5978724308945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2+'!$AK$3:$AK$19</c:f>
              <c:numCache>
                <c:formatCode>0.0%</c:formatCode>
                <c:ptCount val="17"/>
                <c:pt idx="0">
                  <c:v>0.33333333333333331</c:v>
                </c:pt>
                <c:pt idx="1">
                  <c:v>0.35964912280701755</c:v>
                </c:pt>
                <c:pt idx="2">
                  <c:v>0.35087719298245612</c:v>
                </c:pt>
                <c:pt idx="3">
                  <c:v>0.35964912280701755</c:v>
                </c:pt>
                <c:pt idx="4">
                  <c:v>0.32456140350877194</c:v>
                </c:pt>
                <c:pt idx="5">
                  <c:v>0.34210526315789475</c:v>
                </c:pt>
                <c:pt idx="6">
                  <c:v>0.2982456140350877</c:v>
                </c:pt>
                <c:pt idx="7">
                  <c:v>0.38596491228070173</c:v>
                </c:pt>
                <c:pt idx="8">
                  <c:v>0.32456140350877194</c:v>
                </c:pt>
                <c:pt idx="9">
                  <c:v>0.35964912280701755</c:v>
                </c:pt>
                <c:pt idx="10">
                  <c:v>0.32456140350877194</c:v>
                </c:pt>
                <c:pt idx="11">
                  <c:v>0.37719298245614036</c:v>
                </c:pt>
                <c:pt idx="12">
                  <c:v>0.35087719298245612</c:v>
                </c:pt>
                <c:pt idx="14">
                  <c:v>0.32456140350877194</c:v>
                </c:pt>
                <c:pt idx="15">
                  <c:v>0.37719298245614036</c:v>
                </c:pt>
                <c:pt idx="16">
                  <c:v>0.31578947368421051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F-4871-A869-578A12223A73}"/>
            </c:ext>
          </c:extLst>
        </c:ser>
        <c:ser>
          <c:idx val="2"/>
          <c:order val="2"/>
          <c:tx>
            <c:v>19º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501660340784545E-2"/>
                  <c:y val="5.8592418215764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2+'!$AL$3:$AL$19</c:f>
              <c:numCache>
                <c:formatCode>0.0%</c:formatCode>
                <c:ptCount val="17"/>
                <c:pt idx="0">
                  <c:v>0.31578947368421051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0.28947368421052633</c:v>
                </c:pt>
                <c:pt idx="5">
                  <c:v>0.32456140350877194</c:v>
                </c:pt>
                <c:pt idx="6">
                  <c:v>0.26315789473684209</c:v>
                </c:pt>
                <c:pt idx="7">
                  <c:v>0.32456140350877194</c:v>
                </c:pt>
                <c:pt idx="8">
                  <c:v>0.2982456140350877</c:v>
                </c:pt>
                <c:pt idx="9">
                  <c:v>0.33333333333333331</c:v>
                </c:pt>
                <c:pt idx="10">
                  <c:v>0.27192982456140352</c:v>
                </c:pt>
                <c:pt idx="11">
                  <c:v>0.34210526315789475</c:v>
                </c:pt>
                <c:pt idx="12">
                  <c:v>0.32456140350877194</c:v>
                </c:pt>
                <c:pt idx="13">
                  <c:v>0.2807017543859649</c:v>
                </c:pt>
                <c:pt idx="15">
                  <c:v>0.33333333333333331</c:v>
                </c:pt>
                <c:pt idx="16">
                  <c:v>0.30701754385964913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DF-4871-A869-578A12223A73}"/>
            </c:ext>
          </c:extLst>
        </c:ser>
        <c:ser>
          <c:idx val="3"/>
          <c:order val="3"/>
          <c:tx>
            <c:v>20º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3.4489657864931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2+'!$AM$3:$AM$19</c:f>
              <c:numCache>
                <c:formatCode>0.0%</c:formatCode>
                <c:ptCount val="17"/>
                <c:pt idx="0">
                  <c:v>0.24561403508771928</c:v>
                </c:pt>
                <c:pt idx="2">
                  <c:v>0.30701754385964913</c:v>
                </c:pt>
                <c:pt idx="3">
                  <c:v>0.27192982456140352</c:v>
                </c:pt>
                <c:pt idx="4">
                  <c:v>0.24561403508771928</c:v>
                </c:pt>
                <c:pt idx="5">
                  <c:v>0.27192982456140352</c:v>
                </c:pt>
                <c:pt idx="6">
                  <c:v>0.26315789473684209</c:v>
                </c:pt>
                <c:pt idx="7">
                  <c:v>0.17543859649122806</c:v>
                </c:pt>
                <c:pt idx="8">
                  <c:v>0.2807017543859649</c:v>
                </c:pt>
                <c:pt idx="9">
                  <c:v>0.27192982456140352</c:v>
                </c:pt>
                <c:pt idx="10">
                  <c:v>0.24561403508771928</c:v>
                </c:pt>
                <c:pt idx="11">
                  <c:v>0.31578947368421051</c:v>
                </c:pt>
                <c:pt idx="12">
                  <c:v>0.20175438596491227</c:v>
                </c:pt>
                <c:pt idx="13">
                  <c:v>0.17543859649122806</c:v>
                </c:pt>
                <c:pt idx="14">
                  <c:v>0.23684210526315788</c:v>
                </c:pt>
                <c:pt idx="16">
                  <c:v>0.19298245614035087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DF-4871-A869-578A1222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52360"/>
        <c:axId val="1220773480"/>
      </c:scatterChart>
      <c:valAx>
        <c:axId val="1220752360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73480"/>
        <c:crosses val="autoZero"/>
        <c:crossBetween val="midCat"/>
        <c:minorUnit val="1"/>
      </c:valAx>
      <c:valAx>
        <c:axId val="1220773480"/>
        <c:scaling>
          <c:orientation val="minMax"/>
          <c:max val="0.4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52360"/>
        <c:crosses val="autoZero"/>
        <c:crossBetween val="midCat"/>
        <c:majorUnit val="0.02"/>
        <c:min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Tendência dos </a:t>
            </a:r>
            <a:r>
              <a:rPr lang="en-US">
                <a:solidFill>
                  <a:schemeClr val="bg1"/>
                </a:solidFill>
                <a:latin typeface="+mn-lt"/>
              </a:rPr>
              <a:t>Blocos</a:t>
            </a:r>
            <a:r>
              <a:rPr lang="en-US">
                <a:solidFill>
                  <a:schemeClr val="bg1"/>
                </a:solidFill>
              </a:rPr>
              <a:t> ( G4 ,  5º~8º ,  9º~12º ,  13º~16º ,  Z4 ) 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2'!$B$1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7562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0.1050141298709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2'!$B$2:$B$18</c:f>
              <c:numCache>
                <c:formatCode>0.0%</c:formatCode>
                <c:ptCount val="17"/>
                <c:pt idx="0">
                  <c:v>0.60964912280701755</c:v>
                </c:pt>
                <c:pt idx="1">
                  <c:v>0.57236842105263153</c:v>
                </c:pt>
                <c:pt idx="2">
                  <c:v>0.61184210526315785</c:v>
                </c:pt>
                <c:pt idx="3">
                  <c:v>0.56798245614035092</c:v>
                </c:pt>
                <c:pt idx="4">
                  <c:v>0.5942982456140351</c:v>
                </c:pt>
                <c:pt idx="5">
                  <c:v>0.57894736842105265</c:v>
                </c:pt>
                <c:pt idx="6">
                  <c:v>0.6271929824561403</c:v>
                </c:pt>
                <c:pt idx="7">
                  <c:v>0.58333333333333337</c:v>
                </c:pt>
                <c:pt idx="8">
                  <c:v>0.63157894736842102</c:v>
                </c:pt>
                <c:pt idx="9">
                  <c:v>0.61403508771929827</c:v>
                </c:pt>
                <c:pt idx="10">
                  <c:v>0.6228070175438597</c:v>
                </c:pt>
                <c:pt idx="11">
                  <c:v>0.57017543859649122</c:v>
                </c:pt>
                <c:pt idx="12">
                  <c:v>0.62938596491228072</c:v>
                </c:pt>
                <c:pt idx="13">
                  <c:v>0.66447368421052633</c:v>
                </c:pt>
                <c:pt idx="14">
                  <c:v>0.60307017543859653</c:v>
                </c:pt>
                <c:pt idx="15">
                  <c:v>0.61184210526315785</c:v>
                </c:pt>
                <c:pt idx="16">
                  <c:v>0.63377192982456143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E-475B-B7BA-C6A6473464A1}"/>
            </c:ext>
          </c:extLst>
        </c:ser>
        <c:ser>
          <c:idx val="1"/>
          <c:order val="1"/>
          <c:tx>
            <c:strRef>
              <c:f>'Gráficos 2'!$F$1</c:f>
              <c:strCache>
                <c:ptCount val="1"/>
                <c:pt idx="0">
                  <c:v>5º~8º</c:v>
                </c:pt>
              </c:strCache>
            </c:strRef>
          </c:tx>
          <c:spPr>
            <a:ln w="1905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2F75B5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0549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"5º~8º"</c:nam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010576648216002E-2"/>
                  <c:y val="2.415518856603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2'!$F$2:$F$18</c:f>
              <c:numCache>
                <c:formatCode>0.0%</c:formatCode>
                <c:ptCount val="17"/>
                <c:pt idx="0">
                  <c:v>0.50657894736842102</c:v>
                </c:pt>
                <c:pt idx="1">
                  <c:v>0.50657894736842102</c:v>
                </c:pt>
                <c:pt idx="2">
                  <c:v>0.49122807017543857</c:v>
                </c:pt>
                <c:pt idx="3">
                  <c:v>0.50438596491228072</c:v>
                </c:pt>
                <c:pt idx="4">
                  <c:v>0.51096491228070173</c:v>
                </c:pt>
                <c:pt idx="5">
                  <c:v>0.51315789473684215</c:v>
                </c:pt>
                <c:pt idx="6">
                  <c:v>0.48903508771929827</c:v>
                </c:pt>
                <c:pt idx="7">
                  <c:v>0.50877192982456143</c:v>
                </c:pt>
                <c:pt idx="8">
                  <c:v>0.52192982456140347</c:v>
                </c:pt>
                <c:pt idx="9">
                  <c:v>0.50877192982456143</c:v>
                </c:pt>
                <c:pt idx="10">
                  <c:v>0.49122807017543857</c:v>
                </c:pt>
                <c:pt idx="11">
                  <c:v>0.48903508771929827</c:v>
                </c:pt>
                <c:pt idx="12">
                  <c:v>0.50877192982456143</c:v>
                </c:pt>
                <c:pt idx="13">
                  <c:v>0.52631578947368418</c:v>
                </c:pt>
                <c:pt idx="14">
                  <c:v>0.51535087719298245</c:v>
                </c:pt>
                <c:pt idx="15">
                  <c:v>0.48245614035087719</c:v>
                </c:pt>
                <c:pt idx="16">
                  <c:v>0.51096491228070173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EE-475B-B7BA-C6A6473464A1}"/>
            </c:ext>
          </c:extLst>
        </c:ser>
        <c:ser>
          <c:idx val="2"/>
          <c:order val="2"/>
          <c:tx>
            <c:strRef>
              <c:f>'Gráficos 2'!$G$1</c:f>
              <c:strCache>
                <c:ptCount val="1"/>
                <c:pt idx="0">
                  <c:v>9º~12º</c:v>
                </c:pt>
              </c:strCache>
            </c:strRef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"9º~12º"</c:nam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3.1856239209036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2'!$G$2:$G$18</c:f>
              <c:numCache>
                <c:formatCode>0.0%</c:formatCode>
                <c:ptCount val="17"/>
                <c:pt idx="0">
                  <c:v>0.45833333333333331</c:v>
                </c:pt>
                <c:pt idx="1">
                  <c:v>0.47587719298245612</c:v>
                </c:pt>
                <c:pt idx="2">
                  <c:v>0.44956140350877194</c:v>
                </c:pt>
                <c:pt idx="3">
                  <c:v>0.44956140350877194</c:v>
                </c:pt>
                <c:pt idx="4">
                  <c:v>0.44078947368421051</c:v>
                </c:pt>
                <c:pt idx="5">
                  <c:v>0.45394736842105265</c:v>
                </c:pt>
                <c:pt idx="6">
                  <c:v>0.44517543859649122</c:v>
                </c:pt>
                <c:pt idx="7">
                  <c:v>0.42982456140350878</c:v>
                </c:pt>
                <c:pt idx="8">
                  <c:v>0.44736842105263158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0.45614035087719296</c:v>
                </c:pt>
                <c:pt idx="12">
                  <c:v>0.42543859649122806</c:v>
                </c:pt>
                <c:pt idx="13">
                  <c:v>0.44517543859649122</c:v>
                </c:pt>
                <c:pt idx="14">
                  <c:v>0.45833333333333331</c:v>
                </c:pt>
                <c:pt idx="15">
                  <c:v>0.44078947368421051</c:v>
                </c:pt>
                <c:pt idx="16">
                  <c:v>0.45394736842105265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EE-475B-B7BA-C6A6473464A1}"/>
            </c:ext>
          </c:extLst>
        </c:ser>
        <c:ser>
          <c:idx val="3"/>
          <c:order val="3"/>
          <c:tx>
            <c:strRef>
              <c:f>'Gráficos 2'!$H$1</c:f>
              <c:strCache>
                <c:ptCount val="1"/>
                <c:pt idx="0">
                  <c:v>13º~16º</c:v>
                </c:pt>
              </c:strCache>
            </c:strRef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95959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"13º~16º"</c:nam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5.8912038650036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2'!$H$2:$H$18</c:f>
              <c:numCache>
                <c:formatCode>0.0%</c:formatCode>
                <c:ptCount val="17"/>
                <c:pt idx="0">
                  <c:v>0.40350877192982454</c:v>
                </c:pt>
                <c:pt idx="1">
                  <c:v>0.43421052631578949</c:v>
                </c:pt>
                <c:pt idx="2">
                  <c:v>0.39254385964912281</c:v>
                </c:pt>
                <c:pt idx="3">
                  <c:v>0.41447368421052633</c:v>
                </c:pt>
                <c:pt idx="4">
                  <c:v>0.38157894736842107</c:v>
                </c:pt>
                <c:pt idx="5">
                  <c:v>0.39912280701754388</c:v>
                </c:pt>
                <c:pt idx="6">
                  <c:v>0.41228070175438597</c:v>
                </c:pt>
                <c:pt idx="7">
                  <c:v>0.4057017543859649</c:v>
                </c:pt>
                <c:pt idx="8">
                  <c:v>0.38815789473684209</c:v>
                </c:pt>
                <c:pt idx="9">
                  <c:v>0.39692982456140352</c:v>
                </c:pt>
                <c:pt idx="10">
                  <c:v>0.41228070175438597</c:v>
                </c:pt>
                <c:pt idx="11">
                  <c:v>0.4057017543859649</c:v>
                </c:pt>
                <c:pt idx="12">
                  <c:v>0.38377192982456143</c:v>
                </c:pt>
                <c:pt idx="13">
                  <c:v>0.38596491228070173</c:v>
                </c:pt>
                <c:pt idx="14">
                  <c:v>0.38815789473684209</c:v>
                </c:pt>
                <c:pt idx="15">
                  <c:v>0.41228070175438597</c:v>
                </c:pt>
                <c:pt idx="16">
                  <c:v>0.37938596491228072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EE-475B-B7BA-C6A6473464A1}"/>
            </c:ext>
          </c:extLst>
        </c:ser>
        <c:ser>
          <c:idx val="4"/>
          <c:order val="4"/>
          <c:tx>
            <c:strRef>
              <c:f>'Gráficos 2'!$L$1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rgbClr val="FCE4D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"Z4"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6.399879218637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2'!$L$2:$L$18</c:f>
              <c:numCache>
                <c:formatCode>0.0%</c:formatCode>
                <c:ptCount val="17"/>
                <c:pt idx="0">
                  <c:v>0.30921052631578949</c:v>
                </c:pt>
                <c:pt idx="1">
                  <c:v>0.31359649122807015</c:v>
                </c:pt>
                <c:pt idx="2">
                  <c:v>0.3442982456140351</c:v>
                </c:pt>
                <c:pt idx="3">
                  <c:v>0.33991228070175439</c:v>
                </c:pt>
                <c:pt idx="4">
                  <c:v>0.30701754385964913</c:v>
                </c:pt>
                <c:pt idx="5">
                  <c:v>0.32456140350877194</c:v>
                </c:pt>
                <c:pt idx="6">
                  <c:v>0.29605263157894735</c:v>
                </c:pt>
                <c:pt idx="7">
                  <c:v>0.31798245614035087</c:v>
                </c:pt>
                <c:pt idx="8">
                  <c:v>0.30921052631578949</c:v>
                </c:pt>
                <c:pt idx="9">
                  <c:v>0.33333333333333331</c:v>
                </c:pt>
                <c:pt idx="10">
                  <c:v>0.30482456140350878</c:v>
                </c:pt>
                <c:pt idx="11">
                  <c:v>0.35307017543859648</c:v>
                </c:pt>
                <c:pt idx="12">
                  <c:v>0.31140350877192985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0.30482456140350878</c:v>
                </c:pt>
                <c:pt idx="16">
                  <c:v>0.28508771929824561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EE-475B-B7BA-C6A64734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9719"/>
        <c:axId val="890021239"/>
      </c:scatterChart>
      <c:valAx>
        <c:axId val="113907971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890021239"/>
        <c:crosses val="autoZero"/>
        <c:crossBetween val="midCat"/>
        <c:minorUnit val="1"/>
      </c:valAx>
      <c:valAx>
        <c:axId val="890021239"/>
        <c:scaling>
          <c:orientation val="minMax"/>
          <c:max val="0.67"/>
          <c:min val="0.2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139079719"/>
        <c:crosses val="autoZero"/>
        <c:crossBetween val="midCat"/>
        <c:majorUnit val="0.03"/>
        <c:minorUnit val="0.01"/>
      </c:valAx>
      <c:spPr>
        <a:solidFill>
          <a:srgbClr val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  <a:r>
              <a:rPr lang="pt-BR"/>
              <a:t>Tendência dos Blocos ( G6 ,  7º~13º ,  Z7 )</a:t>
            </a:r>
          </a:p>
        </c:rich>
      </c:tx>
      <c:layout>
        <c:manualLayout>
          <c:xMode val="edge"/>
          <c:yMode val="edge"/>
          <c:x val="0.29373639661426842"/>
          <c:y val="1.5151515151515152E-2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solidFill>
                <a:schemeClr val="tx1"/>
              </a:solidFill>
              <a:latin typeface="Cambria Math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'Coeficientes Lineares'!$V$1</c:f>
              <c:strCache>
                <c:ptCount val="1"/>
                <c:pt idx="0">
                  <c:v>G6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  <a:alpha val="54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-0.27981043677662187"/>
                  <c:y val="-7.25986412192303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cap="all" baseline="0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defRPr>
                    </a:pPr>
                    <a:r>
                      <a:rPr lang="en-US" sz="1000" cap="all" baseline="0">
                        <a:solidFill>
                          <a:srgbClr val="00B050"/>
                        </a:solidFill>
                      </a:rPr>
                      <a:t>y = 0,0018x </a:t>
                    </a:r>
                    <a:br>
                      <a:rPr lang="en-US" sz="1000" cap="all" baseline="0">
                        <a:solidFill>
                          <a:srgbClr val="00B050"/>
                        </a:solidFill>
                      </a:rPr>
                    </a:br>
                    <a:r>
                      <a:rPr lang="en-US" sz="1000" cap="all" baseline="0">
                        <a:solidFill>
                          <a:srgbClr val="00B050"/>
                        </a:solidFill>
                      </a:rPr>
                      <a:t>R² = 0,1958</a:t>
                    </a:r>
                  </a:p>
                </c:rich>
              </c:tx>
              <c:numFmt formatCode="General" sourceLinked="0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cap="all" baseline="0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'Coeficientes Lineares'!$U$2:$U$19</c:f>
              <c:numCache>
                <c:formatCode>General</c:formatCode>
                <c:ptCount val="18"/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xVal>
          <c:yVal>
            <c:numRef>
              <c:f>'Coeficientes Lineares'!$V$2:$V$19</c:f>
              <c:numCache>
                <c:formatCode>0.0%</c:formatCode>
                <c:ptCount val="18"/>
                <c:pt idx="1">
                  <c:v>0.58040935672514615</c:v>
                </c:pt>
                <c:pt idx="2">
                  <c:v>0.55409356725146197</c:v>
                </c:pt>
                <c:pt idx="3">
                  <c:v>0.58040935672514615</c:v>
                </c:pt>
                <c:pt idx="4">
                  <c:v>0.55263157894736847</c:v>
                </c:pt>
                <c:pt idx="5">
                  <c:v>0.57017543859649122</c:v>
                </c:pt>
                <c:pt idx="6">
                  <c:v>0.5599415204678363</c:v>
                </c:pt>
                <c:pt idx="7">
                  <c:v>0.58625730994152048</c:v>
                </c:pt>
                <c:pt idx="8">
                  <c:v>0.56140350877192979</c:v>
                </c:pt>
                <c:pt idx="9">
                  <c:v>0.60087719298245612</c:v>
                </c:pt>
                <c:pt idx="10">
                  <c:v>0.58333333333333337</c:v>
                </c:pt>
                <c:pt idx="11">
                  <c:v>0.58479532163742687</c:v>
                </c:pt>
                <c:pt idx="12">
                  <c:v>0.54532163742690054</c:v>
                </c:pt>
                <c:pt idx="13">
                  <c:v>0.59795321637426901</c:v>
                </c:pt>
                <c:pt idx="14">
                  <c:v>0.62865497076023391</c:v>
                </c:pt>
                <c:pt idx="15">
                  <c:v>0.58187134502923976</c:v>
                </c:pt>
                <c:pt idx="16">
                  <c:v>0.57309941520467833</c:v>
                </c:pt>
                <c:pt idx="17">
                  <c:v>0.59795321637426901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1-4336-8E8E-B85E63D169C5}"/>
            </c:ext>
          </c:extLst>
        </c:ser>
        <c:ser>
          <c:idx val="1"/>
          <c:order val="1"/>
          <c:tx>
            <c:strRef>
              <c:f>'Coeficientes Lineares'!$W$1</c:f>
              <c:strCache>
                <c:ptCount val="1"/>
                <c:pt idx="0">
                  <c:v>7º~13º</c:v>
                </c:pt>
              </c:strCache>
            </c:strRef>
          </c:tx>
          <c:spPr>
            <a:ln w="25400" cap="rnd">
              <a:solidFill>
                <a:schemeClr val="accent4">
                  <a:alpha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-0.27785549237636625"/>
                  <c:y val="4.76372552196407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cap="all" baseline="0">
                        <a:solidFill>
                          <a:schemeClr val="accent4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defRPr>
                    </a:pPr>
                    <a:r>
                      <a:rPr lang="en-US" sz="1000" cap="all" baseline="0">
                        <a:solidFill>
                          <a:schemeClr val="accent4"/>
                        </a:solidFill>
                      </a:rPr>
                      <a:t>y = -6E-05x </a:t>
                    </a:r>
                    <a:br>
                      <a:rPr lang="en-US" sz="1000" cap="all" baseline="0">
                        <a:solidFill>
                          <a:schemeClr val="accent4"/>
                        </a:solidFill>
                      </a:rPr>
                    </a:br>
                    <a:r>
                      <a:rPr lang="en-US" sz="1000" cap="all" baseline="0">
                        <a:solidFill>
                          <a:schemeClr val="accent4"/>
                        </a:solidFill>
                      </a:rPr>
                      <a:t>R² = 0,0012</a:t>
                    </a:r>
                  </a:p>
                </c:rich>
              </c:tx>
              <c:numFmt formatCode="General" sourceLinked="0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cap="all" baseline="0">
                      <a:solidFill>
                        <a:schemeClr val="accent4"/>
                      </a:solidFill>
                      <a:latin typeface="Cambria Math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'Coeficientes Lineares'!$U$2:$U$19</c:f>
              <c:numCache>
                <c:formatCode>General</c:formatCode>
                <c:ptCount val="18"/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xVal>
          <c:yVal>
            <c:numRef>
              <c:f>'Coeficientes Lineares'!$W$2:$W$19</c:f>
              <c:numCache>
                <c:formatCode>0.0%</c:formatCode>
                <c:ptCount val="18"/>
                <c:pt idx="1">
                  <c:v>0.46240601503759399</c:v>
                </c:pt>
                <c:pt idx="3">
                  <c:v>0.44611528822055135</c:v>
                </c:pt>
                <c:pt idx="4">
                  <c:v>0.45614035087719296</c:v>
                </c:pt>
                <c:pt idx="5">
                  <c:v>0.45112781954887216</c:v>
                </c:pt>
                <c:pt idx="6">
                  <c:v>0.46365914786967416</c:v>
                </c:pt>
                <c:pt idx="7">
                  <c:v>0.44987468671679198</c:v>
                </c:pt>
                <c:pt idx="8">
                  <c:v>0.44862155388471175</c:v>
                </c:pt>
                <c:pt idx="9">
                  <c:v>0.45864661654135336</c:v>
                </c:pt>
                <c:pt idx="10">
                  <c:v>0.45614035087719296</c:v>
                </c:pt>
                <c:pt idx="11">
                  <c:v>0.45864661654135336</c:v>
                </c:pt>
                <c:pt idx="12">
                  <c:v>0.46115288220551376</c:v>
                </c:pt>
                <c:pt idx="13">
                  <c:v>0.43609022556390975</c:v>
                </c:pt>
                <c:pt idx="14">
                  <c:v>0.45614035087719296</c:v>
                </c:pt>
                <c:pt idx="15">
                  <c:v>0.46491228070175439</c:v>
                </c:pt>
                <c:pt idx="16">
                  <c:v>0.44611528822055135</c:v>
                </c:pt>
                <c:pt idx="17">
                  <c:v>0.45864661654135336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1-4336-8E8E-B85E63D169C5}"/>
            </c:ext>
          </c:extLst>
        </c:ser>
        <c:ser>
          <c:idx val="2"/>
          <c:order val="2"/>
          <c:tx>
            <c:strRef>
              <c:f>'Coeficientes Lineares'!$X$1</c:f>
              <c:strCache>
                <c:ptCount val="1"/>
                <c:pt idx="0">
                  <c:v>Z7</c:v>
                </c:pt>
              </c:strCache>
            </c:strRef>
          </c:tx>
          <c:spPr>
            <a:ln w="25400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-0.27635873806992051"/>
                  <c:y val="1.90465492224994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cap="all" baseline="0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defRPr>
                    </a:pPr>
                    <a:r>
                      <a:rPr lang="en-US" sz="1000" cap="all" baseline="0">
                        <a:solidFill>
                          <a:srgbClr val="FF0000"/>
                        </a:solidFill>
                      </a:rPr>
                      <a:t>y = -0,0017x </a:t>
                    </a:r>
                    <a:br>
                      <a:rPr lang="en-US" sz="1000" cap="all" baseline="0">
                        <a:solidFill>
                          <a:srgbClr val="FF0000"/>
                        </a:solidFill>
                      </a:rPr>
                    </a:br>
                    <a:r>
                      <a:rPr lang="en-US" sz="1000" cap="all" baseline="0">
                        <a:solidFill>
                          <a:srgbClr val="FF0000"/>
                        </a:solidFill>
                      </a:rPr>
                      <a:t>R² = 0,2865</a:t>
                    </a:r>
                  </a:p>
                </c:rich>
              </c:tx>
              <c:numFmt formatCode="General" sourceLinked="0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cap="all" baseline="0">
                      <a:solidFill>
                        <a:srgbClr val="FF0000"/>
                      </a:solidFill>
                      <a:latin typeface="Cambria Math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'Coeficientes Lineares'!$U$2:$U$19</c:f>
              <c:numCache>
                <c:formatCode>General</c:formatCode>
                <c:ptCount val="18"/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xVal>
          <c:yVal>
            <c:numRef>
              <c:f>'Coeficientes Lineares'!$X$2:$X$19</c:f>
              <c:numCache>
                <c:formatCode>0.0%</c:formatCode>
                <c:ptCount val="18"/>
                <c:pt idx="1">
                  <c:v>0.34711779448621555</c:v>
                </c:pt>
                <c:pt idx="2">
                  <c:v>0.36090225563909772</c:v>
                </c:pt>
                <c:pt idx="3">
                  <c:v>0.36466165413533835</c:v>
                </c:pt>
                <c:pt idx="4">
                  <c:v>0.37092731829573933</c:v>
                </c:pt>
                <c:pt idx="5">
                  <c:v>0.33709273182957394</c:v>
                </c:pt>
                <c:pt idx="6">
                  <c:v>0.35338345864661652</c:v>
                </c:pt>
                <c:pt idx="7">
                  <c:v>0.34461152882205515</c:v>
                </c:pt>
                <c:pt idx="8">
                  <c:v>0.35338345864661652</c:v>
                </c:pt>
                <c:pt idx="9">
                  <c:v>0.33959899749373434</c:v>
                </c:pt>
                <c:pt idx="10">
                  <c:v>0.35839598997493732</c:v>
                </c:pt>
                <c:pt idx="11">
                  <c:v>0.34711779448621555</c:v>
                </c:pt>
                <c:pt idx="12">
                  <c:v>0.37092731829573933</c:v>
                </c:pt>
                <c:pt idx="13">
                  <c:v>0.34210526315789475</c:v>
                </c:pt>
                <c:pt idx="14">
                  <c:v>0.31077694235588971</c:v>
                </c:pt>
                <c:pt idx="15">
                  <c:v>0.32957393483709274</c:v>
                </c:pt>
                <c:pt idx="16">
                  <c:v>0.34962406015037595</c:v>
                </c:pt>
                <c:pt idx="17">
                  <c:v>0.32205513784461154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1-4336-8E8E-B85E63D1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60367"/>
        <c:axId val="306120655"/>
      </c:scatterChart>
      <c:valAx>
        <c:axId val="384260367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06120655"/>
        <c:crosses val="autoZero"/>
        <c:crossBetween val="midCat"/>
        <c:minorUnit val="1"/>
      </c:valAx>
      <c:valAx>
        <c:axId val="30612065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84260367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BF5FF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b="1" i="0" cap="none" baseline="0">
          <a:solidFill>
            <a:schemeClr val="tx1"/>
          </a:solidFill>
          <a:latin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dos Blocos ( G4 ,  5º~8º ,  9º~12º ,  13º~16º ,  Z4 )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2++'!$B$1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7562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2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0.1050141298709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2++'!$B$2:$B$18</c:f>
              <c:numCache>
                <c:formatCode>0.0%</c:formatCode>
                <c:ptCount val="17"/>
                <c:pt idx="0">
                  <c:v>0.60964912280701755</c:v>
                </c:pt>
                <c:pt idx="1">
                  <c:v>0.57236842105263153</c:v>
                </c:pt>
                <c:pt idx="2">
                  <c:v>0.61184210526315785</c:v>
                </c:pt>
                <c:pt idx="3">
                  <c:v>0.56798245614035092</c:v>
                </c:pt>
                <c:pt idx="4">
                  <c:v>0.5942982456140351</c:v>
                </c:pt>
                <c:pt idx="5">
                  <c:v>0.57894736842105265</c:v>
                </c:pt>
                <c:pt idx="6">
                  <c:v>0.6271929824561403</c:v>
                </c:pt>
                <c:pt idx="7">
                  <c:v>0.58333333333333337</c:v>
                </c:pt>
                <c:pt idx="8">
                  <c:v>0.63157894736842102</c:v>
                </c:pt>
                <c:pt idx="9">
                  <c:v>0.61403508771929827</c:v>
                </c:pt>
                <c:pt idx="10">
                  <c:v>0.6228070175438597</c:v>
                </c:pt>
                <c:pt idx="11">
                  <c:v>0.57017543859649122</c:v>
                </c:pt>
                <c:pt idx="12">
                  <c:v>0.62938596491228072</c:v>
                </c:pt>
                <c:pt idx="13">
                  <c:v>0.66447368421052633</c:v>
                </c:pt>
                <c:pt idx="14">
                  <c:v>0.60307017543859653</c:v>
                </c:pt>
                <c:pt idx="15">
                  <c:v>0.61184210526315785</c:v>
                </c:pt>
                <c:pt idx="16">
                  <c:v>0.63377192982456143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D-4F04-A59B-4F0336D3DEF7}"/>
            </c:ext>
          </c:extLst>
        </c:ser>
        <c:ser>
          <c:idx val="1"/>
          <c:order val="1"/>
          <c:tx>
            <c:strRef>
              <c:f>'Gráficos 2++'!$F$1</c:f>
              <c:strCache>
                <c:ptCount val="1"/>
                <c:pt idx="0">
                  <c:v>5º~8º</c:v>
                </c:pt>
              </c:strCache>
            </c:strRef>
          </c:tx>
          <c:spPr>
            <a:ln w="1905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2F75B5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0549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"5º~8º"</c:nam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010576648216002E-2"/>
                  <c:y val="2.415518856603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2++'!$F$2:$F$18</c:f>
              <c:numCache>
                <c:formatCode>0.0%</c:formatCode>
                <c:ptCount val="17"/>
                <c:pt idx="0">
                  <c:v>0.50657894736842102</c:v>
                </c:pt>
                <c:pt idx="1">
                  <c:v>0.50657894736842102</c:v>
                </c:pt>
                <c:pt idx="2">
                  <c:v>0.49122807017543857</c:v>
                </c:pt>
                <c:pt idx="3">
                  <c:v>0.50438596491228072</c:v>
                </c:pt>
                <c:pt idx="4">
                  <c:v>0.51096491228070173</c:v>
                </c:pt>
                <c:pt idx="5">
                  <c:v>0.51315789473684215</c:v>
                </c:pt>
                <c:pt idx="6">
                  <c:v>0.48903508771929827</c:v>
                </c:pt>
                <c:pt idx="7">
                  <c:v>0.50877192982456143</c:v>
                </c:pt>
                <c:pt idx="8">
                  <c:v>0.52192982456140347</c:v>
                </c:pt>
                <c:pt idx="9">
                  <c:v>0.50877192982456143</c:v>
                </c:pt>
                <c:pt idx="10">
                  <c:v>0.49122807017543857</c:v>
                </c:pt>
                <c:pt idx="11">
                  <c:v>0.48903508771929827</c:v>
                </c:pt>
                <c:pt idx="12">
                  <c:v>0.50877192982456143</c:v>
                </c:pt>
                <c:pt idx="13">
                  <c:v>0.52631578947368418</c:v>
                </c:pt>
                <c:pt idx="14">
                  <c:v>0.51535087719298245</c:v>
                </c:pt>
                <c:pt idx="15">
                  <c:v>0.48245614035087719</c:v>
                </c:pt>
                <c:pt idx="16">
                  <c:v>0.51096491228070173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D-4F04-A59B-4F0336D3DEF7}"/>
            </c:ext>
          </c:extLst>
        </c:ser>
        <c:ser>
          <c:idx val="2"/>
          <c:order val="2"/>
          <c:tx>
            <c:strRef>
              <c:f>'Gráficos 2++'!$G$1</c:f>
              <c:strCache>
                <c:ptCount val="1"/>
                <c:pt idx="0">
                  <c:v>9º~12º</c:v>
                </c:pt>
              </c:strCache>
            </c:strRef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"9º~12º"</c:nam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3.1856239209036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2++'!$G$2:$G$18</c:f>
              <c:numCache>
                <c:formatCode>0.0%</c:formatCode>
                <c:ptCount val="17"/>
                <c:pt idx="0">
                  <c:v>0.45833333333333331</c:v>
                </c:pt>
                <c:pt idx="1">
                  <c:v>0.47587719298245612</c:v>
                </c:pt>
                <c:pt idx="2">
                  <c:v>0.44956140350877194</c:v>
                </c:pt>
                <c:pt idx="3">
                  <c:v>0.44956140350877194</c:v>
                </c:pt>
                <c:pt idx="4">
                  <c:v>0.44078947368421051</c:v>
                </c:pt>
                <c:pt idx="5">
                  <c:v>0.45394736842105265</c:v>
                </c:pt>
                <c:pt idx="6">
                  <c:v>0.44517543859649122</c:v>
                </c:pt>
                <c:pt idx="7">
                  <c:v>0.42982456140350878</c:v>
                </c:pt>
                <c:pt idx="8">
                  <c:v>0.44736842105263158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0.45614035087719296</c:v>
                </c:pt>
                <c:pt idx="12">
                  <c:v>0.42543859649122806</c:v>
                </c:pt>
                <c:pt idx="13">
                  <c:v>0.44517543859649122</c:v>
                </c:pt>
                <c:pt idx="14">
                  <c:v>0.45833333333333331</c:v>
                </c:pt>
                <c:pt idx="15">
                  <c:v>0.44078947368421051</c:v>
                </c:pt>
                <c:pt idx="16">
                  <c:v>0.45394736842105265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D-4F04-A59B-4F0336D3DEF7}"/>
            </c:ext>
          </c:extLst>
        </c:ser>
        <c:ser>
          <c:idx val="3"/>
          <c:order val="3"/>
          <c:tx>
            <c:strRef>
              <c:f>'Gráficos 2++'!$H$1</c:f>
              <c:strCache>
                <c:ptCount val="1"/>
                <c:pt idx="0">
                  <c:v>13º~16º</c:v>
                </c:pt>
              </c:strCache>
            </c:strRef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95959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"13º~16º"</c:nam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5.8912038650036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2++'!$H$2:$H$18</c:f>
              <c:numCache>
                <c:formatCode>0.0%</c:formatCode>
                <c:ptCount val="17"/>
                <c:pt idx="0">
                  <c:v>0.40350877192982454</c:v>
                </c:pt>
                <c:pt idx="1">
                  <c:v>0.43421052631578949</c:v>
                </c:pt>
                <c:pt idx="2">
                  <c:v>0.39254385964912281</c:v>
                </c:pt>
                <c:pt idx="3">
                  <c:v>0.41447368421052633</c:v>
                </c:pt>
                <c:pt idx="4">
                  <c:v>0.38157894736842107</c:v>
                </c:pt>
                <c:pt idx="5">
                  <c:v>0.39912280701754388</c:v>
                </c:pt>
                <c:pt idx="6">
                  <c:v>0.41228070175438597</c:v>
                </c:pt>
                <c:pt idx="7">
                  <c:v>0.4057017543859649</c:v>
                </c:pt>
                <c:pt idx="8">
                  <c:v>0.38815789473684209</c:v>
                </c:pt>
                <c:pt idx="9">
                  <c:v>0.39692982456140352</c:v>
                </c:pt>
                <c:pt idx="10">
                  <c:v>0.41228070175438597</c:v>
                </c:pt>
                <c:pt idx="11">
                  <c:v>0.4057017543859649</c:v>
                </c:pt>
                <c:pt idx="12">
                  <c:v>0.38377192982456143</c:v>
                </c:pt>
                <c:pt idx="13">
                  <c:v>0.38596491228070173</c:v>
                </c:pt>
                <c:pt idx="14">
                  <c:v>0.38815789473684209</c:v>
                </c:pt>
                <c:pt idx="15">
                  <c:v>0.41228070175438597</c:v>
                </c:pt>
                <c:pt idx="16">
                  <c:v>0.37938596491228072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D-4F04-A59B-4F0336D3DEF7}"/>
            </c:ext>
          </c:extLst>
        </c:ser>
        <c:ser>
          <c:idx val="4"/>
          <c:order val="4"/>
          <c:tx>
            <c:strRef>
              <c:f>'Gráficos 2++'!$L$1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rgbClr val="FCE4D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"Z4"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6.399879218637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2++'!$L$2:$L$18</c:f>
              <c:numCache>
                <c:formatCode>0.0%</c:formatCode>
                <c:ptCount val="17"/>
                <c:pt idx="0">
                  <c:v>0.30921052631578949</c:v>
                </c:pt>
                <c:pt idx="1">
                  <c:v>0.31359649122807015</c:v>
                </c:pt>
                <c:pt idx="2">
                  <c:v>0.3442982456140351</c:v>
                </c:pt>
                <c:pt idx="3">
                  <c:v>0.33991228070175439</c:v>
                </c:pt>
                <c:pt idx="4">
                  <c:v>0.30701754385964913</c:v>
                </c:pt>
                <c:pt idx="5">
                  <c:v>0.32456140350877194</c:v>
                </c:pt>
                <c:pt idx="6">
                  <c:v>0.29605263157894735</c:v>
                </c:pt>
                <c:pt idx="7">
                  <c:v>0.31798245614035087</c:v>
                </c:pt>
                <c:pt idx="8">
                  <c:v>0.30921052631578949</c:v>
                </c:pt>
                <c:pt idx="9">
                  <c:v>0.33333333333333331</c:v>
                </c:pt>
                <c:pt idx="10">
                  <c:v>0.30482456140350878</c:v>
                </c:pt>
                <c:pt idx="11">
                  <c:v>0.35307017543859648</c:v>
                </c:pt>
                <c:pt idx="12">
                  <c:v>0.31140350877192985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0.30482456140350878</c:v>
                </c:pt>
                <c:pt idx="16">
                  <c:v>0.28508771929824561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DD-4F04-A59B-4F0336D3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9719"/>
        <c:axId val="890021239"/>
      </c:scatterChart>
      <c:valAx>
        <c:axId val="113907971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890021239"/>
        <c:crosses val="autoZero"/>
        <c:crossBetween val="midCat"/>
        <c:minorUnit val="1"/>
      </c:valAx>
      <c:valAx>
        <c:axId val="890021239"/>
        <c:scaling>
          <c:orientation val="minMax"/>
          <c:max val="0.67"/>
          <c:min val="0.2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13907971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(G4)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-5.8116939112883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2++'!$S$3:$S$19</c:f>
              <c:numCache>
                <c:formatCode>0.0%</c:formatCode>
                <c:ptCount val="17"/>
                <c:pt idx="0">
                  <c:v>0.68421052631578949</c:v>
                </c:pt>
                <c:pt idx="1">
                  <c:v>0.67543859649122806</c:v>
                </c:pt>
                <c:pt idx="2">
                  <c:v>0.65789473684210531</c:v>
                </c:pt>
                <c:pt idx="6">
                  <c:v>0.67543859649122806</c:v>
                </c:pt>
                <c:pt idx="7">
                  <c:v>0.66666666666666663</c:v>
                </c:pt>
                <c:pt idx="8">
                  <c:v>0.70175438596491224</c:v>
                </c:pt>
                <c:pt idx="9">
                  <c:v>0.71052631578947367</c:v>
                </c:pt>
                <c:pt idx="10">
                  <c:v>0.70175438596491224</c:v>
                </c:pt>
                <c:pt idx="12">
                  <c:v>0.70175438596491224</c:v>
                </c:pt>
                <c:pt idx="15">
                  <c:v>0.73684210526315785</c:v>
                </c:pt>
                <c:pt idx="16">
                  <c:v>0.71052631578947367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8-48AC-8DC9-FA011852586A}"/>
            </c:ext>
          </c:extLst>
        </c:ser>
        <c:ser>
          <c:idx val="1"/>
          <c:order val="1"/>
          <c:tx>
            <c:v>2º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-7.2979435676709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2++'!$T$3:$T$19</c:f>
              <c:numCache>
                <c:formatCode>0.0%</c:formatCode>
                <c:ptCount val="17"/>
                <c:pt idx="0">
                  <c:v>0.60526315789473684</c:v>
                </c:pt>
                <c:pt idx="4">
                  <c:v>0.60526315789473684</c:v>
                </c:pt>
                <c:pt idx="5">
                  <c:v>0.60526315789473684</c:v>
                </c:pt>
                <c:pt idx="6">
                  <c:v>0.63157894736842102</c:v>
                </c:pt>
                <c:pt idx="8">
                  <c:v>0.61403508771929827</c:v>
                </c:pt>
                <c:pt idx="9">
                  <c:v>0.60526315789473684</c:v>
                </c:pt>
                <c:pt idx="10">
                  <c:v>0.6228070175438597</c:v>
                </c:pt>
                <c:pt idx="12">
                  <c:v>0.63157894736842102</c:v>
                </c:pt>
                <c:pt idx="13">
                  <c:v>0.64912280701754388</c:v>
                </c:pt>
                <c:pt idx="14">
                  <c:v>0.61403508771929827</c:v>
                </c:pt>
                <c:pt idx="15">
                  <c:v>0.6228070175438597</c:v>
                </c:pt>
                <c:pt idx="16">
                  <c:v>0.64035087719298245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8-48AC-8DC9-FA011852586A}"/>
            </c:ext>
          </c:extLst>
        </c:ser>
        <c:ser>
          <c:idx val="2"/>
          <c:order val="2"/>
          <c:tx>
            <c:v>3º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3.267893521918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2++'!$U$3:$U$19</c:f>
              <c:numCache>
                <c:formatCode>0.0%</c:formatCode>
                <c:ptCount val="17"/>
                <c:pt idx="0">
                  <c:v>0.58771929824561409</c:v>
                </c:pt>
                <c:pt idx="2">
                  <c:v>0.58771929824561409</c:v>
                </c:pt>
                <c:pt idx="3">
                  <c:v>0.57017543859649122</c:v>
                </c:pt>
                <c:pt idx="4">
                  <c:v>0.59649122807017541</c:v>
                </c:pt>
                <c:pt idx="8">
                  <c:v>0.60526315789473684</c:v>
                </c:pt>
                <c:pt idx="9">
                  <c:v>0.59649122807017541</c:v>
                </c:pt>
                <c:pt idx="10">
                  <c:v>0.6228070175438597</c:v>
                </c:pt>
                <c:pt idx="12">
                  <c:v>0.60526315789473684</c:v>
                </c:pt>
                <c:pt idx="14">
                  <c:v>0.59649122807017541</c:v>
                </c:pt>
                <c:pt idx="16">
                  <c:v>0.61403508771929827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B8-48AC-8DC9-FA011852586A}"/>
            </c:ext>
          </c:extLst>
        </c:ser>
        <c:ser>
          <c:idx val="3"/>
          <c:order val="3"/>
          <c:tx>
            <c:v>4º</c:v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4.5620638883554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2++'!$V$3:$V$19</c:f>
              <c:numCache>
                <c:formatCode>0.0%</c:formatCode>
                <c:ptCount val="17"/>
                <c:pt idx="0">
                  <c:v>0.56140350877192979</c:v>
                </c:pt>
                <c:pt idx="2">
                  <c:v>0.57017543859649122</c:v>
                </c:pt>
                <c:pt idx="3">
                  <c:v>0.54385964912280704</c:v>
                </c:pt>
                <c:pt idx="4">
                  <c:v>0.55263157894736847</c:v>
                </c:pt>
                <c:pt idx="5">
                  <c:v>0.53508771929824561</c:v>
                </c:pt>
                <c:pt idx="7">
                  <c:v>0.53508771929824561</c:v>
                </c:pt>
                <c:pt idx="9">
                  <c:v>0.54385964912280704</c:v>
                </c:pt>
                <c:pt idx="10">
                  <c:v>0.54385964912280704</c:v>
                </c:pt>
                <c:pt idx="11">
                  <c:v>0.54385964912280704</c:v>
                </c:pt>
                <c:pt idx="12">
                  <c:v>0.57894736842105265</c:v>
                </c:pt>
                <c:pt idx="13">
                  <c:v>0.57017543859649122</c:v>
                </c:pt>
                <c:pt idx="14">
                  <c:v>0.57894736842105265</c:v>
                </c:pt>
                <c:pt idx="16">
                  <c:v>0.57017543859649122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8-48AC-8DC9-FA011852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79399"/>
        <c:axId val="1781898119"/>
      </c:scatterChart>
      <c:valAx>
        <c:axId val="17818793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781898119"/>
        <c:crosses val="autoZero"/>
        <c:crossBetween val="midCat"/>
        <c:majorUnit val="2"/>
        <c:minorUnit val="1"/>
      </c:valAx>
      <c:valAx>
        <c:axId val="1781898119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78187939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(5º ~ 8º)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681627621826082E-2"/>
                  <c:y val="2.5005922932199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2++'!$W$3:$W$19</c:f>
              <c:numCache>
                <c:formatCode>0.0%</c:formatCode>
                <c:ptCount val="17"/>
                <c:pt idx="0">
                  <c:v>0.52631578947368418</c:v>
                </c:pt>
                <c:pt idx="1">
                  <c:v>0.52631578947368418</c:v>
                </c:pt>
                <c:pt idx="3">
                  <c:v>0.54385964912280704</c:v>
                </c:pt>
                <c:pt idx="4">
                  <c:v>0.52631578947368418</c:v>
                </c:pt>
                <c:pt idx="5">
                  <c:v>0.52631578947368418</c:v>
                </c:pt>
                <c:pt idx="7">
                  <c:v>0.51754385964912286</c:v>
                </c:pt>
                <c:pt idx="8">
                  <c:v>0.54385964912280704</c:v>
                </c:pt>
                <c:pt idx="9">
                  <c:v>0.52631578947368418</c:v>
                </c:pt>
                <c:pt idx="10">
                  <c:v>0.51754385964912286</c:v>
                </c:pt>
                <c:pt idx="12">
                  <c:v>0.55263157894736847</c:v>
                </c:pt>
                <c:pt idx="13">
                  <c:v>0.56140350877192979</c:v>
                </c:pt>
                <c:pt idx="14">
                  <c:v>0.56140350877192979</c:v>
                </c:pt>
                <c:pt idx="16">
                  <c:v>0.54385964912280704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4-43D9-867C-F32C196E77BC}"/>
            </c:ext>
          </c:extLst>
        </c:ser>
        <c:ser>
          <c:idx val="1"/>
          <c:order val="1"/>
          <c:tx>
            <c:v>6º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517027843638509E-2"/>
                  <c:y val="-2.6604005919633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2++'!$X$3:$X$19</c:f>
              <c:numCache>
                <c:formatCode>0.0%</c:formatCode>
                <c:ptCount val="17"/>
                <c:pt idx="0">
                  <c:v>0.51754385964912286</c:v>
                </c:pt>
                <c:pt idx="1">
                  <c:v>0.50877192982456143</c:v>
                </c:pt>
                <c:pt idx="3">
                  <c:v>0.5</c:v>
                </c:pt>
                <c:pt idx="4">
                  <c:v>0.51754385964912286</c:v>
                </c:pt>
                <c:pt idx="5">
                  <c:v>0.51754385964912286</c:v>
                </c:pt>
                <c:pt idx="6">
                  <c:v>0.5</c:v>
                </c:pt>
                <c:pt idx="7">
                  <c:v>0.51754385964912286</c:v>
                </c:pt>
                <c:pt idx="9">
                  <c:v>0.51754385964912286</c:v>
                </c:pt>
                <c:pt idx="10">
                  <c:v>0.5</c:v>
                </c:pt>
                <c:pt idx="12">
                  <c:v>0.51754385964912286</c:v>
                </c:pt>
                <c:pt idx="14">
                  <c:v>0.51754385964912286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4-43D9-867C-F32C196E77BC}"/>
            </c:ext>
          </c:extLst>
        </c:ser>
        <c:ser>
          <c:idx val="2"/>
          <c:order val="2"/>
          <c:tx>
            <c:v>7º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468486048909316E-2"/>
                  <c:y val="2.4247013371116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2++'!$Y$3:$Y$19</c:f>
              <c:numCache>
                <c:formatCode>0.0%</c:formatCode>
                <c:ptCount val="17"/>
                <c:pt idx="0">
                  <c:v>0.5</c:v>
                </c:pt>
                <c:pt idx="1">
                  <c:v>0.50877192982456143</c:v>
                </c:pt>
                <c:pt idx="3">
                  <c:v>0.49122807017543857</c:v>
                </c:pt>
                <c:pt idx="4">
                  <c:v>0.50877192982456143</c:v>
                </c:pt>
                <c:pt idx="5">
                  <c:v>0.50877192982456143</c:v>
                </c:pt>
                <c:pt idx="7">
                  <c:v>0.5</c:v>
                </c:pt>
                <c:pt idx="9">
                  <c:v>0.50877192982456143</c:v>
                </c:pt>
                <c:pt idx="11">
                  <c:v>0.49122807017543857</c:v>
                </c:pt>
                <c:pt idx="12">
                  <c:v>0.5</c:v>
                </c:pt>
                <c:pt idx="13">
                  <c:v>0.5</c:v>
                </c:pt>
                <c:pt idx="14">
                  <c:v>0.50877192982456143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4-43D9-867C-F32C196E77BC}"/>
            </c:ext>
          </c:extLst>
        </c:ser>
        <c:ser>
          <c:idx val="3"/>
          <c:order val="3"/>
          <c:tx>
            <c:v>8º</c:v>
          </c:tx>
          <c:spPr>
            <a:ln w="1905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063759688031564E-2"/>
                  <c:y val="2.8723975874697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2++'!$Z$3:$Z$19</c:f>
              <c:numCache>
                <c:formatCode>0.0%</c:formatCode>
                <c:ptCount val="17"/>
                <c:pt idx="0">
                  <c:v>0.48245614035087719</c:v>
                </c:pt>
                <c:pt idx="1">
                  <c:v>0.48245614035087719</c:v>
                </c:pt>
                <c:pt idx="3">
                  <c:v>0.48245614035087719</c:v>
                </c:pt>
                <c:pt idx="6">
                  <c:v>0.46491228070175439</c:v>
                </c:pt>
                <c:pt idx="8">
                  <c:v>0.47368421052631576</c:v>
                </c:pt>
                <c:pt idx="9">
                  <c:v>0.48245614035087719</c:v>
                </c:pt>
                <c:pt idx="10">
                  <c:v>0.46491228070175439</c:v>
                </c:pt>
                <c:pt idx="11">
                  <c:v>0.47368421052631576</c:v>
                </c:pt>
                <c:pt idx="12">
                  <c:v>0.46491228070175439</c:v>
                </c:pt>
                <c:pt idx="14">
                  <c:v>0.47368421052631576</c:v>
                </c:pt>
                <c:pt idx="15">
                  <c:v>0.46491228070175439</c:v>
                </c:pt>
                <c:pt idx="16">
                  <c:v>0.48245614035087719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F4-43D9-867C-F32C196E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11575"/>
        <c:axId val="1211213495"/>
      </c:scatterChart>
      <c:valAx>
        <c:axId val="121121157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13495"/>
        <c:crosses val="autoZero"/>
        <c:crossBetween val="midCat"/>
        <c:minorUnit val="1"/>
      </c:valAx>
      <c:valAx>
        <c:axId val="1211213495"/>
        <c:scaling>
          <c:orientation val="minMax"/>
          <c:max val="0.56999999999999995"/>
          <c:min val="0.4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1157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(9º ~12º)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9º</c:nam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-9.10508351404527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2++'!$AC$3:$AC$19</c:f>
              <c:numCache>
                <c:formatCode>0.0%</c:formatCode>
                <c:ptCount val="17"/>
                <c:pt idx="0">
                  <c:v>0.46491228070175439</c:v>
                </c:pt>
                <c:pt idx="1">
                  <c:v>0.48245614035087719</c:v>
                </c:pt>
                <c:pt idx="2">
                  <c:v>0.46491228070175439</c:v>
                </c:pt>
                <c:pt idx="3">
                  <c:v>0.48245614035087719</c:v>
                </c:pt>
                <c:pt idx="4">
                  <c:v>0.48245614035087719</c:v>
                </c:pt>
                <c:pt idx="6">
                  <c:v>0.45614035087719296</c:v>
                </c:pt>
                <c:pt idx="8">
                  <c:v>0.46491228070175439</c:v>
                </c:pt>
                <c:pt idx="9">
                  <c:v>0.46491228070175439</c:v>
                </c:pt>
                <c:pt idx="10">
                  <c:v>0.46491228070175439</c:v>
                </c:pt>
                <c:pt idx="11">
                  <c:v>0.47368421052631576</c:v>
                </c:pt>
                <c:pt idx="13">
                  <c:v>0.46491228070175439</c:v>
                </c:pt>
                <c:pt idx="14">
                  <c:v>0.46491228070175439</c:v>
                </c:pt>
                <c:pt idx="15">
                  <c:v>0.46491228070175439</c:v>
                </c:pt>
                <c:pt idx="16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6-40CC-B643-6E7E9CC64366}"/>
            </c:ext>
          </c:extLst>
        </c:ser>
        <c:ser>
          <c:idx val="1"/>
          <c:order val="1"/>
          <c:tx>
            <c:v>10º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72C4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-3.879257360871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2++'!$AD$3:$AD$19</c:f>
              <c:numCache>
                <c:formatCode>0.0%</c:formatCode>
                <c:ptCount val="17"/>
                <c:pt idx="2">
                  <c:v>0.45614035087719296</c:v>
                </c:pt>
                <c:pt idx="3">
                  <c:v>0.45614035087719296</c:v>
                </c:pt>
                <c:pt idx="4">
                  <c:v>0.43859649122807015</c:v>
                </c:pt>
                <c:pt idx="5">
                  <c:v>0.46491228070175439</c:v>
                </c:pt>
                <c:pt idx="6">
                  <c:v>0.45614035087719296</c:v>
                </c:pt>
                <c:pt idx="7">
                  <c:v>0.43859649122807015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0.46491228070175439</c:v>
                </c:pt>
                <c:pt idx="12">
                  <c:v>0.43859649122807015</c:v>
                </c:pt>
                <c:pt idx="13">
                  <c:v>0.45614035087719296</c:v>
                </c:pt>
                <c:pt idx="14">
                  <c:v>0.46491228070175439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6-40CC-B643-6E7E9CC64366}"/>
            </c:ext>
          </c:extLst>
        </c:ser>
        <c:ser>
          <c:idx val="2"/>
          <c:order val="2"/>
          <c:tx>
            <c:v>11º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56516202801381E-2"/>
                  <c:y val="3.2542839361574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2++'!$AE$3:$AE$19</c:f>
              <c:numCache>
                <c:formatCode>0.0%</c:formatCode>
                <c:ptCount val="17"/>
                <c:pt idx="0">
                  <c:v>0.45614035087719296</c:v>
                </c:pt>
                <c:pt idx="2">
                  <c:v>0.45614035087719296</c:v>
                </c:pt>
                <c:pt idx="5">
                  <c:v>0.43859649122807015</c:v>
                </c:pt>
                <c:pt idx="6">
                  <c:v>0.43859649122807015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0.44736842105263158</c:v>
                </c:pt>
                <c:pt idx="14">
                  <c:v>0.45614035087719296</c:v>
                </c:pt>
                <c:pt idx="15">
                  <c:v>0.43859649122807015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96-40CC-B643-6E7E9CC64366}"/>
            </c:ext>
          </c:extLst>
        </c:ser>
        <c:ser>
          <c:idx val="3"/>
          <c:order val="3"/>
          <c:tx>
            <c:v>12º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901665757126894E-2"/>
                  <c:y val="4.4229625935933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2++'!$AF$3:$AF$19</c:f>
              <c:numCache>
                <c:formatCode>0.0%</c:formatCode>
                <c:ptCount val="17"/>
                <c:pt idx="0">
                  <c:v>0.44736842105263158</c:v>
                </c:pt>
                <c:pt idx="2">
                  <c:v>0.42105263157894735</c:v>
                </c:pt>
                <c:pt idx="3">
                  <c:v>0.42982456140350878</c:v>
                </c:pt>
                <c:pt idx="4">
                  <c:v>0.41228070175438597</c:v>
                </c:pt>
                <c:pt idx="5">
                  <c:v>0.42105263157894735</c:v>
                </c:pt>
                <c:pt idx="6">
                  <c:v>0.42982456140350878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0.42982456140350878</c:v>
                </c:pt>
                <c:pt idx="10">
                  <c:v>0.44736842105263158</c:v>
                </c:pt>
                <c:pt idx="11">
                  <c:v>0.43859649122807015</c:v>
                </c:pt>
                <c:pt idx="13">
                  <c:v>0.42982456140350878</c:v>
                </c:pt>
                <c:pt idx="14">
                  <c:v>0.44736842105263158</c:v>
                </c:pt>
                <c:pt idx="15">
                  <c:v>0.42105263157894735</c:v>
                </c:pt>
                <c:pt idx="16">
                  <c:v>0.41228070175438597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96-40CC-B643-6E7E9CC6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6999"/>
        <c:axId val="959495959"/>
      </c:scatterChart>
      <c:valAx>
        <c:axId val="9595069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959495959"/>
        <c:crosses val="autoZero"/>
        <c:crossBetween val="midCat"/>
        <c:majorUnit val="2"/>
        <c:minorUnit val="1"/>
      </c:valAx>
      <c:valAx>
        <c:axId val="959495959"/>
        <c:scaling>
          <c:orientation val="minMax"/>
          <c:max val="0.5"/>
          <c:min val="0.39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959506999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(13º ~16º)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3.730049207766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2++'!$AG$3:$AG$19</c:f>
              <c:numCache>
                <c:formatCode>0.0%</c:formatCode>
                <c:ptCount val="17"/>
                <c:pt idx="0">
                  <c:v>0.42105263157894735</c:v>
                </c:pt>
                <c:pt idx="3">
                  <c:v>0.42105263157894735</c:v>
                </c:pt>
                <c:pt idx="5">
                  <c:v>0.42105263157894735</c:v>
                </c:pt>
                <c:pt idx="6">
                  <c:v>0.42105263157894735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0.43859649122807015</c:v>
                </c:pt>
                <c:pt idx="11">
                  <c:v>0.43859649122807015</c:v>
                </c:pt>
                <c:pt idx="13">
                  <c:v>0.42105263157894735</c:v>
                </c:pt>
                <c:pt idx="14">
                  <c:v>0.43859649122807015</c:v>
                </c:pt>
                <c:pt idx="15">
                  <c:v>0.42105263157894735</c:v>
                </c:pt>
                <c:pt idx="16">
                  <c:v>0.40350877192982454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7-4589-B5B7-909A68DF5864}"/>
            </c:ext>
          </c:extLst>
        </c:ser>
        <c:ser>
          <c:idx val="1"/>
          <c:order val="1"/>
          <c:tx>
            <c:v>14º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3.0362081028531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2++'!$AH$3:$AH$19</c:f>
              <c:numCache>
                <c:formatCode>0.0%</c:formatCode>
                <c:ptCount val="17"/>
                <c:pt idx="0">
                  <c:v>0.41228070175438597</c:v>
                </c:pt>
                <c:pt idx="2">
                  <c:v>0.39473684210526316</c:v>
                </c:pt>
                <c:pt idx="4">
                  <c:v>0.38596491228070173</c:v>
                </c:pt>
                <c:pt idx="5">
                  <c:v>0.40350877192982454</c:v>
                </c:pt>
                <c:pt idx="6">
                  <c:v>0.42105263157894735</c:v>
                </c:pt>
                <c:pt idx="7">
                  <c:v>0.40350877192982454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0.41228070175438597</c:v>
                </c:pt>
                <c:pt idx="11">
                  <c:v>0.41228070175438597</c:v>
                </c:pt>
                <c:pt idx="13">
                  <c:v>0.40350877192982454</c:v>
                </c:pt>
                <c:pt idx="14">
                  <c:v>0.38596491228070173</c:v>
                </c:pt>
                <c:pt idx="15">
                  <c:v>0.41228070175438597</c:v>
                </c:pt>
                <c:pt idx="16">
                  <c:v>0.38596491228070173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97-4589-B5B7-909A68DF5864}"/>
            </c:ext>
          </c:extLst>
        </c:ser>
        <c:ser>
          <c:idx val="2"/>
          <c:order val="2"/>
          <c:tx>
            <c:v>15º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1.66956965430866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2++'!$AI$3:$AI$19</c:f>
              <c:numCache>
                <c:formatCode>0.0%</c:formatCode>
                <c:ptCount val="17"/>
                <c:pt idx="0">
                  <c:v>0.39473684210526316</c:v>
                </c:pt>
                <c:pt idx="2">
                  <c:v>0.39473684210526316</c:v>
                </c:pt>
                <c:pt idx="3">
                  <c:v>0.41228070175438597</c:v>
                </c:pt>
                <c:pt idx="5">
                  <c:v>0.39473684210526316</c:v>
                </c:pt>
                <c:pt idx="6">
                  <c:v>0.41228070175438597</c:v>
                </c:pt>
                <c:pt idx="7">
                  <c:v>0.40350877192982454</c:v>
                </c:pt>
                <c:pt idx="9">
                  <c:v>0.38596491228070173</c:v>
                </c:pt>
                <c:pt idx="10">
                  <c:v>0.40350877192982454</c:v>
                </c:pt>
                <c:pt idx="11">
                  <c:v>0.39473684210526316</c:v>
                </c:pt>
                <c:pt idx="12">
                  <c:v>0.38596491228070173</c:v>
                </c:pt>
                <c:pt idx="13">
                  <c:v>0.37719298245614036</c:v>
                </c:pt>
                <c:pt idx="14">
                  <c:v>0.36842105263157893</c:v>
                </c:pt>
                <c:pt idx="16">
                  <c:v>0.36842105263157893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97-4589-B5B7-909A68DF5864}"/>
            </c:ext>
          </c:extLst>
        </c:ser>
        <c:ser>
          <c:idx val="3"/>
          <c:order val="3"/>
          <c:tx>
            <c:v>16º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5.76905206436824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2++'!$AJ$3:$AJ$19</c:f>
              <c:numCache>
                <c:formatCode>0.0%</c:formatCode>
                <c:ptCount val="17"/>
                <c:pt idx="0">
                  <c:v>0.38596491228070173</c:v>
                </c:pt>
                <c:pt idx="1">
                  <c:v>0.39473684210526316</c:v>
                </c:pt>
                <c:pt idx="2">
                  <c:v>0.38596491228070173</c:v>
                </c:pt>
                <c:pt idx="3">
                  <c:v>0.40350877192982454</c:v>
                </c:pt>
                <c:pt idx="5">
                  <c:v>0.37719298245614036</c:v>
                </c:pt>
                <c:pt idx="6">
                  <c:v>0.39473684210526316</c:v>
                </c:pt>
                <c:pt idx="7">
                  <c:v>0.39473684210526316</c:v>
                </c:pt>
                <c:pt idx="9">
                  <c:v>0.37719298245614036</c:v>
                </c:pt>
                <c:pt idx="10">
                  <c:v>0.39473684210526316</c:v>
                </c:pt>
                <c:pt idx="11">
                  <c:v>0.37719298245614036</c:v>
                </c:pt>
                <c:pt idx="12">
                  <c:v>0.37719298245614036</c:v>
                </c:pt>
                <c:pt idx="14">
                  <c:v>0.35964912280701755</c:v>
                </c:pt>
                <c:pt idx="16">
                  <c:v>0.35964912280701755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97-4589-B5B7-909A68DF5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39415"/>
        <c:axId val="1211243255"/>
      </c:scatterChart>
      <c:valAx>
        <c:axId val="121123941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43255"/>
        <c:crosses val="autoZero"/>
        <c:crossBetween val="midCat"/>
        <c:minorUnit val="1"/>
      </c:valAx>
      <c:valAx>
        <c:axId val="1211243255"/>
        <c:scaling>
          <c:orientation val="minMax"/>
          <c:max val="0.47"/>
          <c:min val="0.33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3941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(Z4)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17º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7.13757687505556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-0,002x</a:t>
                    </a:r>
                    <a:br>
                      <a:rPr lang="en-US" baseline="0"/>
                    </a:br>
                    <a:r>
                      <a:rPr lang="en-US" baseline="0"/>
                      <a:t>R² = 0,3279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2++'!$AK$3:$AK$19</c:f>
              <c:numCache>
                <c:formatCode>0.0%</c:formatCode>
                <c:ptCount val="17"/>
                <c:pt idx="1">
                  <c:v>0.38596491228070173</c:v>
                </c:pt>
                <c:pt idx="2">
                  <c:v>0.38596491228070173</c:v>
                </c:pt>
                <c:pt idx="3">
                  <c:v>0.39473684210526316</c:v>
                </c:pt>
                <c:pt idx="4">
                  <c:v>0.36842105263157893</c:v>
                </c:pt>
                <c:pt idx="5">
                  <c:v>0.35964912280701755</c:v>
                </c:pt>
                <c:pt idx="6">
                  <c:v>0.35964912280701755</c:v>
                </c:pt>
                <c:pt idx="7">
                  <c:v>0.38596491228070173</c:v>
                </c:pt>
                <c:pt idx="9">
                  <c:v>0.36842105263157893</c:v>
                </c:pt>
                <c:pt idx="10">
                  <c:v>0.37719298245614036</c:v>
                </c:pt>
                <c:pt idx="11">
                  <c:v>0.37719298245614036</c:v>
                </c:pt>
                <c:pt idx="12">
                  <c:v>0.36842105263157893</c:v>
                </c:pt>
                <c:pt idx="14">
                  <c:v>0.35964912280701755</c:v>
                </c:pt>
                <c:pt idx="15">
                  <c:v>0.37719298245614036</c:v>
                </c:pt>
                <c:pt idx="16">
                  <c:v>0.32456140350877194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5-49FE-9BBD-D7C0BFBD1023}"/>
            </c:ext>
          </c:extLst>
        </c:ser>
        <c:ser>
          <c:idx val="1"/>
          <c:order val="1"/>
          <c:tx>
            <c:v>18º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9433445819272591E-2"/>
                  <c:y val="2.38334125760053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-0,0002x</a:t>
                    </a:r>
                    <a:br>
                      <a:rPr lang="en-US" baseline="0"/>
                    </a:br>
                    <a:r>
                      <a:rPr lang="en-US" baseline="0"/>
                      <a:t>R² = 0,0021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2++'!$AL$3:$AL$19</c:f>
              <c:numCache>
                <c:formatCode>0.0%</c:formatCode>
                <c:ptCount val="17"/>
                <c:pt idx="0">
                  <c:v>0.33333333333333331</c:v>
                </c:pt>
                <c:pt idx="1">
                  <c:v>0.35964912280701755</c:v>
                </c:pt>
                <c:pt idx="2">
                  <c:v>0.35087719298245612</c:v>
                </c:pt>
                <c:pt idx="3">
                  <c:v>0.35964912280701755</c:v>
                </c:pt>
                <c:pt idx="4">
                  <c:v>0.32456140350877194</c:v>
                </c:pt>
                <c:pt idx="5">
                  <c:v>0.34210526315789475</c:v>
                </c:pt>
                <c:pt idx="8">
                  <c:v>0.32456140350877194</c:v>
                </c:pt>
                <c:pt idx="9">
                  <c:v>0.35964912280701755</c:v>
                </c:pt>
                <c:pt idx="10">
                  <c:v>0.32456140350877194</c:v>
                </c:pt>
                <c:pt idx="11">
                  <c:v>0.37719298245614036</c:v>
                </c:pt>
                <c:pt idx="12">
                  <c:v>0.35087719298245612</c:v>
                </c:pt>
                <c:pt idx="14">
                  <c:v>0.32456140350877194</c:v>
                </c:pt>
                <c:pt idx="15">
                  <c:v>0.37719298245614036</c:v>
                </c:pt>
                <c:pt idx="16">
                  <c:v>0.31578947368421051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5-49FE-9BBD-D7C0BFBD1023}"/>
            </c:ext>
          </c:extLst>
        </c:ser>
        <c:ser>
          <c:idx val="2"/>
          <c:order val="2"/>
          <c:tx>
            <c:v>19º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830271216097874E-2"/>
                  <c:y val="6.7762921387403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-0,0004x</a:t>
                    </a:r>
                    <a:br>
                      <a:rPr lang="en-US" baseline="0"/>
                    </a:br>
                    <a:r>
                      <a:rPr lang="en-US" baseline="0"/>
                      <a:t>R² = 0,0099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2++'!$AM$3:$AM$19</c:f>
              <c:numCache>
                <c:formatCode>0.0%</c:formatCode>
                <c:ptCount val="17"/>
                <c:pt idx="0">
                  <c:v>0.31578947368421051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0.28947368421052633</c:v>
                </c:pt>
                <c:pt idx="5">
                  <c:v>0.32456140350877194</c:v>
                </c:pt>
                <c:pt idx="7">
                  <c:v>0.32456140350877194</c:v>
                </c:pt>
                <c:pt idx="8">
                  <c:v>0.2982456140350877</c:v>
                </c:pt>
                <c:pt idx="9">
                  <c:v>0.33333333333333331</c:v>
                </c:pt>
                <c:pt idx="11">
                  <c:v>0.34210526315789475</c:v>
                </c:pt>
                <c:pt idx="12">
                  <c:v>0.32456140350877194</c:v>
                </c:pt>
                <c:pt idx="13">
                  <c:v>0.2807017543859649</c:v>
                </c:pt>
                <c:pt idx="15">
                  <c:v>0.33333333333333331</c:v>
                </c:pt>
                <c:pt idx="16">
                  <c:v>0.30701754385964913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A5-49FE-9BBD-D7C0BFBD1023}"/>
            </c:ext>
          </c:extLst>
        </c:ser>
        <c:ser>
          <c:idx val="3"/>
          <c:order val="3"/>
          <c:tx>
            <c:v>20º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3.44896578649319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-0,0044x</a:t>
                    </a:r>
                    <a:br>
                      <a:rPr lang="en-US" baseline="0"/>
                    </a:br>
                    <a:r>
                      <a:rPr lang="en-US" baseline="0"/>
                      <a:t>R² = 0,4506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2++'!$AN$3:$AN$19</c:f>
              <c:numCache>
                <c:formatCode>0.0%</c:formatCode>
                <c:ptCount val="17"/>
                <c:pt idx="0">
                  <c:v>0.24561403508771928</c:v>
                </c:pt>
                <c:pt idx="2">
                  <c:v>0.30701754385964913</c:v>
                </c:pt>
                <c:pt idx="3">
                  <c:v>0.27192982456140352</c:v>
                </c:pt>
                <c:pt idx="4">
                  <c:v>0.24561403508771928</c:v>
                </c:pt>
                <c:pt idx="5">
                  <c:v>0.27192982456140352</c:v>
                </c:pt>
                <c:pt idx="6">
                  <c:v>0.26315789473684209</c:v>
                </c:pt>
                <c:pt idx="8">
                  <c:v>0.2807017543859649</c:v>
                </c:pt>
                <c:pt idx="9">
                  <c:v>0.27192982456140352</c:v>
                </c:pt>
                <c:pt idx="10">
                  <c:v>0.24561403508771928</c:v>
                </c:pt>
                <c:pt idx="12">
                  <c:v>0.20175438596491227</c:v>
                </c:pt>
                <c:pt idx="14">
                  <c:v>0.23684210526315788</c:v>
                </c:pt>
                <c:pt idx="16">
                  <c:v>0.19298245614035087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A5-49FE-9BBD-D7C0BFBD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52360"/>
        <c:axId val="1220773480"/>
      </c:scatterChart>
      <c:valAx>
        <c:axId val="1220752360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73480"/>
        <c:crosses val="autoZero"/>
        <c:crossBetween val="midCat"/>
        <c:minorUnit val="1"/>
      </c:valAx>
      <c:valAx>
        <c:axId val="1220773480"/>
        <c:scaling>
          <c:orientation val="minMax"/>
          <c:max val="0.4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52360"/>
        <c:crosses val="autoZero"/>
        <c:crossBetween val="midCat"/>
        <c:majorUnit val="0.02"/>
        <c:min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Aproveitamento 17º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305496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1'!$N$1:$N$20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1'!$P$1:$P$20</c:f>
              <c:numCache>
                <c:formatCode>0.0%</c:formatCode>
                <c:ptCount val="20"/>
                <c:pt idx="0">
                  <c:v>0.36231884057971014</c:v>
                </c:pt>
                <c:pt idx="1">
                  <c:v>0.36231884057971014</c:v>
                </c:pt>
                <c:pt idx="2">
                  <c:v>0.3888888888888889</c:v>
                </c:pt>
                <c:pt idx="3">
                  <c:v>0.34210526315789475</c:v>
                </c:pt>
                <c:pt idx="4">
                  <c:v>0.38596491228070179</c:v>
                </c:pt>
                <c:pt idx="5">
                  <c:v>0.38596491228070179</c:v>
                </c:pt>
                <c:pt idx="6">
                  <c:v>0.39473684210526311</c:v>
                </c:pt>
                <c:pt idx="7">
                  <c:v>0.36842105263157898</c:v>
                </c:pt>
                <c:pt idx="8">
                  <c:v>0.35964912280701755</c:v>
                </c:pt>
                <c:pt idx="9">
                  <c:v>0.35964912280701755</c:v>
                </c:pt>
                <c:pt idx="10">
                  <c:v>0.38596491228070179</c:v>
                </c:pt>
                <c:pt idx="11">
                  <c:v>0.33333333333333331</c:v>
                </c:pt>
                <c:pt idx="12">
                  <c:v>0.36842105263157898</c:v>
                </c:pt>
                <c:pt idx="13">
                  <c:v>0.37719298245614036</c:v>
                </c:pt>
                <c:pt idx="14">
                  <c:v>0.37719298245614036</c:v>
                </c:pt>
                <c:pt idx="15">
                  <c:v>0.36842105263157898</c:v>
                </c:pt>
                <c:pt idx="16">
                  <c:v>0.31578947368421051</c:v>
                </c:pt>
                <c:pt idx="17">
                  <c:v>0.35964912280701755</c:v>
                </c:pt>
                <c:pt idx="18">
                  <c:v>0.37719298245614036</c:v>
                </c:pt>
                <c:pt idx="19">
                  <c:v>0.32456140350877194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8-43A9-B672-A39653B6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75271"/>
        <c:axId val="1112795703"/>
      </c:scatterChart>
      <c:valAx>
        <c:axId val="381275271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112795703"/>
        <c:crosses val="autoZero"/>
        <c:crossBetween val="midCat"/>
        <c:majorUnit val="2"/>
        <c:minorUnit val="1"/>
      </c:valAx>
      <c:valAx>
        <c:axId val="1112795703"/>
        <c:scaling>
          <c:orientation val="minMax"/>
          <c:max val="0.4"/>
          <c:min val="0.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75271"/>
        <c:crosses val="autoZero"/>
        <c:crossBetween val="midCat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16º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FF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D7D31"/>
              </a:solidFill>
              <a:ln w="9525">
                <a:solidFill>
                  <a:srgbClr val="C6591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305496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1'!$W$1:$W$20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1'!$Z$1:$Z$20</c:f>
              <c:numCache>
                <c:formatCode>0.0%</c:formatCode>
                <c:ptCount val="20"/>
                <c:pt idx="0">
                  <c:v>0.36231884057971014</c:v>
                </c:pt>
                <c:pt idx="1">
                  <c:v>0.36956521739130438</c:v>
                </c:pt>
                <c:pt idx="2">
                  <c:v>0.40476190476190471</c:v>
                </c:pt>
                <c:pt idx="3">
                  <c:v>0.38596491228070179</c:v>
                </c:pt>
                <c:pt idx="4">
                  <c:v>0.39473684210526311</c:v>
                </c:pt>
                <c:pt idx="5">
                  <c:v>0.38596491228070179</c:v>
                </c:pt>
                <c:pt idx="6">
                  <c:v>0.40350877192982454</c:v>
                </c:pt>
                <c:pt idx="7">
                  <c:v>0.36842105263157898</c:v>
                </c:pt>
                <c:pt idx="8">
                  <c:v>0.37719298245614036</c:v>
                </c:pt>
                <c:pt idx="9">
                  <c:v>0.39473684210526311</c:v>
                </c:pt>
                <c:pt idx="10">
                  <c:v>0.39473684210526311</c:v>
                </c:pt>
                <c:pt idx="11">
                  <c:v>0.35087719298245612</c:v>
                </c:pt>
                <c:pt idx="12">
                  <c:v>0.37719298245614036</c:v>
                </c:pt>
                <c:pt idx="13">
                  <c:v>0.39473684210526311</c:v>
                </c:pt>
                <c:pt idx="14">
                  <c:v>0.37719298245614036</c:v>
                </c:pt>
                <c:pt idx="15">
                  <c:v>0.37719298245614036</c:v>
                </c:pt>
                <c:pt idx="16">
                  <c:v>0.34210526315789475</c:v>
                </c:pt>
                <c:pt idx="17">
                  <c:v>0.35964912280701755</c:v>
                </c:pt>
                <c:pt idx="18">
                  <c:v>0.40350877192982454</c:v>
                </c:pt>
                <c:pt idx="19">
                  <c:v>0.35964912280701755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B-4A36-B440-2A590630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466424"/>
        <c:axId val="792282040"/>
      </c:scatterChart>
      <c:valAx>
        <c:axId val="1597466424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792282040"/>
        <c:crosses val="autoZero"/>
        <c:crossBetween val="midCat"/>
        <c:majorUnit val="2"/>
        <c:minorUnit val="1"/>
      </c:valAx>
      <c:valAx>
        <c:axId val="792282040"/>
        <c:scaling>
          <c:orientation val="minMax"/>
          <c:min val="0.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597466424"/>
        <c:crosses val="autoZero"/>
        <c:crossBetween val="midCat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8º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2EFDA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1'!$AB$1:$AB$20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1'!$AC$1:$AC$20</c:f>
              <c:numCache>
                <c:formatCode>0.0%</c:formatCode>
                <c:ptCount val="20"/>
                <c:pt idx="0">
                  <c:v>0.47826086956521735</c:v>
                </c:pt>
                <c:pt idx="1">
                  <c:v>0.48550724637681159</c:v>
                </c:pt>
                <c:pt idx="2">
                  <c:v>0.47619047619047622</c:v>
                </c:pt>
                <c:pt idx="3">
                  <c:v>0.48245614035087719</c:v>
                </c:pt>
                <c:pt idx="4">
                  <c:v>0.48245614035087719</c:v>
                </c:pt>
                <c:pt idx="5">
                  <c:v>0.46491228070175433</c:v>
                </c:pt>
                <c:pt idx="6">
                  <c:v>0.48245614035087719</c:v>
                </c:pt>
                <c:pt idx="7">
                  <c:v>0.49122807017543857</c:v>
                </c:pt>
                <c:pt idx="8">
                  <c:v>0.5</c:v>
                </c:pt>
                <c:pt idx="9">
                  <c:v>0.46491228070175433</c:v>
                </c:pt>
                <c:pt idx="10">
                  <c:v>0.5</c:v>
                </c:pt>
                <c:pt idx="11">
                  <c:v>0.47368421052631576</c:v>
                </c:pt>
                <c:pt idx="12">
                  <c:v>0.48245614035087719</c:v>
                </c:pt>
                <c:pt idx="13">
                  <c:v>0.46491228070175433</c:v>
                </c:pt>
                <c:pt idx="14">
                  <c:v>0.47368421052631576</c:v>
                </c:pt>
                <c:pt idx="15">
                  <c:v>0.46491228070175433</c:v>
                </c:pt>
                <c:pt idx="16">
                  <c:v>0.49122807017543857</c:v>
                </c:pt>
                <c:pt idx="17">
                  <c:v>0.47368421052631576</c:v>
                </c:pt>
                <c:pt idx="18">
                  <c:v>0.46491228070175433</c:v>
                </c:pt>
                <c:pt idx="19">
                  <c:v>0.48245614035087719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6-4828-9413-AA543DF5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805623"/>
        <c:axId val="71276616"/>
      </c:scatterChart>
      <c:valAx>
        <c:axId val="1132805623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low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71276616"/>
        <c:crosses val="autoZero"/>
        <c:crossBetween val="midCat"/>
        <c:majorUnit val="2"/>
        <c:minorUnit val="1"/>
      </c:valAx>
      <c:valAx>
        <c:axId val="71276616"/>
        <c:scaling>
          <c:orientation val="minMax"/>
          <c:max val="0.505"/>
          <c:min val="0.4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132805623"/>
        <c:crosses val="autoZero"/>
        <c:crossBetween val="midCat"/>
        <c:majorUnit val="5.0000000000000001E-3"/>
        <c:minorUnit val="2.5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20º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3A3838"/>
                </a:solidFill>
                <a:prstDash val="solid"/>
              </a:ln>
              <a:effectLst/>
            </c:spPr>
          </c:marker>
          <c:trendline>
            <c:spPr>
              <a:ln w="190500" cap="rnd">
                <a:solidFill>
                  <a:srgbClr val="C00000">
                    <a:alpha val="25000"/>
                  </a:srgbClr>
                </a:solidFill>
                <a:prstDash val="solid"/>
                <a:tailEnd type="triangle" w="sm" len="sm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9.7801404266091102E-2"/>
                  <c:y val="-3.0814112837665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C00000"/>
                </a:solidFill>
                <a:prstDash val="sysDot"/>
                <a:headEnd type="none"/>
                <a:tailEnd type="none" w="sm" len="sm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35405092129982"/>
                  <c:y val="-6.98416680215857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'Gráficos 1'!$AG$1:$AG$20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1'!$AI$1:$AI$20</c:f>
              <c:numCache>
                <c:formatCode>0.0%</c:formatCode>
                <c:ptCount val="20"/>
                <c:pt idx="0">
                  <c:v>0.33333333333333331</c:v>
                </c:pt>
                <c:pt idx="1">
                  <c:v>0.28260869565217389</c:v>
                </c:pt>
                <c:pt idx="2">
                  <c:v>0.32539682539682541</c:v>
                </c:pt>
                <c:pt idx="3">
                  <c:v>0.24561403508771928</c:v>
                </c:pt>
                <c:pt idx="4">
                  <c:v>0.14912280701754385</c:v>
                </c:pt>
                <c:pt idx="5">
                  <c:v>0.30701754385964913</c:v>
                </c:pt>
                <c:pt idx="6">
                  <c:v>0.27192982456140352</c:v>
                </c:pt>
                <c:pt idx="7">
                  <c:v>0.24561403508771928</c:v>
                </c:pt>
                <c:pt idx="8">
                  <c:v>0.27192982456140352</c:v>
                </c:pt>
                <c:pt idx="9">
                  <c:v>0.26315789473684209</c:v>
                </c:pt>
                <c:pt idx="10">
                  <c:v>0.2807017543859649</c:v>
                </c:pt>
                <c:pt idx="11">
                  <c:v>0.2807017543859649</c:v>
                </c:pt>
                <c:pt idx="12">
                  <c:v>0.27192982456140352</c:v>
                </c:pt>
                <c:pt idx="13">
                  <c:v>0.24561403508771928</c:v>
                </c:pt>
                <c:pt idx="14">
                  <c:v>0.31578947368421051</c:v>
                </c:pt>
                <c:pt idx="15">
                  <c:v>0.20175438596491227</c:v>
                </c:pt>
                <c:pt idx="16">
                  <c:v>0.17543859649122806</c:v>
                </c:pt>
                <c:pt idx="17">
                  <c:v>0.23684210526315788</c:v>
                </c:pt>
                <c:pt idx="18">
                  <c:v>0.13157894736842105</c:v>
                </c:pt>
                <c:pt idx="19">
                  <c:v>0.19298245614035087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D-4E10-9E6E-9BAF117C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6983"/>
        <c:axId val="1935811639"/>
      </c:scatterChart>
      <c:valAx>
        <c:axId val="98636983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1935811639"/>
        <c:crosses val="autoZero"/>
        <c:crossBetween val="midCat"/>
        <c:majorUnit val="2"/>
        <c:minorUnit val="1"/>
      </c:valAx>
      <c:valAx>
        <c:axId val="1935811639"/>
        <c:scaling>
          <c:orientation val="minMax"/>
          <c:max val="0.35"/>
          <c:min val="0.11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txPr>
        <c:crossAx val="98636983"/>
        <c:crosses val="autoZero"/>
        <c:crossBetween val="midCat"/>
        <c:majorUnit val="0.02"/>
        <c:minorUnit val="0.01"/>
      </c:valAx>
      <c:spPr>
        <a:noFill/>
        <a:ln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1 - Ajuste Perfeito</a:t>
            </a:r>
          </a:p>
        </c:rich>
      </c:tx>
      <c:layout>
        <c:manualLayout>
          <c:xMode val="edge"/>
          <c:yMode val="edge"/>
          <c:x val="0.15432360913902154"/>
          <c:y val="3.7974683544303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6.6360311518437243E-2"/>
                  <c:y val="-0.16074088840160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Explicações!$B$2:$B$23</c:f>
              <c:numCache>
                <c:formatCode>General</c:formatCode>
                <c:ptCount val="22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A-4AAB-85E6-110A6628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91208"/>
        <c:axId val="1044598888"/>
      </c:scatterChart>
      <c:valAx>
        <c:axId val="1044591208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98888"/>
        <c:crosses val="autoZero"/>
        <c:crossBetween val="midCat"/>
        <c:majorUnit val="2"/>
        <c:minorUnit val="1"/>
      </c:valAx>
      <c:valAx>
        <c:axId val="10445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9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3 - Crescimento - Oscilação Costante</a:t>
            </a:r>
          </a:p>
        </c:rich>
      </c:tx>
      <c:layout>
        <c:manualLayout>
          <c:xMode val="edge"/>
          <c:yMode val="edge"/>
          <c:x val="7.7551197820017709E-2"/>
          <c:y val="2.4169184290030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22751057391711"/>
                  <c:y val="-0.31004654629651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Explicações!$D$26:$D$46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Explicações!$E$26:$E$46</c:f>
              <c:numCache>
                <c:formatCode>General</c:formatCode>
                <c:ptCount val="21"/>
                <c:pt idx="0">
                  <c:v>160</c:v>
                </c:pt>
                <c:pt idx="1">
                  <c:v>-120</c:v>
                </c:pt>
                <c:pt idx="2">
                  <c:v>200</c:v>
                </c:pt>
                <c:pt idx="3">
                  <c:v>-80</c:v>
                </c:pt>
                <c:pt idx="4">
                  <c:v>240</c:v>
                </c:pt>
                <c:pt idx="5">
                  <c:v>-40</c:v>
                </c:pt>
                <c:pt idx="6">
                  <c:v>280</c:v>
                </c:pt>
                <c:pt idx="7">
                  <c:v>0</c:v>
                </c:pt>
                <c:pt idx="8">
                  <c:v>320</c:v>
                </c:pt>
                <c:pt idx="9">
                  <c:v>40</c:v>
                </c:pt>
                <c:pt idx="10">
                  <c:v>360</c:v>
                </c:pt>
                <c:pt idx="11">
                  <c:v>80</c:v>
                </c:pt>
                <c:pt idx="12">
                  <c:v>400</c:v>
                </c:pt>
                <c:pt idx="13">
                  <c:v>120</c:v>
                </c:pt>
                <c:pt idx="14">
                  <c:v>440</c:v>
                </c:pt>
                <c:pt idx="15">
                  <c:v>160</c:v>
                </c:pt>
                <c:pt idx="16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7-4A6F-ACB2-B7C4877A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50056"/>
        <c:axId val="759827016"/>
      </c:scatterChart>
      <c:valAx>
        <c:axId val="7598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27016"/>
        <c:crosses val="autoZero"/>
        <c:crossBetween val="midCat"/>
      </c:valAx>
      <c:valAx>
        <c:axId val="7598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ustomXml" Target="../ink/ink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chart" Target="../charts/chart7.xml"/><Relationship Id="rId5" Type="http://schemas.openxmlformats.org/officeDocument/2006/relationships/customXml" Target="../ink/ink1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7A3011-30D3-ECBB-A688-A7C639B26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0</xdr:row>
      <xdr:rowOff>0</xdr:rowOff>
    </xdr:from>
    <xdr:to>
      <xdr:col>30</xdr:col>
      <xdr:colOff>600075</xdr:colOff>
      <xdr:row>16</xdr:row>
      <xdr:rowOff>180975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25B40DE-1DD4-EBD0-95F1-23554F963FB4}"/>
            </a:ext>
            <a:ext uri="{147F2762-F138-4A5C-976F-8EAC2B608ADB}">
              <a16:predDERef xmlns:a16="http://schemas.microsoft.com/office/drawing/2014/main" pred="{E87A3011-30D3-ECBB-A688-A7C639B26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0</xdr:row>
      <xdr:rowOff>0</xdr:rowOff>
    </xdr:from>
    <xdr:to>
      <xdr:col>21</xdr:col>
      <xdr:colOff>304800</xdr:colOff>
      <xdr:row>16</xdr:row>
      <xdr:rowOff>180975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2D1BBD9-51D0-C08D-F9C2-C1AA0899FDD5}"/>
            </a:ext>
            <a:ext uri="{147F2762-F138-4A5C-976F-8EAC2B608ADB}">
              <a16:predDERef xmlns:a16="http://schemas.microsoft.com/office/drawing/2014/main" pred="{225B40DE-1DD4-EBD0-95F1-23554F96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457200</xdr:colOff>
      <xdr:row>17</xdr:row>
      <xdr:rowOff>0</xdr:rowOff>
    </xdr:from>
    <xdr:to>
      <xdr:col>30</xdr:col>
      <xdr:colOff>600075</xdr:colOff>
      <xdr:row>33</xdr:row>
      <xdr:rowOff>180975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4F77A1E-5CF7-FD6E-E005-346C2388839F}"/>
            </a:ext>
            <a:ext uri="{147F2762-F138-4A5C-976F-8EAC2B608ADB}">
              <a16:predDERef xmlns:a16="http://schemas.microsoft.com/office/drawing/2014/main" pred="{22D1BBD9-51D0-C08D-F9C2-C1AA0899F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485775</xdr:colOff>
      <xdr:row>3</xdr:row>
      <xdr:rowOff>152400</xdr:rowOff>
    </xdr:from>
    <xdr:to>
      <xdr:col>11</xdr:col>
      <xdr:colOff>9525</xdr:colOff>
      <xdr:row>29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1" name="Tinta 70">
              <a:extLst>
                <a:ext uri="{FF2B5EF4-FFF2-40B4-BE49-F238E27FC236}">
                  <a16:creationId xmlns:a16="http://schemas.microsoft.com/office/drawing/2014/main" id="{53063FE4-9A02-4BD4-825B-840CC9A12117}"/>
                </a:ext>
                <a:ext uri="{147F2762-F138-4A5C-976F-8EAC2B608ADB}">
                  <a16:predDERef xmlns:a16="http://schemas.microsoft.com/office/drawing/2014/main" pred="{F4F77A1E-5CF7-FD6E-E005-346C2388839F}"/>
                </a:ext>
              </a:extLst>
            </xdr14:cNvPr>
            <xdr14:cNvContentPartPr/>
          </xdr14:nvContentPartPr>
          <xdr14:nvPr macro=""/>
          <xdr14:xfrm>
            <a:off x="1095375" y="723900"/>
            <a:ext cx="5619750" cy="4886325"/>
          </xdr14:xfrm>
        </xdr:contentPart>
      </mc:Choice>
      <mc:Fallback xmlns="">
        <xdr:pic>
          <xdr:nvPicPr>
            <xdr:cNvPr id="71" name="">
              <a:extLst>
                <a:ext uri="{FF2B5EF4-FFF2-40B4-BE49-F238E27FC236}">
                  <a16:creationId xmlns:a16="http://schemas.microsoft.com/office/drawing/2014/main" id="{53063FE4-9A02-4BD4-825B-840CC9A12117}"/>
                </a:ext>
                <a:ext uri="{147F2762-F138-4A5C-976F-8EAC2B608ADB}">
                  <a16:predDERef xmlns:a16="http://schemas.microsoft.com/office/drawing/2014/main" pred="{1152A2CC-9A2C-4742-8333-00F79A55CFB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91058" y="719579"/>
              <a:ext cx="5628384" cy="4894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190500</xdr:colOff>
      <xdr:row>6</xdr:row>
      <xdr:rowOff>104775</xdr:rowOff>
    </xdr:from>
    <xdr:to>
      <xdr:col>11</xdr:col>
      <xdr:colOff>428625</xdr:colOff>
      <xdr:row>32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5" name="Tinta 74">
              <a:extLst>
                <a:ext uri="{FF2B5EF4-FFF2-40B4-BE49-F238E27FC236}">
                  <a16:creationId xmlns:a16="http://schemas.microsoft.com/office/drawing/2014/main" id="{B48C506A-5F54-416D-A126-E225A6C7288A}"/>
                </a:ext>
                <a:ext uri="{147F2762-F138-4A5C-976F-8EAC2B608ADB}">
                  <a16:predDERef xmlns:a16="http://schemas.microsoft.com/office/drawing/2014/main" pred="{53063FE4-9A02-4BD4-825B-840CC9A12117}"/>
                </a:ext>
              </a:extLst>
            </xdr14:cNvPr>
            <xdr14:cNvContentPartPr/>
          </xdr14:nvContentPartPr>
          <xdr14:nvPr macro=""/>
          <xdr14:xfrm>
            <a:off x="190500" y="1247775"/>
            <a:ext cx="6943725" cy="4962525"/>
          </xdr14:xfrm>
        </xdr:contentPart>
      </mc:Choice>
      <mc:Fallback xmlns="">
        <xdr:pic>
          <xdr:nvPicPr>
            <xdr:cNvPr id="75" name="">
              <a:extLst>
                <a:ext uri="{FF2B5EF4-FFF2-40B4-BE49-F238E27FC236}">
                  <a16:creationId xmlns:a16="http://schemas.microsoft.com/office/drawing/2014/main" id="{B48C506A-5F54-416D-A126-E225A6C7288A}"/>
                </a:ext>
                <a:ext uri="{147F2762-F138-4A5C-976F-8EAC2B608ADB}">
                  <a16:predDERef xmlns:a16="http://schemas.microsoft.com/office/drawing/2014/main" pred="{53063FE4-9A02-4BD4-825B-840CC9A1211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6178" y="1243455"/>
              <a:ext cx="6952368" cy="497116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161925</xdr:colOff>
      <xdr:row>16</xdr:row>
      <xdr:rowOff>180975</xdr:rowOff>
    </xdr:from>
    <xdr:to>
      <xdr:col>40</xdr:col>
      <xdr:colOff>304800</xdr:colOff>
      <xdr:row>33</xdr:row>
      <xdr:rowOff>180975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F2FD72B5-544F-3776-FD0B-07B30C16670E}"/>
            </a:ext>
            <a:ext uri="{147F2762-F138-4A5C-976F-8EAC2B608ADB}">
              <a16:predDERef xmlns:a16="http://schemas.microsoft.com/office/drawing/2014/main" pred="{B48C506A-5F54-416D-A126-E225A6C72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161925</xdr:colOff>
      <xdr:row>0</xdr:row>
      <xdr:rowOff>0</xdr:rowOff>
    </xdr:from>
    <xdr:to>
      <xdr:col>40</xdr:col>
      <xdr:colOff>304800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A9866E-2D1C-7F04-0236-0919DCA02A0C}"/>
            </a:ext>
            <a:ext uri="{147F2762-F138-4A5C-976F-8EAC2B608ADB}">
              <a16:predDERef xmlns:a16="http://schemas.microsoft.com/office/drawing/2014/main" pred="{F2FD72B5-544F-3776-FD0B-07B30C166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161925</xdr:colOff>
      <xdr:row>17</xdr:row>
      <xdr:rowOff>0</xdr:rowOff>
    </xdr:from>
    <xdr:to>
      <xdr:col>21</xdr:col>
      <xdr:colOff>304800</xdr:colOff>
      <xdr:row>33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354A6B-CE70-745A-1BC3-5611F32201F8}"/>
            </a:ext>
            <a:ext uri="{147F2762-F138-4A5C-976F-8EAC2B608ADB}">
              <a16:predDERef xmlns:a16="http://schemas.microsoft.com/office/drawing/2014/main" pred="{C8A9866E-2D1C-7F04-0236-0919DCA0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247651</xdr:colOff>
      <xdr:row>0</xdr:row>
      <xdr:rowOff>133350</xdr:rowOff>
    </xdr:from>
    <xdr:to>
      <xdr:col>20</xdr:col>
      <xdr:colOff>50851</xdr:colOff>
      <xdr:row>15</xdr:row>
      <xdr:rowOff>155850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E88F16-DAFE-22C1-973E-A19F3A26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247651</xdr:colOff>
      <xdr:row>33</xdr:row>
      <xdr:rowOff>47625</xdr:rowOff>
    </xdr:from>
    <xdr:to>
      <xdr:col>20</xdr:col>
      <xdr:colOff>50851</xdr:colOff>
      <xdr:row>48</xdr:row>
      <xdr:rowOff>70125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8EE3F5-9462-38DE-5914-7530B64A592D}"/>
            </a:ext>
            <a:ext uri="{147F2762-F138-4A5C-976F-8EAC2B608ADB}">
              <a16:predDERef xmlns:a16="http://schemas.microsoft.com/office/drawing/2014/main" pred="{87E88F16-DAFE-22C1-973E-A19F3A26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247651</xdr:colOff>
      <xdr:row>16</xdr:row>
      <xdr:rowOff>171451</xdr:rowOff>
    </xdr:from>
    <xdr:to>
      <xdr:col>20</xdr:col>
      <xdr:colOff>50851</xdr:colOff>
      <xdr:row>32</xdr:row>
      <xdr:rowOff>3451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DF3120-F500-1889-63C3-4CBA5B890914}"/>
            </a:ext>
            <a:ext uri="{147F2762-F138-4A5C-976F-8EAC2B608ADB}">
              <a16:predDERef xmlns:a16="http://schemas.microsoft.com/office/drawing/2014/main" pred="{248EE3F5-9462-38DE-5914-7530B64A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395287</xdr:colOff>
      <xdr:row>33</xdr:row>
      <xdr:rowOff>47625</xdr:rowOff>
    </xdr:from>
    <xdr:to>
      <xdr:col>44</xdr:col>
      <xdr:colOff>198487</xdr:colOff>
      <xdr:row>48</xdr:row>
      <xdr:rowOff>70125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87D54-56D9-8ED3-5CD7-84CF043BCBD8}"/>
            </a:ext>
            <a:ext uri="{147F2762-F138-4A5C-976F-8EAC2B608ADB}">
              <a16:predDERef xmlns:a16="http://schemas.microsoft.com/office/drawing/2014/main" pred="{09DF3120-F500-1889-63C3-4CBA5B890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296863</xdr:colOff>
      <xdr:row>0</xdr:row>
      <xdr:rowOff>133350</xdr:rowOff>
    </xdr:from>
    <xdr:to>
      <xdr:col>28</xdr:col>
      <xdr:colOff>100063</xdr:colOff>
      <xdr:row>15</xdr:row>
      <xdr:rowOff>155850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DE8ACA-05E9-1071-EBE3-DB6853F38E34}"/>
            </a:ext>
            <a:ext uri="{147F2762-F138-4A5C-976F-8EAC2B608ADB}">
              <a16:predDERef xmlns:a16="http://schemas.microsoft.com/office/drawing/2014/main" pred="{19C87D54-56D9-8ED3-5CD7-84CF043BC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346075</xdr:colOff>
      <xdr:row>0</xdr:row>
      <xdr:rowOff>133350</xdr:rowOff>
    </xdr:from>
    <xdr:to>
      <xdr:col>36</xdr:col>
      <xdr:colOff>149275</xdr:colOff>
      <xdr:row>15</xdr:row>
      <xdr:rowOff>155850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54A70D-60AE-42E4-9A3C-7D89D3AB9A8C}"/>
            </a:ext>
            <a:ext uri="{147F2762-F138-4A5C-976F-8EAC2B608ADB}">
              <a16:predDERef xmlns:a16="http://schemas.microsoft.com/office/drawing/2014/main" pred="{C9DE8ACA-05E9-1071-EBE3-DB6853F3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296863</xdr:colOff>
      <xdr:row>16</xdr:row>
      <xdr:rowOff>180976</xdr:rowOff>
    </xdr:from>
    <xdr:to>
      <xdr:col>28</xdr:col>
      <xdr:colOff>100063</xdr:colOff>
      <xdr:row>32</xdr:row>
      <xdr:rowOff>12976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2111C2-1CFB-5289-394A-CDDE61DB3EC5}"/>
            </a:ext>
            <a:ext uri="{147F2762-F138-4A5C-976F-8EAC2B608ADB}">
              <a16:predDERef xmlns:a16="http://schemas.microsoft.com/office/drawing/2014/main" pred="{F254A70D-60AE-42E4-9A3C-7D89D3AB9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346075</xdr:colOff>
      <xdr:row>33</xdr:row>
      <xdr:rowOff>47625</xdr:rowOff>
    </xdr:from>
    <xdr:to>
      <xdr:col>36</xdr:col>
      <xdr:colOff>149275</xdr:colOff>
      <xdr:row>48</xdr:row>
      <xdr:rowOff>70125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8DD9CF8-B833-3230-A892-95C614BB9D62}"/>
            </a:ext>
            <a:ext uri="{147F2762-F138-4A5C-976F-8EAC2B608ADB}">
              <a16:predDERef xmlns:a16="http://schemas.microsoft.com/office/drawing/2014/main" pred="{DB2111C2-1CFB-5289-394A-CDDE61DB3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296863</xdr:colOff>
      <xdr:row>33</xdr:row>
      <xdr:rowOff>47625</xdr:rowOff>
    </xdr:from>
    <xdr:to>
      <xdr:col>28</xdr:col>
      <xdr:colOff>100063</xdr:colOff>
      <xdr:row>48</xdr:row>
      <xdr:rowOff>70125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B55CDF3-5EC7-48BA-8783-232617719436}"/>
            </a:ext>
            <a:ext uri="{147F2762-F138-4A5C-976F-8EAC2B608ADB}">
              <a16:predDERef xmlns:a16="http://schemas.microsoft.com/office/drawing/2014/main" pred="{28DD9CF8-B833-3230-A892-95C614BB9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395287</xdr:colOff>
      <xdr:row>16</xdr:row>
      <xdr:rowOff>171451</xdr:rowOff>
    </xdr:from>
    <xdr:to>
      <xdr:col>44</xdr:col>
      <xdr:colOff>198487</xdr:colOff>
      <xdr:row>32</xdr:row>
      <xdr:rowOff>3451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E02853-D061-25D3-C5FD-862C9FE3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346075</xdr:colOff>
      <xdr:row>16</xdr:row>
      <xdr:rowOff>171451</xdr:rowOff>
    </xdr:from>
    <xdr:to>
      <xdr:col>36</xdr:col>
      <xdr:colOff>149275</xdr:colOff>
      <xdr:row>32</xdr:row>
      <xdr:rowOff>3451</xdr:rowOff>
    </xdr:to>
    <xdr:graphicFrame macro="">
      <xdr:nvGraphicFramePr>
        <xdr:cNvPr id="13" name="Gráfico 7">
          <a:extLst>
            <a:ext uri="{FF2B5EF4-FFF2-40B4-BE49-F238E27FC236}">
              <a16:creationId xmlns:a16="http://schemas.microsoft.com/office/drawing/2014/main" id="{D511E6F6-BA63-4233-AB84-2FF32B3AF842}"/>
            </a:ext>
            <a:ext uri="{147F2762-F138-4A5C-976F-8EAC2B608ADB}">
              <a16:predDERef xmlns:a16="http://schemas.microsoft.com/office/drawing/2014/main" pred="{F254A70D-60AE-42E4-9A3C-7D89D3AB9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395287</xdr:colOff>
      <xdr:row>0</xdr:row>
      <xdr:rowOff>133350</xdr:rowOff>
    </xdr:from>
    <xdr:to>
      <xdr:col>44</xdr:col>
      <xdr:colOff>198487</xdr:colOff>
      <xdr:row>15</xdr:row>
      <xdr:rowOff>155850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DE8349-49C4-0413-31E6-410ACDB1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43800</xdr:colOff>
      <xdr:row>34</xdr:row>
      <xdr:rowOff>3000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B2F36A-786A-2E81-809D-55899A741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138113</xdr:colOff>
      <xdr:row>0</xdr:row>
      <xdr:rowOff>0</xdr:rowOff>
    </xdr:from>
    <xdr:to>
      <xdr:col>26</xdr:col>
      <xdr:colOff>372413</xdr:colOff>
      <xdr:row>34</xdr:row>
      <xdr:rowOff>3000</xdr:rowOff>
    </xdr:to>
    <xdr:graphicFrame macro="">
      <xdr:nvGraphicFramePr>
        <xdr:cNvPr id="6" name="Gráfico 19">
          <a:extLst>
            <a:ext uri="{FF2B5EF4-FFF2-40B4-BE49-F238E27FC236}">
              <a16:creationId xmlns:a16="http://schemas.microsoft.com/office/drawing/2014/main" id="{39A4CC32-13E4-8169-017C-85C39E383501}"/>
            </a:ext>
            <a:ext uri="{147F2762-F138-4A5C-976F-8EAC2B608ADB}">
              <a16:predDERef xmlns:a16="http://schemas.microsoft.com/office/drawing/2014/main" pred="{4FB2F36A-786A-2E81-809D-55899A741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466725</xdr:colOff>
      <xdr:row>0</xdr:row>
      <xdr:rowOff>0</xdr:rowOff>
    </xdr:from>
    <xdr:to>
      <xdr:col>39</xdr:col>
      <xdr:colOff>281925</xdr:colOff>
      <xdr:row>34</xdr:row>
      <xdr:rowOff>3000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80FAEF0-2BE5-5751-E4B5-F7C50698CFEF}"/>
            </a:ext>
            <a:ext uri="{147F2762-F138-4A5C-976F-8EAC2B608ADB}">
              <a16:predDERef xmlns:a16="http://schemas.microsoft.com/office/drawing/2014/main" pred="{39A4CC32-13E4-8169-017C-85C39E383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85724</xdr:rowOff>
    </xdr:from>
    <xdr:to>
      <xdr:col>13</xdr:col>
      <xdr:colOff>43800</xdr:colOff>
      <xdr:row>68</xdr:row>
      <xdr:rowOff>88724</xdr:rowOff>
    </xdr:to>
    <xdr:graphicFrame macro="">
      <xdr:nvGraphicFramePr>
        <xdr:cNvPr id="2" name="Gráfico 21">
          <a:extLst>
            <a:ext uri="{FF2B5EF4-FFF2-40B4-BE49-F238E27FC236}">
              <a16:creationId xmlns:a16="http://schemas.microsoft.com/office/drawing/2014/main" id="{986E1DE7-30EF-655B-032C-A4437406E03A}"/>
            </a:ext>
            <a:ext uri="{147F2762-F138-4A5C-976F-8EAC2B608ADB}">
              <a16:predDERef xmlns:a16="http://schemas.microsoft.com/office/drawing/2014/main" pred="{B80FAEF0-2BE5-5751-E4B5-F7C50698C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138113</xdr:colOff>
      <xdr:row>34</xdr:row>
      <xdr:rowOff>85724</xdr:rowOff>
    </xdr:from>
    <xdr:to>
      <xdr:col>26</xdr:col>
      <xdr:colOff>372413</xdr:colOff>
      <xdr:row>68</xdr:row>
      <xdr:rowOff>88724</xdr:rowOff>
    </xdr:to>
    <xdr:graphicFrame macro="">
      <xdr:nvGraphicFramePr>
        <xdr:cNvPr id="3" name="Gráfico 22">
          <a:extLst>
            <a:ext uri="{FF2B5EF4-FFF2-40B4-BE49-F238E27FC236}">
              <a16:creationId xmlns:a16="http://schemas.microsoft.com/office/drawing/2014/main" id="{B9C67450-1FC6-11D2-BFC7-B0050EEEBB73}"/>
            </a:ext>
            <a:ext uri="{147F2762-F138-4A5C-976F-8EAC2B608ADB}">
              <a16:predDERef xmlns:a16="http://schemas.microsoft.com/office/drawing/2014/main" pred="{986E1DE7-30EF-655B-032C-A4437406E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466725</xdr:colOff>
      <xdr:row>34</xdr:row>
      <xdr:rowOff>85724</xdr:rowOff>
    </xdr:from>
    <xdr:to>
      <xdr:col>39</xdr:col>
      <xdr:colOff>281925</xdr:colOff>
      <xdr:row>68</xdr:row>
      <xdr:rowOff>88724</xdr:rowOff>
    </xdr:to>
    <xdr:graphicFrame macro="">
      <xdr:nvGraphicFramePr>
        <xdr:cNvPr id="4" name="Gráfico 23">
          <a:extLst>
            <a:ext uri="{FF2B5EF4-FFF2-40B4-BE49-F238E27FC236}">
              <a16:creationId xmlns:a16="http://schemas.microsoft.com/office/drawing/2014/main" id="{75445725-4770-9575-EEC2-A20847DF165A}"/>
            </a:ext>
            <a:ext uri="{147F2762-F138-4A5C-976F-8EAC2B608ADB}">
              <a16:predDERef xmlns:a16="http://schemas.microsoft.com/office/drawing/2014/main" pred="{B9C67450-1FC6-11D2-BFC7-B0050EEE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43800</xdr:colOff>
      <xdr:row>33</xdr:row>
      <xdr:rowOff>31575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BF2A972E-2C65-4ACB-BAC9-91432B6A0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261937</xdr:colOff>
      <xdr:row>0</xdr:row>
      <xdr:rowOff>0</xdr:rowOff>
    </xdr:from>
    <xdr:to>
      <xdr:col>26</xdr:col>
      <xdr:colOff>277162</xdr:colOff>
      <xdr:row>33</xdr:row>
      <xdr:rowOff>31575</xdr:rowOff>
    </xdr:to>
    <xdr:graphicFrame macro="">
      <xdr:nvGraphicFramePr>
        <xdr:cNvPr id="3" name="Gráfico 19">
          <a:extLst>
            <a:ext uri="{FF2B5EF4-FFF2-40B4-BE49-F238E27FC236}">
              <a16:creationId xmlns:a16="http://schemas.microsoft.com/office/drawing/2014/main" id="{A62D79D6-297C-454F-AF7C-CFAF5EF5EE1F}"/>
            </a:ext>
            <a:ext uri="{147F2762-F138-4A5C-976F-8EAC2B608ADB}">
              <a16:predDERef xmlns:a16="http://schemas.microsoft.com/office/drawing/2014/main" pred="{4FB2F36A-786A-2E81-809D-55899A741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495300</xdr:colOff>
      <xdr:row>0</xdr:row>
      <xdr:rowOff>0</xdr:rowOff>
    </xdr:from>
    <xdr:to>
      <xdr:col>39</xdr:col>
      <xdr:colOff>310500</xdr:colOff>
      <xdr:row>33</xdr:row>
      <xdr:rowOff>31575</xdr:rowOff>
    </xdr:to>
    <xdr:graphicFrame macro="">
      <xdr:nvGraphicFramePr>
        <xdr:cNvPr id="4" name="Gráfico 20">
          <a:extLst>
            <a:ext uri="{FF2B5EF4-FFF2-40B4-BE49-F238E27FC236}">
              <a16:creationId xmlns:a16="http://schemas.microsoft.com/office/drawing/2014/main" id="{18060D48-D289-4323-98CD-A52596CB6E45}"/>
            </a:ext>
            <a:ext uri="{147F2762-F138-4A5C-976F-8EAC2B608ADB}">
              <a16:predDERef xmlns:a16="http://schemas.microsoft.com/office/drawing/2014/main" pred="{39A4CC32-13E4-8169-017C-85C39E383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57149</xdr:rowOff>
    </xdr:from>
    <xdr:to>
      <xdr:col>13</xdr:col>
      <xdr:colOff>43800</xdr:colOff>
      <xdr:row>68</xdr:row>
      <xdr:rowOff>60149</xdr:rowOff>
    </xdr:to>
    <xdr:graphicFrame macro="">
      <xdr:nvGraphicFramePr>
        <xdr:cNvPr id="5" name="Gráfico 21">
          <a:extLst>
            <a:ext uri="{FF2B5EF4-FFF2-40B4-BE49-F238E27FC236}">
              <a16:creationId xmlns:a16="http://schemas.microsoft.com/office/drawing/2014/main" id="{AD2AC438-50B0-4956-A66B-05397526790E}"/>
            </a:ext>
            <a:ext uri="{147F2762-F138-4A5C-976F-8EAC2B608ADB}">
              <a16:predDERef xmlns:a16="http://schemas.microsoft.com/office/drawing/2014/main" pred="{18060D48-D289-4323-98CD-A52596CB6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261937</xdr:colOff>
      <xdr:row>34</xdr:row>
      <xdr:rowOff>57149</xdr:rowOff>
    </xdr:from>
    <xdr:to>
      <xdr:col>26</xdr:col>
      <xdr:colOff>277162</xdr:colOff>
      <xdr:row>68</xdr:row>
      <xdr:rowOff>60149</xdr:rowOff>
    </xdr:to>
    <xdr:graphicFrame macro="">
      <xdr:nvGraphicFramePr>
        <xdr:cNvPr id="6" name="Gráfico 22">
          <a:extLst>
            <a:ext uri="{FF2B5EF4-FFF2-40B4-BE49-F238E27FC236}">
              <a16:creationId xmlns:a16="http://schemas.microsoft.com/office/drawing/2014/main" id="{B227AF09-1455-4417-805D-A9D8E0BA4BBD}"/>
            </a:ext>
            <a:ext uri="{147F2762-F138-4A5C-976F-8EAC2B608ADB}">
              <a16:predDERef xmlns:a16="http://schemas.microsoft.com/office/drawing/2014/main" pred="{986E1DE7-30EF-655B-032C-A4437406E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495300</xdr:colOff>
      <xdr:row>34</xdr:row>
      <xdr:rowOff>57149</xdr:rowOff>
    </xdr:from>
    <xdr:to>
      <xdr:col>39</xdr:col>
      <xdr:colOff>310500</xdr:colOff>
      <xdr:row>68</xdr:row>
      <xdr:rowOff>60149</xdr:rowOff>
    </xdr:to>
    <xdr:graphicFrame macro="">
      <xdr:nvGraphicFramePr>
        <xdr:cNvPr id="7" name="Gráfico 23">
          <a:extLst>
            <a:ext uri="{FF2B5EF4-FFF2-40B4-BE49-F238E27FC236}">
              <a16:creationId xmlns:a16="http://schemas.microsoft.com/office/drawing/2014/main" id="{1EE1A571-2207-4E3E-A64A-721279917EBC}"/>
            </a:ext>
            <a:ext uri="{147F2762-F138-4A5C-976F-8EAC2B608ADB}">
              <a16:predDERef xmlns:a16="http://schemas.microsoft.com/office/drawing/2014/main" pred="{B9C67450-1FC6-11D2-BFC7-B0050EEE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28574</xdr:rowOff>
    </xdr:from>
    <xdr:to>
      <xdr:col>16</xdr:col>
      <xdr:colOff>9524</xdr:colOff>
      <xdr:row>83</xdr:row>
      <xdr:rowOff>38099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E9658E8A-48E8-4B03-AFFD-C8EEBD855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171449</xdr:colOff>
      <xdr:row>0</xdr:row>
      <xdr:rowOff>19050</xdr:rowOff>
    </xdr:from>
    <xdr:to>
      <xdr:col>32</xdr:col>
      <xdr:colOff>352425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26C6B-47FD-E2A6-9FA3-F31BE570E847}"/>
            </a:ext>
            <a:ext uri="{147F2762-F138-4A5C-976F-8EAC2B608ADB}">
              <a16:predDERef xmlns:a16="http://schemas.microsoft.com/office/drawing/2014/main" pred="{E9658E8A-48E8-4B03-AFFD-C8EEBD855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43800</xdr:colOff>
      <xdr:row>33</xdr:row>
      <xdr:rowOff>22050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22735A87-40E1-4529-8BF0-A861257AC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0</xdr:row>
      <xdr:rowOff>0</xdr:rowOff>
    </xdr:from>
    <xdr:to>
      <xdr:col>26</xdr:col>
      <xdr:colOff>662925</xdr:colOff>
      <xdr:row>33</xdr:row>
      <xdr:rowOff>22050</xdr:rowOff>
    </xdr:to>
    <xdr:graphicFrame macro="">
      <xdr:nvGraphicFramePr>
        <xdr:cNvPr id="3" name="Gráfico 19">
          <a:extLst>
            <a:ext uri="{FF2B5EF4-FFF2-40B4-BE49-F238E27FC236}">
              <a16:creationId xmlns:a16="http://schemas.microsoft.com/office/drawing/2014/main" id="{FF1CFC0A-A2C6-4B8E-BC62-77227BDF8EC5}"/>
            </a:ext>
            <a:ext uri="{147F2762-F138-4A5C-976F-8EAC2B608ADB}">
              <a16:predDERef xmlns:a16="http://schemas.microsoft.com/office/drawing/2014/main" pred="{4FB2F36A-786A-2E81-809D-55899A741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161925</xdr:colOff>
      <xdr:row>0</xdr:row>
      <xdr:rowOff>0</xdr:rowOff>
    </xdr:from>
    <xdr:to>
      <xdr:col>40</xdr:col>
      <xdr:colOff>5700</xdr:colOff>
      <xdr:row>33</xdr:row>
      <xdr:rowOff>22050</xdr:rowOff>
    </xdr:to>
    <xdr:graphicFrame macro="">
      <xdr:nvGraphicFramePr>
        <xdr:cNvPr id="4" name="Gráfico 20">
          <a:extLst>
            <a:ext uri="{FF2B5EF4-FFF2-40B4-BE49-F238E27FC236}">
              <a16:creationId xmlns:a16="http://schemas.microsoft.com/office/drawing/2014/main" id="{AA08A1B8-D2C0-4BBB-965A-4281E18C88B2}"/>
            </a:ext>
            <a:ext uri="{147F2762-F138-4A5C-976F-8EAC2B608ADB}">
              <a16:predDERef xmlns:a16="http://schemas.microsoft.com/office/drawing/2014/main" pred="{39A4CC32-13E4-8169-017C-85C39E383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180975</xdr:rowOff>
    </xdr:from>
    <xdr:to>
      <xdr:col>13</xdr:col>
      <xdr:colOff>43800</xdr:colOff>
      <xdr:row>67</xdr:row>
      <xdr:rowOff>183975</xdr:rowOff>
    </xdr:to>
    <xdr:graphicFrame macro="">
      <xdr:nvGraphicFramePr>
        <xdr:cNvPr id="5" name="Gráfico 21">
          <a:extLst>
            <a:ext uri="{FF2B5EF4-FFF2-40B4-BE49-F238E27FC236}">
              <a16:creationId xmlns:a16="http://schemas.microsoft.com/office/drawing/2014/main" id="{CE3557FD-C3B0-4D5D-A16A-D80D5E4DC108}"/>
            </a:ext>
            <a:ext uri="{147F2762-F138-4A5C-976F-8EAC2B608ADB}">
              <a16:predDERef xmlns:a16="http://schemas.microsoft.com/office/drawing/2014/main" pred="{18060D48-D289-4323-98CD-A52596CB6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428625</xdr:colOff>
      <xdr:row>33</xdr:row>
      <xdr:rowOff>180975</xdr:rowOff>
    </xdr:from>
    <xdr:to>
      <xdr:col>26</xdr:col>
      <xdr:colOff>662925</xdr:colOff>
      <xdr:row>67</xdr:row>
      <xdr:rowOff>183975</xdr:rowOff>
    </xdr:to>
    <xdr:graphicFrame macro="">
      <xdr:nvGraphicFramePr>
        <xdr:cNvPr id="6" name="Gráfico 22">
          <a:extLst>
            <a:ext uri="{FF2B5EF4-FFF2-40B4-BE49-F238E27FC236}">
              <a16:creationId xmlns:a16="http://schemas.microsoft.com/office/drawing/2014/main" id="{C4E88295-3381-42FC-8E1D-B21016135ED0}"/>
            </a:ext>
            <a:ext uri="{147F2762-F138-4A5C-976F-8EAC2B608ADB}">
              <a16:predDERef xmlns:a16="http://schemas.microsoft.com/office/drawing/2014/main" pred="{986E1DE7-30EF-655B-032C-A4437406E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161925</xdr:colOff>
      <xdr:row>33</xdr:row>
      <xdr:rowOff>180975</xdr:rowOff>
    </xdr:from>
    <xdr:to>
      <xdr:col>40</xdr:col>
      <xdr:colOff>5700</xdr:colOff>
      <xdr:row>67</xdr:row>
      <xdr:rowOff>183975</xdr:rowOff>
    </xdr:to>
    <xdr:graphicFrame macro="">
      <xdr:nvGraphicFramePr>
        <xdr:cNvPr id="7" name="Gráfico 23">
          <a:extLst>
            <a:ext uri="{FF2B5EF4-FFF2-40B4-BE49-F238E27FC236}">
              <a16:creationId xmlns:a16="http://schemas.microsoft.com/office/drawing/2014/main" id="{CADA628B-86C4-4AE4-8370-93FDF1537A5E}"/>
            </a:ext>
            <a:ext uri="{147F2762-F138-4A5C-976F-8EAC2B608ADB}">
              <a16:predDERef xmlns:a16="http://schemas.microsoft.com/office/drawing/2014/main" pred="{B9C67450-1FC6-11D2-BFC7-B0050EEE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0T12:51:46.745"/>
    </inkml:context>
    <inkml:brush xml:id="br0">
      <inkml:brushProperty name="width" value="0.025" units="cm"/>
      <inkml:brushProperty name="height" value="0.025" units="cm"/>
      <inkml:brushProperty name="color" value="#33CCFF"/>
    </inkml:brush>
  </inkml:definitions>
  <inkml:trace contextRef="#ctx0" brushRef="#br0">3043 7567 16383 0 0,'4'5'0'0'0,"2"5"0"0"0,4 2 0 0 0,1 3 0 0 0,-2 3 0 0 0,2-1 0 0 0,-1 1 0 0 0,3-3 0 0 0,-1 1 0 0 0,1-2 0 0 0,0 0 0 0 0,-4 3 0 0 0,3 3 0 0 0,-2 3 0 0 0,2-3 0 0 0,-1-1 0 0 0,2-2 0 0 0,-1-1 0 0 0,-2 2 0 0 0,1-2 0 0 0,-1 0 0 0 0,2 3 0 0 0,-1 2 0 0 0,-2 2 0 0 0,2-3 0 0 0,-1 0 0 0 0,2-4 0 0 0,-1 0 0 0 0,-2 2 0 0 0,2-2 0 0 0,-2 1 0 0 0,-1 1 0 0 0,2-1 0 0 0,-1 0 0 0 0,-2 2 0 0 0,3-3 0 0 0,-1 2 0 0 0,3-4 0 0 0,-1 1 0 0 0,-2 3 0 0 0,2 2 0 0 0,-1 3 0 0 0,2 1 0 0 0,0 2 0 0 0,1-4 0 0 0,-1-2 0 0 0,2 2 0 0 0,-1 0 0 0 0,1-3 0 0 0,-1 0 0 0 0,-4 1 0 0 0,-2 1 0 0 0,1-2 0 0 0,0 0 0 0 0,3 1 0 0 0,-1 1 0 0 0,3-2 0 0 0,-1 0 0 0 0,2 1 0 0 0,-1 2 0 0 0,-3 1 0 0 0,1-3 0 0 0,-1 0 0 0 0,2-4 0 0 0,-1 0 0 0 0,-2 2 0 0 0,2 2 0 0 0,-2 2 0 0 0,3 3 0 0 0,4 0 0 0 0,-1 1 0 0 0,2 1 0 0 0,-3 0 0 0 0,-3 0 0 0 0,1-5 0 0 0,-2-1 0 0 0,2 0 0 0 0,-1 1 0 0 0,3 1 0 0 0,-2 2 0 0 0,1 0 0 0 0,4-3 0 0 0,-1-2 0 0 0,-4 1 0 0 0,1 1 0 0 0,-2 1 0 0 0,2-2 0 0 0,-1-2 0 0 0,1 2 0 0 0,-1 5 0 0 0,2-1 0 0 0,-2-1 0 0 0,-2 1 0 0 0,1 0 0 0 0,3-5 0 0 0,0 0 0 0 0,1 1 0 0 0,-1 0 0 0 0,-4 3 0 0 0,2 0 0 0 0,3 2 0 0 0,-2 0 0 0 0,3 0 0 0 0,-2 1 0 0 0,0 0 0 0 0,4-1 0 0 0,-2 1 0 0 0,1 0 0 0 0,-3-1 0 0 0,1 1 0 0 0,3-5 0 0 0,-2-2 0 0 0,1 1 0 0 0,-3 1 0 0 0,1 1 0 0 0,3 1 0 0 0,-3 2 0 0 0,2 0 0 0 0,-3 0 0 0 0,1 1 0 0 0,3-5 0 0 0,-2 3 0 0 0,0-2 0 0 0,-1-2 0 0 0,0 6 0 0 0,2 2 0 0 0,-1 1 0 0 0,1-5 0 0 0,-3-2 0 0 0,1 4 0 0 0,3-2 0 0 0,-3-2 0 0 0,2 1 0 0 0,-3 0 0 0 0,1 5 0 0 0,3-2 0 0 0,-2-2 0 0 0,0 1 0 0 0,-1-1 0 0 0,0 0 0 0 0,2 5 0 0 0,4 2 0 0 0,-3 0 0 0 0,0-1 0 0 0,2-1 0 0 0,-2-2 0 0 0,-1 0 0 0 0,-2-1 0 0 0,0-1 0 0 0,3 0 0 0 0,-3 1 0 0 0,2-6 0 0 0,-3 4 0 0 0,1-3 0 0 0,-2 0 0 0 0,1 0 0 0 0,3 1 0 0 0,-1 1 0 0 0,0-3 0 0 0,-2-2 0 0 0,2 2 0 0 0,-3 1 0 0 0,1-3 0 0 0,-2-1 0 0 0,2 2 0 0 0,-1 2 0 0 0,1-3 0 0 0,-2-1 0 0 0,2 2 0 0 0,-2 2 0 0 0,2-3 0 0 0,-1 0 0 0 0,1 1 0 0 0,3 1 0 0 0,-2 3 0 0 0,2 0 0 0 0,-3 2 0 0 0,2-4 0 0 0,-3-1 0 0 0,-3 0 0 0 0,1 1 0 0 0,3 1 0 0 0,4 2 0 0 0,-2 1 0 0 0,2-5 0 0 0,2 0 0 0 0,-3 0 0 0 0,-3 1 0 0 0,-1-3 0 0 0,-2-1 0 0 0,2 2 0 0 0,-2 2 0 0 0,3 1 0 0 0,2-3 0 0 0,-1 0 0 0 0,2-4 0 0 0,-3 0 0 0 0,-3 2 0 0 0,1 2 0 0 0,-2 2 0 0 0,2-2 0 0 0,4 4 0 0 0,3 2 0 0 0,-2 2 0 0 0,2 0 0 0 0,1-4 0 0 0,-2-2 0 0 0,-1-5 0 0 0,-2 0 0 0 0,1 0 0 0 0,-3 3 0 0 0,1-2 0 0 0,3 0 0 0 0,3 1 0 0 0,-3 3 0 0 0,2 1 0 0 0,1 2 0 0 0,2 1 0 0 0,-3 0 0 0 0,0 1 0 0 0,1 4 0 0 0,2-2 0 0 0,-3-3 0 0 0,0 0 0 0 0,1-1 0 0 0,-3 0 0 0 0,0 1 0 0 0,2-5 0 0 0,-2-1 0 0 0,0 1 0 0 0,-2 1 0 0 0,0-4 0 0 0,-2 1 0 0 0,1-4 0 0 0,2 1 0 0 0,0 1 0 0 0,0 3 0 0 0,-2 2 0 0 0,-3 3 0 0 0,1-4 0 0 0,-2-1 0 0 0,2 1 0 0 0,3-3 0 0 0,0 0 0 0 0,1 1 0 0 0,-1 2 0 0 0,0-3 0 0 0,-2 1 0 0 0,2 1 0 0 0,2 2 0 0 0,-2 1 0 0 0,2 2 0 0 0,-3 0 0 0 0,1-3 0 0 0,-2-1 0 0 0,-3 0 0 0 0,1-3 0 0 0,3-1 0 0 0,0 2 0 0 0,1-2 0 0 0,-1 0 0 0 0,1 1 0 0 0,-2 3 0 0 0,1-2 0 0 0,-1-1 0 0 0,1-2 0 0 0,-2 0 0 0 0,-2 2 0 0 0,0-3 0 0 0,0 2 0 0 0,-2 2 0 0 0,1-3 0 0 0,0 1 0 0 0,-1 2 0 0 0,1-2 0 0 0,0 0 0 0 0,3-2 0 0 0,-1 0 0 0 0,3-2 0 0 0,-2 1 0 0 0,-2 3 0 0 0,1-2 0 0 0,-1 2 0 0 0,-2 2 0 0 0,2-3 0 0 0,3 1 0 0 0,0 3 0 0 0,3 1 0 0 0,-3 2 0 0 0,3-2 0 0 0,-3-1 0 0 0,1 0 0 0 0,4 2 0 0 0,-3 2 0 0 0,2-4 0 0 0,-3 0 0 0 0,-3 1 0 0 0,1-4 0 0 0,-2 1 0 0 0,-3 1 0 0 0,3-3 0 0 0,3 1 0 0 0,0 2 0 0 0,3 2 0 0 0,-3 2 0 0 0,2-3 0 0 0,-2 0 0 0 0,2 1 0 0 0,-2 1 0 0 0,1 2 0 0 0,3-4 0 0 0,-2 0 0 0 0,-3 0 0 0 0,1 2 0 0 0,-2 2 0 0 0,2-4 0 0 0,-1-1 0 0 0,1-2 0 0 0,-1-2 0 0 0,2 3 0 0 0,-2 2 0 0 0,2-2 0 0 0,-1 0 0 0 0,-4 2 0 0 0,2 2 0 0 0,-1 1 0 0 0,2-2 0 0 0,-1-1 0 0 0,3-4 0 0 0,-2 0 0 0 0,-3 2 0 0 0,2 2 0 0 0,-1 2 0 0 0,2 3 0 0 0,-1 0 0 0 0,3 1 0 0 0,2-3 0 0 0,0-2 0 0 0,-4 0 0 0 0,1-4 0 0 0,-2 1 0 0 0,-2 1 0 0 0,1-3 0 0 0,-1 1 0 0 0,3 2 0 0 0,3-3 0 0 0,0 1 0 0 0,-3 2 0 0 0,1-2 0 0 0,-2 0 0 0 0,2 2 0 0 0,-2 2 0 0 0,-1 2 0 0 0,0-2 0 0 0,4-6 0 0 0,0 0 0 0 0,-3 1 0 0 0,1-1 0 0 0,-1 0 0 0 0,-3 3 0 0 0,2-2 0 0 0,-1 1 0 0 0,3-2 0 0 0,-1 0 0 0 0,3-2 0 0 0,-2 1 0 0 0,-3 3 0 0 0,2-1 0 0 0,-1 0 0 0 0,-2 3 0 0 0,2-2 0 0 0,-1 0 0 0 0,-2 2 0 0 0,3-2 0 0 0,-1 0 0 0 0,3-2 0 0 0,-1 0 0 0 0,-2 3 0 0 0,2-3 0 0 0,-1 2 0 0 0,-3 2 0 0 0,3-3 0 0 0,0 1 0 0 0,-3 2 0 0 0,3-2 0 0 0,-1 1 0 0 0,-2 1 0 0 0,3-3 0 0 0,4-3 0 0 0,-1-4 0 0 0</inkml:trace>
  <inkml:trace contextRef="#ctx0" brushRef="#br0" timeOffset="36.47">11007 6218 16383 0 0,'0'4'0'0'0,"4"2"0"0"0,7 0 0 0 0,0 3 0 0 0,0 5 0 0 0,1-1 0 0 0,-1 3 0 0 0,3 3 0 0 0,-2 3 0 0 0,2-3 0 0 0,-2 0 0 0 0,2-3 0 0 0,-1 0 0 0 0,1 2 0 0 0,-2 3 0 0 0,2-3 0 0 0,-1 0 0 0 0,1-2 0 0 0,-2-1 0 0 0,-2 3 0 0 0,1-2 0 0 0,3 1 0 0 0,0 1 0 0 0,1-1 0 0 0,-1 0 0 0 0,1 2 0 0 0,-2 2 0 0 0,1-2 0 0 0,-1 0 0 0 0,1-4 0 0 0,-2 1 0 0 0,2-2 0 0 0,-1 0 0 0 0,1-2 0 0 0,-2 2 0 0 0,-2 3 0 0 0,0-2 0 0 0,0 1 0 0 0,2-2 0 0 0,-1 2 0 0 0,3-3 0 0 0,-2 1 0 0 0,-3 3 0 0 0,2 3 0 0 0,4 3 0 0 0,3 1 0 0 0,3 2 0 0 0,-1 1 0 0 0,-5-1 0 0 0,0-3 0 0 0,-3-2 0 0 0,1-4 0 0 0,-1-1 0 0 0,1 2 0 0 0,-1 1 0 0 0,2-1 0 0 0,-2 0 0 0 0,2-3 0 0 0,-2 1 0 0 0,2 2 0 0 0,3 2 0 0 0,-1 2 0 0 0,1 3 0 0 0,-3 0 0 0 0,1 2 0 0 0,-1 0 0 0 0,0-5 0 0 0,-2-1 0 0 0,2 0 0 0 0,-1 1 0 0 0,1-3 0 0 0,-2 0 0 0 0,2 0 0 0 0,-2 3 0 0 0,2 1 0 0 0,-1 2 0 0 0,1 0 0 0 0,3 1 0 0 0,3 1 0 0 0,-2 0 0 0 0,0 0 0 0 0,3-1 0 0 0,-4 1 0 0 0,1-5 0 0 0,-3-1 0 0 0,0 0 0 0 0,-2 0 0 0 0,1 3 0 0 0,-2 0 0 0 0,2-3 0 0 0,3-1 0 0 0,-2 1 0 0 0,2 1 0 0 0,-3 1 0 0 0,1-3 0 0 0,-2 0 0 0 0,2-4 0 0 0,2 0 0 0 0,-2 2 0 0 0,2 2 0 0 0,-3 2 0 0 0,1-2 0 0 0,-2-1 0 0 0,2 2 0 0 0,2-4 0 0 0,-2 1 0 0 0,1 1 0 0 0,-1 2 0 0 0,-5 2 0 0 0,2-2 0 0 0,-2-2 0 0 0,2-3 0 0 0,4 1 0 0 0,-2 0 0 0 0,3 4 0 0 0,1 1 0 0 0,-1 2 0 0 0,1 2 0 0 0,1 0 0 0 0,-2 1 0 0 0,0-5 0 0 0,-2-1 0 0 0,0-4 0 0 0,-2-1 0 0 0,2 2 0 0 0,1 2 0 0 0,0 2 0 0 0,0-3 0 0 0,-2 1 0 0 0,1-4 0 0 0,-1 0 0 0 0,-5 2 0 0 0,2-3 0 0 0,-1 2 0 0 0,2-3 0 0 0,-1 1 0 0 0,2-2 0 0 0,-1 1 0 0 0,2 3 0 0 0,-1 3 0 0 0,1-2 0 0 0,-2 0 0 0 0,2-2 0 0 0,3 0 0 0 0,-1 2 0 0 0,1 2 0 0 0,-3 3 0 0 0,1-3 0 0 0,-1-1 0 0 0,-5 2 0 0 0,3-3 0 0 0,2-1 0 0 0,4 2 0 0 0,-2 3 0 0 0,2 1 0 0 0,2 1 0 0 0,2 2 0 0 0,2 0 0 0 0,-4 1 0 0 0,0 0 0 0 0,-3 0 0 0 0,-1-5 0 0 0,-3-1 0 0 0,1-5 0 0 0,-1 0 0 0 0,0-3 0 0 0,-1 1 0 0 0,-3 2 0 0 0,2-1 0 0 0,-1 1 0 0 0,2-2 0 0 0,-1 1 0 0 0,2-2 0 0 0,-1 1 0 0 0,2-1 0 0 0,-1 1 0 0 0,1 3 0 0 0,-2 3 0 0 0,3-2 0 0 0,-3 0 0 0 0,2-2 0 0 0,-1 0 0 0 0,1-3 0 0 0,-2 2 0 0 0,-2 2 0 0 0,1-2 0 0 0,-2 2 0 0 0,3 1 0 0 0,4 3 0 0 0,3 3 0 0 0,-1 0 0 0 0,1-2 0 0 0,-4-2 0 0 0,2 2 0 0 0,-4 0 0 0 0,2-3 0 0 0,-3 0 0 0 0,2-4 0 0 0,-1 1 0 0 0,-4 1 0 0 0,2-1 0 0 0,-2 0 0 0 0,3 3 0 0 0,-1 2 0 0 0,2-3 0 0 0,4 1 0 0 0,-1 1 0 0 0,0-2 0 0 0,-1-1 0 0 0,0 2 0 0 0,-1 3 0 0 0,0-4 0 0 0,-1 1 0 0 0,1-4 0 0 0,-2 1 0 0 0,2-2 0 0 0,-2 0 0 0 0,-2 3 0 0 0,0-2 0 0 0,0 1 0 0 0,2-2 0 0 0,4 1 0 0 0,-1 3 0 0 0,1-2 0 0 0,-2-4 0 0 0</inkml:trace>
  <inkml:trace contextRef="#ctx0" brushRef="#br0" timeOffset="36.47">15822 2011 16383 0 0,'0'4'0'0'0,"0"7"0"0"0,0 5 0 0 0,0 5 0 0 0,5 3 0 0 0,1 2 0 0 0,-1 1 0 0 0,4-4 0 0 0,1-1 0 0 0,-3 0 0 0 0,-1 0 0 0 0,2-3 0 0 0,0 0 0 0 0,3-4 0 0 0,0 1 0 0 0,-2 1 0 0 0,2 3 0 0 0,-1 2 0 0 0,2 3 0 0 0,-1 0 0 0 0,-2 2 0 0 0,2-5 0 0 0,-1-1 0 0 0,2-5 0 0 0,-1 1 0 0 0,-2 1 0 0 0,2 2 0 0 0,-1 2 0 0 0,2-3 0 0 0,-1 1 0 0 0,3-4 0 0 0,-2 0 0 0 0,-2 2 0 0 0,1 2 0 0 0,-1 2 0 0 0,2 3 0 0 0,-1 0 0 0 0,2 2 0 0 0,0-1 0 0 0,0 1 0 0 0,0 0 0 0 0,1 0 0 0 0,-1 0 0 0 0,1-1 0 0 0,3-4 0 0 0,-2-1 0 0 0,2 4 0 0 0,-3 3 0 0 0,2 1 0 0 0,-3 0 0 0 0,1 0 0 0 0,3-1 0 0 0,-1-1 0 0 0,0 0 0 0 0,-1 0 0 0 0,0-1 0 0 0,-2 1 0 0 0,1-1 0 0 0,3 1 0 0 0,-1-1 0 0 0,-4 0 0 0 0,0 1 0 0 0,4-5 0 0 0,-2-2 0 0 0,2 5 0 0 0,-3 3 0 0 0,2 6 0 0 0,3-4 0 0 0,-2-2 0 0 0,-4-1 0 0 0,1 0 0 0 0,-2-2 0 0 0,2 1 0 0 0,-2 0 0 0 0,2 0 0 0 0,4 0 0 0 0,-2 1 0 0 0,2-6 0 0 0,-3 0 0 0 0,-3 0 0 0 0,1-4 0 0 0,-2 0 0 0 0,2 2 0 0 0,-1 2 0 0 0,2-3 0 0 0,-1 0 0 0 0,2 2 0 0 0,-1 2 0 0 0,1 1 0 0 0,3 2 0 0 0,-2 1 0 0 0,2-4 0 0 0,-3-1 0 0 0,-3 0 0 0 0,1-4 0 0 0,-2 1 0 0 0,-2 1 0 0 0,1 2 0 0 0,5-3 0 0 0,-1 1 0 0 0,2 0 0 0 0,3 3 0 0 0,-1 2 0 0 0,-4 0 0 0 0,0-2 0 0 0,3-2 0 0 0,-2 1 0 0 0,2 1 0 0 0,-2 2 0 0 0,1-4 0 0 0,-2 0 0 0 0,1 0 0 0 0,3 2 0 0 0,-2 1 0 0 0,2 2 0 0 0,-3 1 0 0 0,1-5 0 0 0,3 0 0 0 0,2 4 0 0 0,-1 4 0 0 0,-1 0 0 0 0,2 0 0 0 0,-2 0 0 0 0,-1-6 0 0 0,-2-1 0 0 0,0-1 0 0 0,3-3 0 0 0,-3-1 0 0 0,2 2 0 0 0,-3 2 0 0 0,1-3 0 0 0,-2 0 0 0 0,1 2 0 0 0,-1 1 0 0 0,-4 3 0 0 0,2-4 0 0 0,3 0 0 0 0,-1 1 0 0 0,3 1 0 0 0,-3 1 0 0 0,2-2 0 0 0,-2-2 0 0 0,2-3 0 0 0,-3 0 0 0 0,2-2 0 0 0,-1 0 0 0 0,1 2 0 0 0,-2 4 0 0 0,2-2 0 0 0,-1 0 0 0 0,1 2 0 0 0,-2 2 0 0 0,2-3 0 0 0,-2 0 0 0 0,2-3 0 0 0,-1 0 0 0 0,1 1 0 0 0,-2 3 0 0 0,2-2 0 0 0,-1 1 0 0 0,1-4 0 0 0,-2 1 0 0 0,2-3 0 0 0,-1 1 0 0 0,-4 3 0 0 0,2-1 0 0 0,-1 0 0 0 0,2 3 0 0 0,4-3 0 0 0,-2 2 0 0 0,-2 1 0 0 0,1-2 0 0 0,-2 0 0 0 0,2-2 0 0 0,-1 0 0 0 0,1 2 0 0 0,-1 3 0 0 0,2-2 0 0 0,-1 1 0 0 0,1-4 0 0 0,-2 1 0 0 0,-2 2 0 0 0,1 2 0 0 0,-1 3 0 0 0,2-3 0 0 0,-1 0 0 0 0,2-4 0 0 0,-1 0 0 0 0,2 2 0 0 0,-1 2 0 0 0,1-2 0 0 0,-2 1 0 0 0,3-4 0 0 0,-3 1 0 0 0,2 1 0 0 0,-1 4 0 0 0,1-3 0 0 0,-2 0 0 0 0,-2 2 0 0 0,1-3 0 0 0,-2 1 0 0 0,3-3 0 0 0,0 0 0 0 0,-4 2 0 0 0,3-1 0 0 0,-1 0 0 0 0,2-2 0 0 0,-1 2 0 0 0,-2 1 0 0 0,2-1 0 0 0,-2 0 0 0 0,4-1 0 0 0,-2 0 0 0 0,-2 2 0 0 0,2-1 0 0 0,-2 1 0 0 0,4-3 0 0 0,-2 1 0 0 0,-2 3 0 0 0,2-3 0 0 0,-2 2 0 0 0,-1 2 0 0 0,2-2 0 0 0,-1 0 0 0 0,-2 2 0 0 0,3-2 0 0 0,-1-5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0T12:51:46.761"/>
    </inkml:context>
    <inkml:brush xml:id="br0">
      <inkml:brushProperty name="width" value="0.025" units="cm"/>
      <inkml:brushProperty name="height" value="0.025" units="cm"/>
      <inkml:brushProperty name="color" value="#849398"/>
    </inkml:brush>
  </inkml:definitions>
  <inkml:trace contextRef="#ctx0" brushRef="#br0">7567 17251 16383 0 0,'0'-5'0'0'0,"0"-5"0"0"0,5-2 0 0 0,5 2 0 0 0,2-3 0 0 0,-2-2 0 0 0,2 0 0 0 0,0-1 0 0 0,-3-3 0 0 0,1 2 0 0 0,0 0 0 0 0,2 2 0 0 0,4-1 0 0 0,-2-2 0 0 0,-2-2 0 0 0,1 2 0 0 0,-1 0 0 0 0,0 2 0 0 0,0 0 0 0 0,2-2 0 0 0,-2-2 0 0 0,2 2 0 0 0,-2 0 0 0 0,2 2 0 0 0,-2 0 0 0 0,-2-1 0 0 0,1 1 0 0 0,-1-1 0 0 0,-3-2 0 0 0,3 3 0 0 0,4 3 0 0 0,-1 0 0 0 0,-2-2 0 0 0,1 1 0 0 0,-1-2 0 0 0,-3-2 0 0 0,2 2 0 0 0,0-1 0 0 0,2-3 0 0 0,3 4 0 0 0,0-2 0 0 0,-3-1 0 0 0,1 2 0 0 0,-2 0 0 0 0,2 2 0 0 0,-1 0 0 0 0,1-2 0 0 0,-1-4 0 0 0,-2-1 0 0 0,0 2 0 0 0,5 5 0 0 0,-2 0 0 0 0,3-1 0 0 0,-2-4 0 0 0,1-1 0 0 0,-2-3 0 0 0,1 3 0 0 0,3 6 0 0 0,-1 0 0 0 0,-4-2 0 0 0,1-2 0 0 0,-2-3 0 0 0,2 3 0 0 0,-2 0 0 0 0,2-2 0 0 0,4 4 0 0 0,-2-1 0 0 0,2 4 0 0 0,-3-2 0 0 0,2-1 0 0 0,-3-3 0 0 0,1 2 0 0 0,-1 0 0 0 0,1 2 0 0 0,-2 0 0 0 0,2 3 0 0 0,-2-1 0 0 0,-2-3 0 0 0,1 1 0 0 0,-2 0 0 0 0,3 2 0 0 0,4-1 0 0 0,-1-3 0 0 0,1 2 0 0 0,-2 0 0 0 0,-3-3 0 0 0,1 2 0 0 0,-2 0 0 0 0,3 2 0 0 0,2 0 0 0 0,0-3 0 0 0,1 3 0 0 0,-1-2 0 0 0,0-2 0 0 0,3-2 0 0 0,2 3 0 0 0,-2-1 0 0 0,1 3 0 0 0,-3 0 0 0 0,0-2 0 0 0,1-2 0 0 0,4 2 0 0 0,-3 0 0 0 0,-4-2 0 0 0,0 3 0 0 0,-3-1 0 0 0,2 3 0 0 0,-1 0 0 0 0,1 2 0 0 0,-1-1 0 0 0,-3-3 0 0 0,2 2 0 0 0,3-1 0 0 0,-1-3 0 0 0,3 2 0 0 0,-2 0 0 0 0,-4-2 0 0 0,2 2 0 0 0,-2 0 0 0 0,2 2 0 0 0,-1 0 0 0 0,3 2 0 0 0,-2-1 0 0 0,-3-3 0 0 0,2 1 0 0 0,-1 0 0 0 0,2 2 0 0 0,-1-1 0 0 0,3-3 0 0 0,-2-2 0 0 0,2 1 0 0 0,-2 1 0 0 0,3-2 0 0 0,2-2 0 0 0,-2-2 0 0 0,-2-1 0 0 0,-1 4 0 0 0,4 1 0 0 0,3-1 0 0 0,-2-2 0 0 0,1 0 0 0 0,2-2 0 0 0,2 4 0 0 0,-3 1 0 0 0,0-1 0 0 0,-3-1 0 0 0,0 3 0 0 0,-3 0 0 0 0,1 4 0 0 0,-2-1 0 0 0,2 3 0 0 0,3-1 0 0 0,-2-2 0 0 0,1 0 0 0 0,-1 0 0 0 0,0-2 0 0 0,2 1 0 0 0,-1 0 0 0 0,1 2 0 0 0,-3 0 0 0 0,2-3 0 0 0,1 2 0 0 0,-1 0 0 0 0,1 1 0 0 0,-3 0 0 0 0,1 2 0 0 0,-2-1 0 0 0,1 2 0 0 0,-1-2 0 0 0,1 1 0 0 0,-2 0 0 0 0,2 0 0 0 0,3-1 0 0 0,-2-3 0 0 0,2 2 0 0 0,-3-2 0 0 0,1 3 0 0 0,-2-1 0 0 0,2 1 0 0 0,2 0 0 0 0,-2-3 0 0 0,2 2 0 0 0,-3-2 0 0 0,1 3 0 0 0,-2-1 0 0 0,2 1 0 0 0,-3 0 0 0 0,2 2 0 0 0,3-2 0 0 0,-2-3 0 0 0,2 2 0 0 0,-3-2 0 0 0,1 3 0 0 0,3 3 0 0 0,-2-1 0 0 0,1 2 0 0 0,-3-2 0 0 0,1-4 0 0 0,3 2 0 0 0,-2-2 0 0 0,0 1 0 0 0,-2 0 0 0 0,2 2 0 0 0,-3-2 0 0 0,1 3 0 0 0,-2-2 0 0 0,2 1 0 0 0,-1-1 0 0 0,0 2 0 0 0,4 3 0 0 0,-1-2 0 0 0,0 1 0 0 0,-1-2 0 0 0,0-4 0 0 0,3 2 0 0 0,-3-3 0 0 0,2 3 0 0 0,2-1 0 0 0,2-3 0 0 0,-2-3 0 0 0,0 3 0 0 0,1 4 0 0 0,-3 0 0 0 0,1 2 0 0 0,-3-1 0 0 0,0 1 0 0 0,-2-1 0 0 0,1-3 0 0 0,3 1 0 0 0,-2-2 0 0 0,1 3 0 0 0,-2-2 0 0 0,2 3 0 0 0,-3-1 0 0 0,1-3 0 0 0,3 1 0 0 0,-2 0 0 0 0,2 1 0 0 0,-3 0 0 0 0,1 2 0 0 0,-1-1 0 0 0,0 1 0 0 0,3-1 0 0 0,-2-2 0 0 0,2 0 0 0 0,-3 0 0 0 0,1 1 0 0 0,-2 0 0 0 0,2 2 0 0 0,-3-1 0 0 0,2-3 0 0 0,3-3 0 0 0,-2-3 0 0 0,2 3 0 0 0,-3 0 0 0 0,1 4 0 0 0,-1 0 0 0 0,0 2 0 0 0,-2 0 0 0 0,2 1 0 0 0,-1 0 0 0 0,1 1 0 0 0,-2-2 0 0 0,2-3 0 0 0,3 2 0 0 0,-2-2 0 0 0,2 3 0 0 0,-3-1 0 0 0,2 2 0 0 0,-3-2 0 0 0,-3-2 0 0 0,1 2 0 0 0,3 3 0 0 0,-1-1 0 0 0,3 2 0 0 0,-3-2 0 0 0,2 2 0 0 0,-2-3 0 0 0,1-2 0 0 0,4-4 0 0 0,2 2 0 0 0,-2-1 0 0 0,0 4 0 0 0,-2-2 0 0 0,-4-1 0 0 0,0 2 0 0 0,2 0 0 0 0,4 2 0 0 0,-1-2 0 0 0,1 4 0 0 0,-3-3 0 0 0,0-2 0 0 0,3 2 0 0 0,-2-1 0 0 0,1 1 0 0 0,2 0 0 0 0,-2-2 0 0 0,0 1 0 0 0,2-1 0 0 0,2-2 0 0 0,2 3 0 0 0,-2-2 0 0 0,-2 4 0 0 0,-2-2 0 0 0,-1 3 0 0 0,-3-1 0 0 0,2 2 0 0 0,-3-2 0 0 0,1 2 0 0 0,4-2 0 0 0,-2-3 0 0 0,2 2 0 0 0,1-2 0 0 0,-1-2 0 0 0,0 2 0 0 0,-2 0 0 0 0,0 2 0 0 0,3 0 0 0 0,2 2 0 0 0,-2-2 0 0 0,1 3 0 0 0,-4-2 0 0 0,1 2 0 0 0,-2-2 0 0 0,0 2 0 0 0,3-2 0 0 0,3 2 0 0 0,-2-2 0 0 0,0-3 0 0 0,2-3 0 0 0,2 1 0 0 0,1 1 0 0 0,2-2 0 0 0,-3-2 0 0 0,-2 2 0 0 0,-3 1 0 0 0,-1 4 0 0 0,2 3 0 0 0,-2 0 0 0 0,0 2 0 0 0,-2-1 0 0 0,1 0 0 0 0,-3-2 0 0 0,2 1 0 0 0,3-2 0 0 0,3-3 0 0 0,3 2 0 0 0,-3-2 0 0 0,-1-2 0 0 0,2 2 0 0 0,2 0 0 0 0,5-2 0 0 0,3 2 0 0 0,0-1 0 0 0,-4-1 0 0 0,-3 2 0 0 0,-1 5 0 0 0,-4-1 0 0 0,-2 2 0 0 0,-2-2 0 0 0,0 2 0 0 0,1-2 0 0 0,4-4 0 0 0,2 2 0 0 0,-2-1 0 0 0,-1 1 0 0 0,-3 0 0 0 0,1 2 0 0 0,1 3 0 0 0,-3-1 0 0 0,2 1 0 0 0,-3-2 0 0 0,1 1 0 0 0,-2-2 0 0 0,1 1 0 0 0,3-2 0 0 0,3 1 0 0 0,2-1 0 0 0,3 2 0 0 0,-4-3 0 0 0,0-2 0 0 0,0 2 0 0 0,1-2 0 0 0,2 3 0 0 0,-4-2 0 0 0,0 3 0 0 0,1-1 0 0 0,0-3 0 0 0,3-3 0 0 0,1 2 0 0 0,0-1 0 0 0,1 4 0 0 0,-4-1 0 0 0,-1-2 0 0 0,0 2 0 0 0,-3-1 0 0 0,-1 3 0 0 0,2-1 0 0 0,2 2 0 0 0,-3-1 0 0 0,1 2 0 0 0,-4-2 0 0 0,1 1 0 0 0,1 0 0 0 0,4 0 0 0 0,-3-1 0 0 0,0 2 0 0 0,-3-2 0 0 0,1 1 0 0 0,2 4 0 0 0,-2-2 0 0 0,0 1 0 0 0,-1-2 0 0 0,0 1 0 0 0,2-2 0 0 0,3 1 0 0 0,3-2 0 0 0,-3-3 0 0 0,0 1 0 0 0,0-1 0 0 0,3 3 0 0 0,-4-2 0 0 0,0 3 0 0 0,1-1 0 0 0,-3-3 0 0 0,0 1 0 0 0,2 4 0 0 0,-2-1 0 0 0,0 2 0 0 0,-3-1 0 0 0,2 0 0 0 0,1-1 0 0 0,3 1 0 0 0,-2-2 0 0 0,0 2 0 0 0,2-2 0 0 0,2-3 0 0 0,2 1 0 0 0,1 4 0 0 0,-4-1 0 0 0,0 2 0 0 0,-5-2 0 0 0,0 2 0 0 0,-2-3 0 0 0,0 2 0 0 0,2 3 0 0 0,-1-2 0 0 0,2 1 0 0 0,-3-2 0 0 0,1 1 0 0 0,2 2 0 0 0,3-2 0 0 0,-1-3 0 0 0,-1 1 0 0 0,2 2 0 0 0,-2-2 0 0 0,-1 2 0 0 0,3-1 0 0 0,1 0 0 0 0,-2-2 0 0 0,-1-2 0 0 0,2 0 0 0 0,2 0 0 0 0,1 1 0 0 0,-2 0 0 0 0,-1 2 0 0 0,0-2 0 0 0,2-2 0 0 0,2 2 0 0 0,-4-2 0 0 0,0 3 0 0 0,0-1 0 0 0,2 2 0 0 0,-3-2 0 0 0,0 3 0 0 0,-4-2 0 0 0,1 1 0 0 0,-3 0 0 0 0,1 0 0 0 0,3 4 0 0 0,-2-2 0 0 0,1 1 0 0 0,-1-2 0 0 0,0-4 0 0 0,2 2 0 0 0,3-3 0 0 0,3-1 0 0 0,2 1 0 0 0,-4-1 0 0 0,0-1 0 0 0,0 2 0 0 0,1 4 0 0 0,-3 0 0 0 0,0 2 0 0 0,1-2 0 0 0,2-3 0 0 0,1 2 0 0 0,2-3 0 0 0,-4-1 0 0 0,-1 1 0 0 0,-4 0 0 0 0,1 2 0 0 0,0 4 0 0 0,-1-1 0 0 0,0 2 0 0 0,3-2 0 0 0,-3-3 0 0 0,1 0 0 0 0,2 4 0 0 0,-2-2 0 0 0,0 2 0 0 0,2-2 0 0 0,2-3 0 0 0,3 1 0 0 0,-4-1 0 0 0,0 1 0 0 0,-4 0 0 0 0,0 2 0 0 0,-2-2 0 0 0,0 3 0 0 0,2-2 0 0 0,0-3 0 0 0,0 2 0 0 0,-2-2 0 0 0,1 3 0 0 0,3-2 0 0 0,2 3 0 0 0,2-1 0 0 0,-2-3 0 0 0,0 2 0 0 0,1-2 0 0 0,1-2 0 0 0,2 3 0 0 0,-3-2 0 0 0,-2-1 0 0 0,2-2 0 0 0,1 2 0 0 0,-3 0 0 0 0,0 3 0 0 0,-4 0 0 0 0,1-1 0 0 0,1-4 0 0 0,3-1 0 0 0,3 2 0 0 0,-3 0 0 0 0,-1 0 0 0 0,2-2 0 0 0,1 3 0 0 0,-3 0 0 0 0,0 3 0 0 0,-3 0 0 0 0,-1 3 0 0 0,-2-1 0 0 0,2-3 0 0 0,1 2 0 0 0,4-1 0 0 0,2-3 0 0 0,3-2 0 0 0,-4-2 0 0 0,-1 3 0 0 0,1 0 0 0 0,2-1 0 0 0,5-2 0 0 0,-2 0 0 0 0,0 2 0 0 0,-1 2 0 0 0,0-2 0 0 0,1-1 0 0 0,-1-1 0 0 0,1 2 0 0 0,-4 2 0 0 0,-1 3 0 0 0,-1 0 0 0 0,-2-2 0 0 0,-1 2 0 0 0,2 5 0 0 0,-3-2 0 0 0,1 2 0 0 0,-3-1 0 0 0,1 1 0 0 0,-2-2 0 0 0,1-4 0 0 0,3 2 0 0 0,-2-2 0 0 0,2 3 0 0 0,1-2 0 0 0,3 3 0 0 0,-2-1 0 0 0,0 1 0 0 0,-3-1 0 0 0,0-3 0 0 0,2 2 0 0 0,-2-2 0 0 0,0 3 0 0 0,-2-1 0 0 0,1 2 0 0 0,-2-2 0 0 0,1-2 0 0 0,3 2 0 0 0,-1-2 0 0 0,0 3 0 0 0,-2-1 0 0 0,2 2 0 0 0,-3-2 0 0 0,1-2 0 0 0,3 2 0 0 0,-2-1 0 0 0,2 1 0 0 0,-3 0 0 0 0,1 2 0 0 0,-1-1 0 0 0,-5-3 0 0 0,2 1 0 0 0,4 0 0 0 0,2-3 0 0 0,5 2 0 0 0,-3 0 0 0 0,-4-2 0 0 0,0 2 0 0 0,-3 0 0 0 0,1 2 0 0 0,-1 0 0 0 0,1 2 0 0 0,-1-1 0 0 0,2 1 0 0 0,-2-1 0 0 0,2 2 0 0 0,-2-2 0 0 0,2 2 0 0 0,-1-2 0 0 0,1 2 0 0 0,-2-2 0 0 0,2 1 0 0 0,-1-1 0 0 0,1 2 0 0 0,3-2 0 0 0,3 1 0 0 0,-2-1 0 0 0,0 2 0 0 0,-2-2 0 0 0,0-3 0 0 0,2 1 0 0 0,-2 0 0 0 0,1 1 0 0 0,-3 0 0 0 0,1 2 0 0 0,-2-2 0 0 0,1 3 0 0 0,-1-2 0 0 0,0 2 0 0 0,4-2 0 0 0,3-3 0 0 0,3 2 0 0 0,-3-2 0 0 0,-1 3 0 0 0,2-2 0 0 0,-3-1 0 0 0,0-4 0 0 0,1 3 0 0 0,-2-1 0 0 0,0 4 0 0 0,2 3 0 0 0,-2 1 0 0 0,-5-4 0 0 0,1 1 0 0 0,3-1 0 0 0,2 2 0 0 0,4-2 0 0 0,1-2 0 0 0,-2-3 0 0 0,0 1 0 0 0,-5 1 0 0 0,1 2 0 0 0,1 0 0 0 0,2 2 0 0 0,-2 0 0 0 0,0-3 0 0 0,2-3 0 0 0,2 2 0 0 0,-3 0 0 0 0,0 3 0 0 0,1-1 0 0 0,-3-2 0 0 0,0 2 0 0 0,-2-1 0 0 0,0 3 0 0 0,3-1 0 0 0,2 2 0 0 0,-3-1 0 0 0,2-3 0 0 0,1 2 0 0 0,2-2 0 0 0,1-2 0 0 0,2 3 0 0 0,-4-2 0 0 0,0-1 0 0 0,0 2 0 0 0,-3 0 0 0 0,-1 2 0 0 0,-2 0 0 0 0,0 2 0 0 0,2-1 0 0 0,3 2 0 0 0,-2-2 0 0 0,0-3 0 0 0,2 2 0 0 0,-3-2 0 0 0,1 3 0 0 0,1-1 0 0 0,2-3 0 0 0,-2-2 0 0 0,0 1 0 0 0,1 1 0 0 0,1-2 0 0 0,3 2 0 0 0,-4 1 0 0 0,0 2 0 0 0,-4 0 0 0 0,0 2 0 0 0,-2-1 0 0 0,0 1 0 0 0,2 0 0 0 0,4-4 0 0 0,-2-3 0 0 0,0 2 0 0 0,-3 0 0 0 0,1 2 0 0 0,2 4 0 0 0,-2 0 0 0 0,1 2 0 0 0,-3-2 0 0 0,1 1 0 0 0,-2-2 0 0 0,1-3 0 0 0,3 1 0 0 0,3-2 0 0 0,2-2 0 0 0,-2 2 0 0 0</inkml:trace>
  <inkml:trace contextRef="#ctx0" brushRef="#br0" timeOffset="36.47">19447 3466 16383 0 0,'0'5'0'0'0,"0"5"0"0"0,-5 2 0 0 0,-1 3 0 0 0,-4-2 0 0 0,0 3 0 0 0,1 2 0 0 0,-3-1 0 0 0,2 0 0 0 0,-2-2 0 0 0,-5 0 0 0 0,-2 3 0 0 0,1 2 0 0 0,-1-2 0 0 0,3 1 0 0 0,0-4 0 0 0,2 1 0 0 0,0-2 0 0 0,-3-5 0 0 0,1 2 0 0 0,4 3 0 0 0,0 0 0 0 0,-4-4 0 0 0,2 2 0 0 0,-1-1 0 0 0,-4 1 0 0 0,-2 0 0 0 0,3 1 0 0 0,-1 0 0 0 0,-1-4 0 0 0,2 2 0 0 0,0-1 0 0 0,4 2 0 0 0,-2-1 0 0 0,3 3 0 0 0,-1-2 0 0 0,-2-3 0 0 0,0 2 0 0 0,0-1 0 0 0,-3-2 0 0 0,3 2 0 0 0,-2-1 0 0 0,4 3 0 0 0,-2-1 0 0 0,-1-3 0 0 0,1 3 0 0 0,-1-1 0 0 0,-1-2 0 0 0,-3-3 0 0 0,2 3 0 0 0,0 0 0 0 0,-1-2 0 0 0,-2 3 0 0 0,-2 0 0 0 0,-1 3 0 0 0,0-1 0 0 0,-2-2 0 0 0,5 2 0 0 0,1-1 0 0 0,0-2 0 0 0,-1-3 0 0 0,-1-2 0 0 0,3 3 0 0 0,0 1 0 0 0,0-1 0 0 0,-2-2 0 0 0,-1-1 0 0 0,2 3 0 0 0,2 0 0 0 0,3 5 0 0 0,0-1 0 0 0,-2-1 0 0 0,-2-3 0 0 0,-2-2 0 0 0,-3-1 0 0 0,0 2 0 0 0,-2 1 0 0 0,1 0 0 0 0,-1-2 0 0 0,4 3 0 0 0,3 1 0 0 0,-1-2 0 0 0,-1 4 0 0 0,-2-1 0 0 0,0 3 0 0 0,-2-1 0 0 0,0-2 0 0 0,0 2 0 0 0,-1-1 0 0 0,1-2 0 0 0,-1-2 0 0 0,5 1 0 0 0,1 1 0 0 0,0-2 0 0 0,-1-1 0 0 0,-1-2 0 0 0,3 3 0 0 0,1 0 0 0 0,-1 0 0 0 0,-2 3 0 0 0,-2 0 0 0 0,0-2 0 0 0,-2-1 0 0 0,0 2 0 0 0,-1 0 0 0 0,0-2 0 0 0,1-1 0 0 0,-1 3 0 0 0,0-1 0 0 0,1 0 0 0 0,-1-3 0 0 0,1-1 0 0 0,-1 4 0 0 0,1-1 0 0 0,-1 0 0 0 0,1 3 0 0 0,-1 0 0 0 0,1-2 0 0 0,0-1 0 0 0,-1-3 0 0 0,1-1 0 0 0,4 3 0 0 0,1 2 0 0 0,0-2 0 0 0,0-1 0 0 0,-3-1 0 0 0,0 3 0 0 0,-1 1 0 0 0,-1-1 0 0 0,-1-1 0 0 0,0-2 0 0 0,5 3 0 0 0,2 1 0 0 0,-1-1 0 0 0,-1 3 0 0 0,-2 0 0 0 0,0-2 0 0 0,-2-1 0 0 0,0 2 0 0 0,-5-1 0 0 0,-1 0 0 0 0,-1-2 0 0 0,7 2 0 0 0,2 1 0 0 0,1-2 0 0 0,0-1 0 0 0,-1-2 0 0 0,4 3 0 0 0,1 1 0 0 0,-1-1 0 0 0,-2-2 0 0 0,-1-1 0 0 0,3 3 0 0 0,0 1 0 0 0,0-1 0 0 0,-2 3 0 0 0,-1 0 0 0 0,-2-2 0 0 0,-1 3 0 0 0,0 0 0 0 0,-1-3 0 0 0,1-1 0 0 0,-1 2 0 0 0,0 0 0 0 0,0-2 0 0 0,1-1 0 0 0,-1-2 0 0 0,1 3 0 0 0,-1 0 0 0 0,1 5 0 0 0,-1-1 0 0 0,1-1 0 0 0,0-3 0 0 0,-1-2 0 0 0,5 3 0 0 0,2 0 0 0 0,-1-1 0 0 0,-1-2 0 0 0,-1-1 0 0 0,-2 3 0 0 0,0 0 0 0 0,-1 0 0 0 0,0-1 0 0 0,-1-2 0 0 0,0 3 0 0 0,1 1 0 0 0,-1-1 0 0 0,5 3 0 0 0,1 0 0 0 0,0-2 0 0 0,0-1 0 0 0,-3-3 0 0 0,0-1 0 0 0,3 3 0 0 0,1 1 0 0 0,-1 0 0 0 0,-1-2 0 0 0,-1-1 0 0 0,-2-1 0 0 0,0 3 0 0 0,-2 1 0 0 0,1 0 0 0 0,-1-2 0 0 0,0-1 0 0 0,1-1 0 0 0,4 3 0 0 0,1 2 0 0 0,0-2 0 0 0,-1 0 0 0 0,-1-2 0 0 0,3 3 0 0 0,1 1 0 0 0,-2-1 0 0 0,0-2 0 0 0,-3-1 0 0 0,0-1 0 0 0,-2 4 0 0 0,0 0 0 0 0,-1-1 0 0 0,0 0 0 0 0,1-2 0 0 0,-1 3 0 0 0,0 1 0 0 0,1-1 0 0 0,-1-2 0 0 0,1-1 0 0 0,-1-1 0 0 0,1 3 0 0 0,-1 2 0 0 0,1-2 0 0 0,-1 0 0 0 0,5 2 0 0 0,2 1 0 0 0,-1-2 0 0 0,-1-1 0 0 0,-1-2 0 0 0,-1-1 0 0 0,-2-1 0 0 0,5 4 0 0 0,0 1 0 0 0,0-1 0 0 0,-1-1 0 0 0,-1-1 0 0 0,-2-1 0 0 0,4 3 0 0 0,1 2 0 0 0,-1-2 0 0 0,-1 0 0 0 0,-1-2 0 0 0,-2-1 0 0 0,-1-1 0 0 0,0-1 0 0 0,0 4 0 0 0,-1 2 0 0 0,0 0 0 0 0,1-2 0 0 0,3 3 0 0 0,3 1 0 0 0,-1-1 0 0 0,-1-2 0 0 0,-1-2 0 0 0,-1-1 0 0 0,3 3 0 0 0,1 2 0 0 0,-1-2 0 0 0,-1-1 0 0 0,-2-1 0 0 0,0-1 0 0 0,-2 3 0 0 0,0 2 0 0 0,-1-2 0 0 0,1 0 0 0 0,-1-2 0 0 0,0-1 0 0 0,1-2 0 0 0,4 5 0 0 0,1 1 0 0 0,0 0 0 0 0,-1 2 0 0 0,-1 1 0 0 0,-1-1 0 0 0,-2-2 0 0 0,0-3 0 0 0,0-1 0 0 0,4 4 0 0 0,1 0 0 0 0,0-1 0 0 0,-1-1 0 0 0,-1-1 0 0 0,-2-1 0 0 0,0-1 0 0 0,-1 4 0 0 0,-1 0 0 0 0,1 1 0 0 0,-1-2 0 0 0,0-1 0 0 0,1-1 0 0 0,-1-1 0 0 0,0 4 0 0 0,1 1 0 0 0,-1-1 0 0 0,1 0 0 0 0,-1-2 0 0 0,6 3 0 0 0,0 1 0 0 0,0-1 0 0 0,-1-1 0 0 0,-1 2 0 0 0,-1 1 0 0 0,-2-1 0 0 0,0-3 0 0 0,0 4 0 0 0,-1 0 0 0 0,1-2 0 0 0,-1-1 0 0 0,0-2 0 0 0,1-1 0 0 0,-1 3 0 0 0,1 1 0 0 0,-1 0 0 0 0,1-2 0 0 0,-1-1 0 0 0,1 3 0 0 0,-1 1 0 0 0,1-1 0 0 0,4 3 0 0 0,1 0 0 0 0,1-1 0 0 0,-2-3 0 0 0,-1-2 0 0 0,-2-1 0 0 0,0 4 0 0 0,-1 0 0 0 0,-1-1 0 0 0,1 0 0 0 0,-1-3 0 0 0,5 5 0 0 0,1-1 0 0 0,0 0 0 0 0,-1-1 0 0 0,-1-2 0 0 0,-1-1 0 0 0,3 3 0 0 0,1 1 0 0 0,-1 0 0 0 0,-1-2 0 0 0,-2 4 0 0 0,-5-1 0 0 0,-2 0 0 0 0,-1-2 0 0 0,1-2 0 0 0,1 3 0 0 0,1 1 0 0 0,1-1 0 0 0,1-1 0 0 0,1-3 0 0 0,-1 0 0 0 0,1 3 0 0 0,0 2 0 0 0,-1-2 0 0 0,1 0 0 0 0,4 2 0 0 0,2 1 0 0 0,-1-2 0 0 0,-1-1 0 0 0,-1-2 0 0 0,-1-1 0 0 0,-2-1 0 0 0,0-1 0 0 0,0 5 0 0 0,-1 0 0 0 0,0 1 0 0 0,1-2 0 0 0,-1-1 0 0 0,0 3 0 0 0,1 1 0 0 0,-1-1 0 0 0,1-1 0 0 0,-5-2 0 0 0,3 3 0 0 0,2 1 0 0 0,1-1 0 0 0,4 3 0 0 0,2 0 0 0 0,-1-1 0 0 0,-1-3 0 0 0,-2-1 0 0 0,-1-3 0 0 0,-2 5 0 0 0,0 0 0 0 0,0-1 0 0 0,-5 0 0 0 0,2 2 0 0 0,3 1 0 0 0,-4-2 0 0 0,-1-1 0 0 0,4 3 0 0 0,3 0 0 0 0,0 3 0 0 0,1-1 0 0 0,-1-1 0 0 0,-1-3 0 0 0,0-2 0 0 0,-1-1 0 0 0,4 2 0 0 0,2 1 0 0 0,-1-1 0 0 0,-1 0 0 0 0,-1-3 0 0 0,-2 5 0 0 0,0-1 0 0 0,-2 0 0 0 0,1-1 0 0 0,-1-2 0 0 0,1-1 0 0 0,-1 3 0 0 0,0 1 0 0 0,1 4 0 0 0,-1 1 0 0 0,1-3 0 0 0,-1-1 0 0 0,1-3 0 0 0,-1-2 0 0 0,1-1 0 0 0,-1 4 0 0 0,1 1 0 0 0,-1-1 0 0 0,1-1 0 0 0,0-1 0 0 0,-1-1 0 0 0,1 3 0 0 0,-1 1 0 0 0,1 0 0 0 0,-1-2 0 0 0,1-1 0 0 0,-1-1 0 0 0,1-1 0 0 0,4 4 0 0 0,1 1 0 0 0,1-1 0 0 0,-2 0 0 0 0,3 2 0 0 0,1 1 0 0 0,-2-1 0 0 0,-1-2 0 0 0,-3-2 0 0 0,0-1 0 0 0,-6-2 0 0 0,-3 1 0 0 0,6 3 0 0 0,1 2 0 0 0,2-1 0 0 0,0-1 0 0 0,-1-1 0 0 0,0-1 0 0 0,0-1 0 0 0,-1 4 0 0 0,0 1 0 0 0,-1 0 0 0 0,1-2 0 0 0,4 4 0 0 0,1-1 0 0 0,-4 0 0 0 0,-3-2 0 0 0,-1-2 0 0 0,0-1 0 0 0,5 3 0 0 0,-3 1 0 0 0,-5 0 0 0 0,-2-2 0 0 0,0-1 0 0 0,6 3 0 0 0,3 1 0 0 0,2-1 0 0 0,0-1 0 0 0,-1-2 0 0 0,0-1 0 0 0,-2-2 0 0 0,1 5 0 0 0,-1 1 0 0 0,-1 0 0 0 0,1 2 0 0 0,-1 1 0 0 0,-4-1 0 0 0,-2-3 0 0 0,1-1 0 0 0,1-2 0 0 0,1-1 0 0 0,6 4 0 0 0,3 0 0 0 0,0 1 0 0 0,-1-2 0 0 0,-1-1 0 0 0,-1-1 0 0 0,-2-1 0 0 0,1-1 0 0 0,-2 4 0 0 0,1 2 0 0 0,-1 0 0 0 0,5 2 0 0 0,1 2 0 0 0,0-3 0 0 0,-1-1 0 0 0,-1-3 0 0 0,-1-1 0 0 0,-2-1 0 0 0,0-1 0 0 0,0 0 0 0 0,4 4 0 0 0,1 2 0 0 0,0-1 0 0 0,-1 0 0 0 0,-1-2 0 0 0,-2-1 0 0 0,0-1 0 0 0,-1-1 0 0 0,-1 5 0 0 0,0 1 0 0 0,1-1 0 0 0,-1-1 0 0 0,0-1 0 0 0,1-1 0 0 0,-1-1 0 0 0,1 4 0 0 0,-1 1 0 0 0,1 0 0 0 0,-1-2 0 0 0,1-1 0 0 0,0-1 0 0 0,-1 3 0 0 0,1 2 0 0 0,-1-2 0 0 0,1 0 0 0 0,-1 2 0 0 0,1 1 0 0 0,-1-1 0 0 0,1-2 0 0 0,-1 2 0 0 0,1 1 0 0 0,-1-1 0 0 0,1-3 0 0 0,0-1 0 0 0,-1-1 0 0 0,1-1 0 0 0,-1 3 0 0 0,1 2 0 0 0,-1 0 0 0 0,1-2 0 0 0,-1-1 0 0 0,1-1 0 0 0,-1-1 0 0 0,1-1 0 0 0,4 4 0 0 0,2 2 0 0 0,-1 0 0 0 0,-1-2 0 0 0,-1-1 0 0 0,3 4 0 0 0,0 0 0 0 0,0-1 0 0 0,-2-2 0 0 0,-1-1 0 0 0,-2-1 0 0 0,0-1 0 0 0,-2 4 0 0 0,1 1 0 0 0,-1-1 0 0 0,0-1 0 0 0,1-1 0 0 0,-1-1 0 0 0,0-1 0 0 0,1-1 0 0 0,-1 5 0 0 0,1 1 0 0 0,-1-1 0 0 0,1-1 0 0 0,-1 0 0 0 0,1-3 0 0 0,0 0 0 0 0,-1 0 0 0 0,1-1 0 0 0,-1 0 0 0 0,1-1 0 0 0,4 6 0 0 0,1 0 0 0 0,1 1 0 0 0,-2-1 0 0 0,-2-2 0 0 0,0-1 0 0 0,3 3 0 0 0,1 2 0 0 0,-1-2 0 0 0,-1 0 0 0 0,-1-2 0 0 0,-2-1 0 0 0,0-1 0 0 0,-2-1 0 0 0,1 0 0 0 0,4 4 0 0 0,1 2 0 0 0,0-1 0 0 0,-1 0 0 0 0,-1-2 0 0 0,-2-1 0 0 0,0-1 0 0 0,-1-1 0 0 0,4 5 0 0 0,1 0 0 0 0,0 1 0 0 0,-1-2 0 0 0,-1-1 0 0 0,-2-1 0 0 0,0-1 0 0 0,-2 0 0 0 0,5 3 0 0 0,2 2 0 0 0,-1-1 0 0 0,-1 0 0 0 0,-2 2 0 0 0,0 1 0 0 0,-2-1 0 0 0,0-2 0 0 0,0-2 0 0 0,-1-1 0 0 0,0-1 0 0 0,1 4 0 0 0,-1 0 0 0 0,0 1 0 0 0,1-2 0 0 0,-1-1 0 0 0,1-1 0 0 0,-1-1 0 0 0,1-1 0 0 0,0 0 0 0 0,-1 0 0 0 0,1 0 0 0 0,4 4 0 0 0,1 2 0 0 0,1-1 0 0 0,-2 0 0 0 0,-2-2 0 0 0,0-1 0 0 0,-1-1 0 0 0,-1-1 0 0 0,-1 0 0 0 0,1 0 0 0 0,-1 5 0 0 0,-4 0 0 0 0,-2 1 0 0 0,1 3 0 0 0,1 0 0 0 0,1-1 0 0 0,1-3 0 0 0,2-1 0 0 0,0-2 0 0 0,0-1 0 0 0,1-1 0 0 0,0 0 0 0 0,0 0 0 0 0,-1 4 0 0 0,1 1 0 0 0,0 1 0 0 0,-1-2 0 0 0,1-1 0 0 0,-1-1 0 0 0,1-1 0 0 0,0 0 0 0 0,-1-1 0 0 0,1 0 0 0 0,-1-1 0 0 0,1 1 0 0 0,-1 0 0 0 0,1 0 0 0 0,-1 0 0 0 0,1 0 0 0 0,-1 0 0 0 0,1 0 0 0 0,-1 0 0 0 0,5 4 0 0 0,2 2 0 0 0,-1 0 0 0 0,-1-1 0 0 0,-1-2 0 0 0,-1-1 0 0 0,-2-1 0 0 0,0-1 0 0 0,0 0 0 0 0,-1 0 0 0 0,1 0 0 0 0,-1 0 0 0 0,0-1 0 0 0,1 6 0 0 0,-1 1 0 0 0,1-1 0 0 0,-1 0 0 0 0,1-2 0 0 0,-1-1 0 0 0,5 4 0 0 0,2 0 0 0 0,-6 0 0 0 0,-1-2 0 0 0,-2-1 0 0 0,0-1 0 0 0,0-1 0 0 0,1-1 0 0 0,1 0 0 0 0,-1 0 0 0 0,2 0 0 0 0,-1 0 0 0 0,1-1 0 0 0,-1 1 0 0 0,1 0 0 0 0,0 0 0 0 0,-1 5 0 0 0,1 1 0 0 0,-1-1 0 0 0,1 0 0 0 0,0-2 0 0 0,-1-1 0 0 0,1-1 0 0 0,-1 0 0 0 0,1-1 0 0 0,-1 0 0 0 0,1-1 0 0 0,-1 1 0 0 0,1 0 0 0 0,-1 0 0 0 0,1 0 0 0 0,0 0 0 0 0,-1 4 0 0 0,1 2 0 0 0,-1 0 0 0 0,1-2 0 0 0,-1 0 0 0 0,1-2 0 0 0,-1-1 0 0 0,1-1 0 0 0,-1 0 0 0 0,1 0 0 0 0,-1 0 0 0 0,1 0 0 0 0,0-1 0 0 0,-1 1 0 0 0,1 0 0 0 0,-1 5 0 0 0,1 0 0 0 0,-1 1 0 0 0,1-1 0 0 0,-1-2 0 0 0,1-1 0 0 0,-1-1 0 0 0,1 0 0 0 0,0-1 0 0 0,-1 4 0 0 0,1 2 0 0 0,-1-1 0 0 0,1 0 0 0 0,-1-2 0 0 0,1-1 0 0 0,-1-1 0 0 0,1-1 0 0 0,-1 0 0 0 0,5 4 0 0 0,2 2 0 0 0,-1 0 0 0 0,-1-2 0 0 0,-1-1 0 0 0,-1-1 0 0 0,-2-1 0 0 0,0 0 0 0 0,0-1 0 0 0,-1-1 0 0 0,1 1 0 0 0,-1 0 0 0 0,0 4 0 0 0,1 2 0 0 0,-1 0 0 0 0,0-2 0 0 0,1-1 0 0 0,4-1 0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t.ufmg.br/futebol/serie-a/" TargetMode="External"/><Relationship Id="rId2" Type="http://schemas.openxmlformats.org/officeDocument/2006/relationships/hyperlink" Target="https://www.ogol.com.br/edition.php?id_edicao=162047" TargetMode="External"/><Relationship Id="rId1" Type="http://schemas.openxmlformats.org/officeDocument/2006/relationships/hyperlink" Target="https://www.goal.com/br/not%C3%ADcias/quais-times-conquistaram-o-brasileirao-com-maior-antecedencia/yhy30wdrpv7p1b4bk9ghnyfiv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770-ED6E-4C7F-AED6-095624633597}">
  <sheetPr codeName="Sheet1">
    <pageSetUpPr fitToPage="1"/>
  </sheetPr>
  <dimension ref="A1:AV103"/>
  <sheetViews>
    <sheetView showGridLines="0" topLeftCell="B1" zoomScaleNormal="100" workbookViewId="0">
      <selection activeCell="AC38" sqref="AC38"/>
    </sheetView>
  </sheetViews>
  <sheetFormatPr defaultRowHeight="15" zeroHeight="1" x14ac:dyDescent="0.25"/>
  <cols>
    <col min="1" max="1" width="7" bestFit="1" customWidth="1"/>
    <col min="2" max="2" width="15.85546875" customWidth="1"/>
    <col min="3" max="4" width="5.7109375" customWidth="1"/>
    <col min="5" max="5" width="7.7109375" customWidth="1"/>
    <col min="6" max="6" width="8.7109375" style="15" customWidth="1"/>
    <col min="7" max="7" width="2.28515625" customWidth="1"/>
    <col min="8" max="8" width="5.7109375" customWidth="1"/>
    <col min="9" max="9" width="7.7109375" customWidth="1"/>
    <col min="10" max="10" width="8.7109375" style="15" customWidth="1"/>
    <col min="11" max="11" width="2.28515625" customWidth="1"/>
    <col min="12" max="12" width="5.7109375" customWidth="1"/>
    <col min="13" max="13" width="7.7109375" customWidth="1"/>
    <col min="14" max="14" width="8.7109375" style="15" customWidth="1"/>
    <col min="15" max="15" width="2.28515625" customWidth="1"/>
    <col min="16" max="16" width="5.7109375" customWidth="1"/>
    <col min="17" max="17" width="7.7109375" customWidth="1"/>
    <col min="18" max="18" width="8.7109375" style="15" customWidth="1"/>
    <col min="19" max="19" width="2.28515625" customWidth="1"/>
    <col min="20" max="20" width="5.7109375" customWidth="1"/>
    <col min="21" max="21" width="7.7109375" customWidth="1"/>
    <col min="22" max="22" width="8.7109375" style="15" customWidth="1"/>
    <col min="23" max="23" width="2.28515625" customWidth="1"/>
    <col min="24" max="24" width="5.7109375" customWidth="1"/>
    <col min="25" max="25" width="7.7109375" customWidth="1"/>
    <col min="26" max="26" width="8.7109375" style="15" customWidth="1"/>
    <col min="27" max="27" width="2.28515625" customWidth="1"/>
    <col min="28" max="28" width="25.42578125" style="13" customWidth="1"/>
    <col min="29" max="29" width="17.28515625" customWidth="1"/>
    <col min="30" max="30" width="4.28515625" customWidth="1"/>
  </cols>
  <sheetData>
    <row r="1" spans="1:48" s="1" customFormat="1" ht="50.1" customHeight="1" x14ac:dyDescent="0.7">
      <c r="A1" s="753" t="s">
        <v>0</v>
      </c>
      <c r="B1" s="754"/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  <c r="P1" s="754"/>
      <c r="Q1" s="17"/>
      <c r="R1" s="18" t="s">
        <v>1</v>
      </c>
      <c r="S1" s="19"/>
      <c r="T1" s="19"/>
      <c r="U1" s="19"/>
      <c r="V1" s="20"/>
      <c r="W1" s="19"/>
      <c r="X1" s="19"/>
      <c r="Y1" s="19"/>
      <c r="Z1" s="20"/>
      <c r="AA1" s="21"/>
      <c r="AB1" s="22"/>
      <c r="AC1" s="11"/>
      <c r="AD1" s="11"/>
      <c r="AE1" s="11"/>
      <c r="AF1" s="11"/>
    </row>
    <row r="2" spans="1:48" s="3" customFormat="1" ht="20.100000000000001" customHeight="1" thickBot="1" x14ac:dyDescent="0.7">
      <c r="A2" s="759" t="s">
        <v>2</v>
      </c>
      <c r="B2" s="761" t="s">
        <v>3</v>
      </c>
      <c r="C2" s="758" t="s">
        <v>4</v>
      </c>
      <c r="D2" s="763" t="s">
        <v>5</v>
      </c>
      <c r="E2" s="78" t="s">
        <v>6</v>
      </c>
      <c r="F2" s="334" t="s">
        <v>7</v>
      </c>
      <c r="G2" s="79"/>
      <c r="H2" s="736" t="s">
        <v>8</v>
      </c>
      <c r="I2" s="78" t="s">
        <v>6</v>
      </c>
      <c r="J2" s="336" t="s">
        <v>7</v>
      </c>
      <c r="K2" s="80"/>
      <c r="L2" s="758" t="s">
        <v>9</v>
      </c>
      <c r="M2" s="78" t="s">
        <v>6</v>
      </c>
      <c r="N2" s="338" t="s">
        <v>7</v>
      </c>
      <c r="O2" s="81"/>
      <c r="P2" s="736" t="s">
        <v>10</v>
      </c>
      <c r="Q2" s="78" t="s">
        <v>6</v>
      </c>
      <c r="R2" s="338" t="s">
        <v>7</v>
      </c>
      <c r="S2" s="81"/>
      <c r="T2" s="755" t="s">
        <v>11</v>
      </c>
      <c r="U2" s="78" t="s">
        <v>6</v>
      </c>
      <c r="V2" s="338" t="s">
        <v>7</v>
      </c>
      <c r="W2" s="81"/>
      <c r="X2" s="736" t="s">
        <v>12</v>
      </c>
      <c r="Y2" s="78" t="s">
        <v>6</v>
      </c>
      <c r="Z2" s="338" t="s">
        <v>7</v>
      </c>
      <c r="AA2" s="24"/>
      <c r="AB2" s="25"/>
      <c r="AC2" s="6"/>
      <c r="AD2" s="23"/>
      <c r="AE2" s="23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7"/>
      <c r="AU2" s="5"/>
      <c r="AV2" s="5"/>
    </row>
    <row r="3" spans="1:48" s="2" customFormat="1" ht="20.100000000000001" customHeight="1" thickBot="1" x14ac:dyDescent="0.7">
      <c r="A3" s="760"/>
      <c r="B3" s="762"/>
      <c r="C3" s="757"/>
      <c r="D3" s="764"/>
      <c r="E3" s="82" t="s">
        <v>13</v>
      </c>
      <c r="F3" s="335" t="s">
        <v>14</v>
      </c>
      <c r="G3" s="83"/>
      <c r="H3" s="757"/>
      <c r="I3" s="82" t="s">
        <v>13</v>
      </c>
      <c r="J3" s="337" t="s">
        <v>14</v>
      </c>
      <c r="K3" s="83"/>
      <c r="L3" s="757"/>
      <c r="M3" s="82" t="s">
        <v>13</v>
      </c>
      <c r="N3" s="335" t="s">
        <v>14</v>
      </c>
      <c r="O3" s="83"/>
      <c r="P3" s="737"/>
      <c r="Q3" s="82" t="s">
        <v>13</v>
      </c>
      <c r="R3" s="335" t="s">
        <v>14</v>
      </c>
      <c r="S3" s="83"/>
      <c r="T3" s="756"/>
      <c r="U3" s="82" t="s">
        <v>13</v>
      </c>
      <c r="V3" s="335" t="s">
        <v>14</v>
      </c>
      <c r="W3" s="83"/>
      <c r="X3" s="737"/>
      <c r="Y3" s="82" t="s">
        <v>13</v>
      </c>
      <c r="Z3" s="335" t="s">
        <v>14</v>
      </c>
      <c r="AA3" s="26"/>
      <c r="AB3" s="751" t="s">
        <v>15</v>
      </c>
      <c r="AC3" s="752"/>
      <c r="AD3" s="27"/>
      <c r="AE3" s="27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8" ht="15.75" customHeight="1" thickTop="1" thickBot="1" x14ac:dyDescent="0.3">
      <c r="A4" s="102" t="s">
        <v>16</v>
      </c>
      <c r="B4" s="111" t="s">
        <v>17</v>
      </c>
      <c r="C4" s="526">
        <v>44</v>
      </c>
      <c r="D4" s="526">
        <v>94</v>
      </c>
      <c r="E4" s="532">
        <f t="shared" ref="E4:E23" si="0">D4/C4</f>
        <v>2.1363636363636362</v>
      </c>
      <c r="F4" s="533">
        <f t="shared" ref="F4:F24" si="1">E4/3</f>
        <v>0.71212121212121204</v>
      </c>
      <c r="G4" s="530"/>
      <c r="H4" s="527">
        <v>74</v>
      </c>
      <c r="I4" s="528">
        <f>H4/46</f>
        <v>1.6086956521739131</v>
      </c>
      <c r="J4" s="529">
        <f t="shared" ref="J4:J24" si="2">I4/3</f>
        <v>0.53623188405797106</v>
      </c>
      <c r="K4" s="530"/>
      <c r="L4" s="531">
        <v>72</v>
      </c>
      <c r="M4" s="532">
        <f>L4/46</f>
        <v>1.5652173913043479</v>
      </c>
      <c r="N4" s="533">
        <f t="shared" ref="N4:N24" si="3">M4/3</f>
        <v>0.52173913043478259</v>
      </c>
      <c r="O4" s="534"/>
      <c r="P4" s="535">
        <v>66</v>
      </c>
      <c r="Q4" s="528">
        <f>P4/46</f>
        <v>1.4347826086956521</v>
      </c>
      <c r="R4" s="529">
        <f t="shared" ref="R4:R24" si="4">Q4/3</f>
        <v>0.47826086956521735</v>
      </c>
      <c r="S4" s="534"/>
      <c r="T4" s="536">
        <v>50</v>
      </c>
      <c r="U4" s="537">
        <f>T4/46</f>
        <v>1.0869565217391304</v>
      </c>
      <c r="V4" s="538">
        <f t="shared" ref="V4:V24" si="5">U4/3</f>
        <v>0.36231884057971014</v>
      </c>
      <c r="W4" s="534"/>
      <c r="X4" s="539">
        <v>50</v>
      </c>
      <c r="Y4" s="540">
        <f>X4/46</f>
        <v>1.0869565217391304</v>
      </c>
      <c r="Z4" s="541">
        <f t="shared" ref="Z4:Z24" si="6">Y4/3</f>
        <v>0.36231884057971014</v>
      </c>
      <c r="AA4" s="28"/>
      <c r="AB4" s="743" t="s">
        <v>18</v>
      </c>
      <c r="AC4" s="744"/>
      <c r="AD4" s="29"/>
      <c r="AE4" s="3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8" ht="15.75" customHeight="1" thickBot="1" x14ac:dyDescent="0.3">
      <c r="A5" s="103" t="s">
        <v>19</v>
      </c>
      <c r="B5" s="112" t="s">
        <v>20</v>
      </c>
      <c r="C5" s="542">
        <v>46</v>
      </c>
      <c r="D5" s="542">
        <v>89</v>
      </c>
      <c r="E5" s="550">
        <f t="shared" si="0"/>
        <v>1.9347826086956521</v>
      </c>
      <c r="F5" s="551">
        <f t="shared" si="1"/>
        <v>0.64492753623188404</v>
      </c>
      <c r="G5" s="546"/>
      <c r="H5" s="543">
        <v>79</v>
      </c>
      <c r="I5" s="544">
        <f>H5/46</f>
        <v>1.7173913043478262</v>
      </c>
      <c r="J5" s="545">
        <f t="shared" si="2"/>
        <v>0.57246376811594202</v>
      </c>
      <c r="K5" s="546"/>
      <c r="L5" s="543">
        <v>72</v>
      </c>
      <c r="M5" s="544">
        <f>L5/46</f>
        <v>1.5652173913043479</v>
      </c>
      <c r="N5" s="545">
        <f t="shared" si="3"/>
        <v>0.52173913043478259</v>
      </c>
      <c r="O5" s="547"/>
      <c r="P5" s="548">
        <v>67</v>
      </c>
      <c r="Q5" s="544">
        <f>P5/46</f>
        <v>1.4565217391304348</v>
      </c>
      <c r="R5" s="545">
        <f t="shared" si="4"/>
        <v>0.48550724637681159</v>
      </c>
      <c r="S5" s="547"/>
      <c r="T5" s="549">
        <v>51</v>
      </c>
      <c r="U5" s="550">
        <f>T5/46</f>
        <v>1.1086956521739131</v>
      </c>
      <c r="V5" s="551">
        <f t="shared" si="5"/>
        <v>0.36956521739130438</v>
      </c>
      <c r="W5" s="547"/>
      <c r="X5" s="552">
        <v>50</v>
      </c>
      <c r="Y5" s="553">
        <f>X5/46</f>
        <v>1.0869565217391304</v>
      </c>
      <c r="Z5" s="554">
        <f t="shared" si="6"/>
        <v>0.36231884057971014</v>
      </c>
      <c r="AA5" s="31"/>
      <c r="AB5" s="742" t="s">
        <v>21</v>
      </c>
      <c r="AC5" s="742"/>
      <c r="AD5" s="32"/>
      <c r="AE5" s="3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8" ht="15.75" customHeight="1" thickBot="1" x14ac:dyDescent="0.3">
      <c r="A6" s="103" t="s">
        <v>22</v>
      </c>
      <c r="B6" s="112" t="s">
        <v>23</v>
      </c>
      <c r="C6" s="542">
        <v>42</v>
      </c>
      <c r="D6" s="542">
        <v>81</v>
      </c>
      <c r="E6" s="550">
        <f t="shared" si="0"/>
        <v>1.9285714285714286</v>
      </c>
      <c r="F6" s="551">
        <f t="shared" si="1"/>
        <v>0.6428571428571429</v>
      </c>
      <c r="G6" s="546"/>
      <c r="H6" s="555">
        <v>70</v>
      </c>
      <c r="I6" s="553">
        <f>H6/42</f>
        <v>1.6666666666666667</v>
      </c>
      <c r="J6" s="556">
        <f t="shared" si="2"/>
        <v>0.55555555555555558</v>
      </c>
      <c r="K6" s="546"/>
      <c r="L6" s="557">
        <v>61</v>
      </c>
      <c r="M6" s="558">
        <f>L6/42</f>
        <v>1.4523809523809523</v>
      </c>
      <c r="N6" s="559">
        <f t="shared" si="3"/>
        <v>0.48412698412698413</v>
      </c>
      <c r="O6" s="547"/>
      <c r="P6" s="549">
        <v>60</v>
      </c>
      <c r="Q6" s="550">
        <f>P6/42</f>
        <v>1.4285714285714286</v>
      </c>
      <c r="R6" s="551">
        <f t="shared" si="4"/>
        <v>0.47619047619047622</v>
      </c>
      <c r="S6" s="547"/>
      <c r="T6" s="548">
        <v>51</v>
      </c>
      <c r="U6" s="544">
        <f>T6/42</f>
        <v>1.2142857142857142</v>
      </c>
      <c r="V6" s="545">
        <f t="shared" si="5"/>
        <v>0.40476190476190471</v>
      </c>
      <c r="W6" s="547"/>
      <c r="X6" s="560">
        <v>49</v>
      </c>
      <c r="Y6" s="561">
        <f>X6/42</f>
        <v>1.1666666666666667</v>
      </c>
      <c r="Z6" s="562">
        <f t="shared" si="6"/>
        <v>0.3888888888888889</v>
      </c>
      <c r="AA6" s="31"/>
      <c r="AB6" s="746" t="s">
        <v>24</v>
      </c>
      <c r="AC6" s="747"/>
      <c r="AD6" s="32"/>
      <c r="AE6" s="33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8" ht="15.75" customHeight="1" thickBot="1" x14ac:dyDescent="0.3">
      <c r="A7" s="104">
        <v>2006</v>
      </c>
      <c r="B7" s="113" t="s">
        <v>25</v>
      </c>
      <c r="C7" s="563">
        <v>36</v>
      </c>
      <c r="D7" s="563">
        <v>74</v>
      </c>
      <c r="E7" s="553">
        <f t="shared" si="0"/>
        <v>2.0555555555555554</v>
      </c>
      <c r="F7" s="556">
        <f t="shared" si="1"/>
        <v>0.68518518518518512</v>
      </c>
      <c r="G7" s="546"/>
      <c r="H7" s="555">
        <v>64</v>
      </c>
      <c r="I7" s="553">
        <f t="shared" ref="I7:I23" si="7">H7/38</f>
        <v>1.6842105263157894</v>
      </c>
      <c r="J7" s="556">
        <f t="shared" si="2"/>
        <v>0.56140350877192979</v>
      </c>
      <c r="K7" s="546"/>
      <c r="L7" s="543">
        <v>59</v>
      </c>
      <c r="M7" s="544">
        <f t="shared" ref="M7:M23" si="8">L7/38</f>
        <v>1.5526315789473684</v>
      </c>
      <c r="N7" s="545">
        <f t="shared" si="3"/>
        <v>0.51754385964912275</v>
      </c>
      <c r="O7" s="547"/>
      <c r="P7" s="552">
        <v>55</v>
      </c>
      <c r="Q7" s="553">
        <f t="shared" ref="Q7:Q23" si="9">P7/38</f>
        <v>1.4473684210526316</v>
      </c>
      <c r="R7" s="556">
        <f t="shared" si="4"/>
        <v>0.48245614035087719</v>
      </c>
      <c r="S7" s="547"/>
      <c r="T7" s="552">
        <v>44</v>
      </c>
      <c r="U7" s="553">
        <f t="shared" ref="U7:U23" si="10">T7/38</f>
        <v>1.1578947368421053</v>
      </c>
      <c r="V7" s="556">
        <f t="shared" si="5"/>
        <v>0.38596491228070179</v>
      </c>
      <c r="W7" s="547"/>
      <c r="X7" s="564">
        <v>39</v>
      </c>
      <c r="Y7" s="558">
        <f t="shared" ref="Y7:Y23" si="11">X7/38</f>
        <v>1.0263157894736843</v>
      </c>
      <c r="Z7" s="565">
        <f t="shared" si="6"/>
        <v>0.34210526315789475</v>
      </c>
      <c r="AA7" s="31"/>
      <c r="AB7" s="745" t="s">
        <v>26</v>
      </c>
      <c r="AC7" s="745"/>
      <c r="AD7" s="34"/>
      <c r="AE7" s="33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8" ht="15.75" customHeight="1" thickBot="1" x14ac:dyDescent="0.3">
      <c r="A8" s="105">
        <v>2007</v>
      </c>
      <c r="B8" s="114" t="s">
        <v>25</v>
      </c>
      <c r="C8" s="566">
        <v>34</v>
      </c>
      <c r="D8" s="566">
        <v>73</v>
      </c>
      <c r="E8" s="544">
        <f t="shared" si="0"/>
        <v>2.1470588235294117</v>
      </c>
      <c r="F8" s="545">
        <f t="shared" si="1"/>
        <v>0.71568627450980393</v>
      </c>
      <c r="G8" s="546"/>
      <c r="H8" s="567">
        <v>61</v>
      </c>
      <c r="I8" s="550">
        <f t="shared" si="7"/>
        <v>1.6052631578947369</v>
      </c>
      <c r="J8" s="551">
        <f t="shared" si="2"/>
        <v>0.53508771929824561</v>
      </c>
      <c r="K8" s="546"/>
      <c r="L8" s="555">
        <v>58</v>
      </c>
      <c r="M8" s="553">
        <f t="shared" si="8"/>
        <v>1.5263157894736843</v>
      </c>
      <c r="N8" s="556">
        <f t="shared" si="3"/>
        <v>0.50877192982456143</v>
      </c>
      <c r="O8" s="547"/>
      <c r="P8" s="552">
        <v>55</v>
      </c>
      <c r="Q8" s="553">
        <f t="shared" si="9"/>
        <v>1.4473684210526316</v>
      </c>
      <c r="R8" s="556">
        <f t="shared" si="4"/>
        <v>0.48245614035087719</v>
      </c>
      <c r="S8" s="547"/>
      <c r="T8" s="548">
        <v>45</v>
      </c>
      <c r="U8" s="544">
        <f t="shared" si="10"/>
        <v>1.1842105263157894</v>
      </c>
      <c r="V8" s="545">
        <f t="shared" si="5"/>
        <v>0.39473684210526311</v>
      </c>
      <c r="W8" s="547"/>
      <c r="X8" s="560">
        <v>44</v>
      </c>
      <c r="Y8" s="561">
        <f t="shared" si="11"/>
        <v>1.1578947368421053</v>
      </c>
      <c r="Z8" s="562">
        <f t="shared" si="6"/>
        <v>0.38596491228070179</v>
      </c>
      <c r="AA8" s="31"/>
      <c r="AB8" s="749" t="s">
        <v>27</v>
      </c>
      <c r="AC8" s="749"/>
      <c r="AD8" s="32"/>
      <c r="AE8" s="35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8" ht="15.75" customHeight="1" thickBot="1" x14ac:dyDescent="0.3">
      <c r="A9" s="103">
        <v>2008</v>
      </c>
      <c r="B9" s="112" t="s">
        <v>28</v>
      </c>
      <c r="C9" s="542">
        <v>38</v>
      </c>
      <c r="D9" s="542">
        <v>75</v>
      </c>
      <c r="E9" s="550">
        <f t="shared" si="0"/>
        <v>1.9736842105263157</v>
      </c>
      <c r="F9" s="551">
        <f t="shared" si="1"/>
        <v>0.6578947368421052</v>
      </c>
      <c r="G9" s="546"/>
      <c r="H9" s="543">
        <v>65</v>
      </c>
      <c r="I9" s="544">
        <f t="shared" si="7"/>
        <v>1.7105263157894737</v>
      </c>
      <c r="J9" s="545">
        <f t="shared" si="2"/>
        <v>0.57017543859649122</v>
      </c>
      <c r="K9" s="546"/>
      <c r="L9" s="568">
        <v>54</v>
      </c>
      <c r="M9" s="569">
        <f t="shared" si="8"/>
        <v>1.4210526315789473</v>
      </c>
      <c r="N9" s="570">
        <f t="shared" si="3"/>
        <v>0.47368421052631576</v>
      </c>
      <c r="O9" s="547"/>
      <c r="P9" s="564">
        <v>53</v>
      </c>
      <c r="Q9" s="558">
        <f t="shared" si="9"/>
        <v>1.3947368421052631</v>
      </c>
      <c r="R9" s="559">
        <f t="shared" si="4"/>
        <v>0.46491228070175433</v>
      </c>
      <c r="S9" s="547"/>
      <c r="T9" s="552">
        <v>44</v>
      </c>
      <c r="U9" s="553">
        <f t="shared" si="10"/>
        <v>1.1578947368421053</v>
      </c>
      <c r="V9" s="556">
        <f t="shared" si="5"/>
        <v>0.38596491228070179</v>
      </c>
      <c r="W9" s="547"/>
      <c r="X9" s="560">
        <v>44</v>
      </c>
      <c r="Y9" s="561">
        <f t="shared" si="11"/>
        <v>1.1578947368421053</v>
      </c>
      <c r="Z9" s="562">
        <f t="shared" si="6"/>
        <v>0.38596491228070179</v>
      </c>
      <c r="AA9" s="31"/>
      <c r="AB9" s="748" t="s">
        <v>29</v>
      </c>
      <c r="AC9" s="748"/>
      <c r="AD9" s="32"/>
      <c r="AE9" s="33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8" ht="15.75" customHeight="1" thickBot="1" x14ac:dyDescent="0.3">
      <c r="A10" s="106">
        <v>2009</v>
      </c>
      <c r="B10" s="115" t="s">
        <v>30</v>
      </c>
      <c r="C10" s="571">
        <v>38</v>
      </c>
      <c r="D10" s="571">
        <v>67</v>
      </c>
      <c r="E10" s="569">
        <f t="shared" si="0"/>
        <v>1.763157894736842</v>
      </c>
      <c r="F10" s="570">
        <f t="shared" si="1"/>
        <v>0.58771929824561397</v>
      </c>
      <c r="G10" s="546"/>
      <c r="H10" s="555">
        <v>62</v>
      </c>
      <c r="I10" s="553">
        <f t="shared" si="7"/>
        <v>1.631578947368421</v>
      </c>
      <c r="J10" s="556">
        <f t="shared" si="2"/>
        <v>0.54385964912280704</v>
      </c>
      <c r="K10" s="546"/>
      <c r="L10" s="567">
        <v>57</v>
      </c>
      <c r="M10" s="550">
        <f t="shared" si="8"/>
        <v>1.5</v>
      </c>
      <c r="N10" s="551">
        <f t="shared" si="3"/>
        <v>0.5</v>
      </c>
      <c r="O10" s="547"/>
      <c r="P10" s="552">
        <v>55</v>
      </c>
      <c r="Q10" s="553">
        <f t="shared" si="9"/>
        <v>1.4473684210526316</v>
      </c>
      <c r="R10" s="556">
        <f t="shared" si="4"/>
        <v>0.48245614035087719</v>
      </c>
      <c r="S10" s="547"/>
      <c r="T10" s="572">
        <v>46</v>
      </c>
      <c r="U10" s="573">
        <f t="shared" si="10"/>
        <v>1.2105263157894737</v>
      </c>
      <c r="V10" s="574">
        <f t="shared" si="5"/>
        <v>0.40350877192982454</v>
      </c>
      <c r="W10" s="547"/>
      <c r="X10" s="572">
        <v>45</v>
      </c>
      <c r="Y10" s="573">
        <f t="shared" si="11"/>
        <v>1.1842105263157894</v>
      </c>
      <c r="Z10" s="575">
        <f t="shared" si="6"/>
        <v>0.39473684210526311</v>
      </c>
      <c r="AA10" s="31"/>
      <c r="AB10" s="725" t="s">
        <v>31</v>
      </c>
      <c r="AC10" s="725"/>
      <c r="AD10" s="32"/>
      <c r="AE10" s="33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8" ht="15.75" customHeight="1" thickBot="1" x14ac:dyDescent="0.3">
      <c r="A11" s="107">
        <v>2010</v>
      </c>
      <c r="B11" s="116" t="s">
        <v>32</v>
      </c>
      <c r="C11" s="576">
        <v>38</v>
      </c>
      <c r="D11" s="576">
        <v>71</v>
      </c>
      <c r="E11" s="558">
        <f t="shared" si="0"/>
        <v>1.868421052631579</v>
      </c>
      <c r="F11" s="559">
        <f t="shared" si="1"/>
        <v>0.6228070175438597</v>
      </c>
      <c r="G11" s="546"/>
      <c r="H11" s="555">
        <v>63</v>
      </c>
      <c r="I11" s="553">
        <f t="shared" si="7"/>
        <v>1.6578947368421053</v>
      </c>
      <c r="J11" s="556">
        <f t="shared" si="2"/>
        <v>0.55263157894736847</v>
      </c>
      <c r="K11" s="546"/>
      <c r="L11" s="543">
        <v>59</v>
      </c>
      <c r="M11" s="544">
        <f t="shared" si="8"/>
        <v>1.5526315789473684</v>
      </c>
      <c r="N11" s="545">
        <f t="shared" si="3"/>
        <v>0.51754385964912275</v>
      </c>
      <c r="O11" s="547"/>
      <c r="P11" s="548">
        <v>56</v>
      </c>
      <c r="Q11" s="544">
        <f t="shared" si="9"/>
        <v>1.4736842105263157</v>
      </c>
      <c r="R11" s="545">
        <f t="shared" si="4"/>
        <v>0.49122807017543857</v>
      </c>
      <c r="S11" s="547"/>
      <c r="T11" s="549">
        <v>42</v>
      </c>
      <c r="U11" s="550">
        <f t="shared" si="10"/>
        <v>1.1052631578947369</v>
      </c>
      <c r="V11" s="551">
        <f t="shared" si="5"/>
        <v>0.36842105263157898</v>
      </c>
      <c r="W11" s="547"/>
      <c r="X11" s="552">
        <v>42</v>
      </c>
      <c r="Y11" s="553">
        <f t="shared" si="11"/>
        <v>1.1052631578947369</v>
      </c>
      <c r="Z11" s="554">
        <f t="shared" si="6"/>
        <v>0.36842105263157898</v>
      </c>
      <c r="AA11" s="31"/>
      <c r="AB11" s="726" t="s">
        <v>33</v>
      </c>
      <c r="AC11" s="726"/>
      <c r="AD11" s="32"/>
      <c r="AE11" s="33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8" ht="15.75" customHeight="1" thickBot="1" x14ac:dyDescent="0.3">
      <c r="A12" s="122">
        <v>2011</v>
      </c>
      <c r="B12" s="123" t="s">
        <v>34</v>
      </c>
      <c r="C12" s="577">
        <v>38</v>
      </c>
      <c r="D12" s="577">
        <v>71</v>
      </c>
      <c r="E12" s="627">
        <f t="shared" si="0"/>
        <v>1.868421052631579</v>
      </c>
      <c r="F12" s="628">
        <f t="shared" si="1"/>
        <v>0.6228070175438597</v>
      </c>
      <c r="G12" s="581"/>
      <c r="H12" s="578">
        <v>61</v>
      </c>
      <c r="I12" s="579">
        <f t="shared" si="7"/>
        <v>1.6052631578947369</v>
      </c>
      <c r="J12" s="580">
        <f t="shared" si="2"/>
        <v>0.53508771929824561</v>
      </c>
      <c r="K12" s="581"/>
      <c r="L12" s="582">
        <v>59</v>
      </c>
      <c r="M12" s="583">
        <f t="shared" si="8"/>
        <v>1.5526315789473684</v>
      </c>
      <c r="N12" s="584">
        <f t="shared" si="3"/>
        <v>0.51754385964912275</v>
      </c>
      <c r="O12" s="585"/>
      <c r="P12" s="586">
        <v>57</v>
      </c>
      <c r="Q12" s="587">
        <f t="shared" si="9"/>
        <v>1.5</v>
      </c>
      <c r="R12" s="588">
        <f t="shared" si="4"/>
        <v>0.5</v>
      </c>
      <c r="S12" s="585"/>
      <c r="T12" s="589">
        <v>43</v>
      </c>
      <c r="U12" s="579">
        <f t="shared" si="10"/>
        <v>1.131578947368421</v>
      </c>
      <c r="V12" s="580">
        <f t="shared" si="5"/>
        <v>0.37719298245614036</v>
      </c>
      <c r="W12" s="585"/>
      <c r="X12" s="590">
        <v>41</v>
      </c>
      <c r="Y12" s="591">
        <f t="shared" si="11"/>
        <v>1.0789473684210527</v>
      </c>
      <c r="Z12" s="592">
        <f t="shared" si="6"/>
        <v>0.35964912280701755</v>
      </c>
      <c r="AA12" s="31"/>
      <c r="AB12" s="727" t="s">
        <v>35</v>
      </c>
      <c r="AC12" s="727"/>
      <c r="AD12" s="32"/>
      <c r="AE12" s="33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8" ht="15.75" customHeight="1" thickTop="1" thickBot="1" x14ac:dyDescent="0.3">
      <c r="A13" s="120">
        <v>2012</v>
      </c>
      <c r="B13" s="121" t="s">
        <v>36</v>
      </c>
      <c r="C13" s="593">
        <v>35</v>
      </c>
      <c r="D13" s="593">
        <v>76</v>
      </c>
      <c r="E13" s="606">
        <f t="shared" si="0"/>
        <v>2.1714285714285713</v>
      </c>
      <c r="F13" s="607">
        <f t="shared" si="1"/>
        <v>0.72380952380952379</v>
      </c>
      <c r="G13" s="597"/>
      <c r="H13" s="594">
        <v>66</v>
      </c>
      <c r="I13" s="595">
        <f t="shared" si="7"/>
        <v>1.736842105263158</v>
      </c>
      <c r="J13" s="596">
        <f t="shared" si="2"/>
        <v>0.57894736842105265</v>
      </c>
      <c r="K13" s="597"/>
      <c r="L13" s="598">
        <v>57</v>
      </c>
      <c r="M13" s="599">
        <f t="shared" si="8"/>
        <v>1.5</v>
      </c>
      <c r="N13" s="600">
        <f t="shared" si="3"/>
        <v>0.5</v>
      </c>
      <c r="O13" s="601"/>
      <c r="P13" s="602">
        <v>53</v>
      </c>
      <c r="Q13" s="603">
        <f t="shared" si="9"/>
        <v>1.3947368421052631</v>
      </c>
      <c r="R13" s="604">
        <f t="shared" si="4"/>
        <v>0.46491228070175433</v>
      </c>
      <c r="S13" s="601"/>
      <c r="T13" s="605">
        <v>45</v>
      </c>
      <c r="U13" s="606">
        <f t="shared" si="10"/>
        <v>1.1842105263157894</v>
      </c>
      <c r="V13" s="607">
        <f t="shared" si="5"/>
        <v>0.39473684210526311</v>
      </c>
      <c r="W13" s="601"/>
      <c r="X13" s="608">
        <v>41</v>
      </c>
      <c r="Y13" s="609">
        <f t="shared" si="11"/>
        <v>1.0789473684210527</v>
      </c>
      <c r="Z13" s="610">
        <f t="shared" si="6"/>
        <v>0.35964912280701755</v>
      </c>
      <c r="AA13" s="31"/>
      <c r="AB13" s="728" t="s">
        <v>37</v>
      </c>
      <c r="AC13" s="728"/>
      <c r="AD13" s="32"/>
      <c r="AE13" s="33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8" ht="15.75" customHeight="1" thickBot="1" x14ac:dyDescent="0.3">
      <c r="A14" s="105">
        <v>2013</v>
      </c>
      <c r="B14" s="114" t="s">
        <v>38</v>
      </c>
      <c r="C14" s="566">
        <v>34</v>
      </c>
      <c r="D14" s="566">
        <v>74</v>
      </c>
      <c r="E14" s="544">
        <f t="shared" si="0"/>
        <v>2.1764705882352939</v>
      </c>
      <c r="F14" s="545">
        <f t="shared" si="1"/>
        <v>0.72549019607843135</v>
      </c>
      <c r="G14" s="546"/>
      <c r="H14" s="567">
        <v>61</v>
      </c>
      <c r="I14" s="550">
        <f t="shared" si="7"/>
        <v>1.6052631578947369</v>
      </c>
      <c r="J14" s="551">
        <f t="shared" si="2"/>
        <v>0.53508771929824561</v>
      </c>
      <c r="K14" s="546"/>
      <c r="L14" s="543">
        <v>59</v>
      </c>
      <c r="M14" s="544">
        <f t="shared" si="8"/>
        <v>1.5526315789473684</v>
      </c>
      <c r="N14" s="545">
        <f t="shared" si="3"/>
        <v>0.51754385964912275</v>
      </c>
      <c r="O14" s="547"/>
      <c r="P14" s="572">
        <v>57</v>
      </c>
      <c r="Q14" s="573">
        <f t="shared" si="9"/>
        <v>1.5</v>
      </c>
      <c r="R14" s="574">
        <f t="shared" si="4"/>
        <v>0.5</v>
      </c>
      <c r="S14" s="547"/>
      <c r="T14" s="548">
        <v>45</v>
      </c>
      <c r="U14" s="544">
        <f t="shared" si="10"/>
        <v>1.1842105263157894</v>
      </c>
      <c r="V14" s="545">
        <f t="shared" si="5"/>
        <v>0.39473684210526311</v>
      </c>
      <c r="W14" s="547"/>
      <c r="X14" s="560">
        <v>44</v>
      </c>
      <c r="Y14" s="561">
        <f t="shared" si="11"/>
        <v>1.1578947368421053</v>
      </c>
      <c r="Z14" s="562">
        <f t="shared" si="6"/>
        <v>0.38596491228070179</v>
      </c>
      <c r="AA14" s="36"/>
      <c r="AB14" s="750" t="s">
        <v>39</v>
      </c>
      <c r="AC14" s="750"/>
      <c r="AD14" s="32"/>
      <c r="AE14" s="33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8" ht="15.75" customHeight="1" thickBot="1" x14ac:dyDescent="0.3">
      <c r="A15" s="105">
        <v>2014</v>
      </c>
      <c r="B15" s="114" t="s">
        <v>38</v>
      </c>
      <c r="C15" s="566">
        <v>36</v>
      </c>
      <c r="D15" s="566">
        <v>76</v>
      </c>
      <c r="E15" s="544">
        <f t="shared" si="0"/>
        <v>2.1111111111111112</v>
      </c>
      <c r="F15" s="545">
        <f t="shared" si="1"/>
        <v>0.70370370370370372</v>
      </c>
      <c r="G15" s="546"/>
      <c r="H15" s="611">
        <v>69</v>
      </c>
      <c r="I15" s="573">
        <f t="shared" si="7"/>
        <v>1.8157894736842106</v>
      </c>
      <c r="J15" s="574">
        <f t="shared" si="2"/>
        <v>0.60526315789473684</v>
      </c>
      <c r="K15" s="546"/>
      <c r="L15" s="612">
        <v>61</v>
      </c>
      <c r="M15" s="561">
        <f t="shared" si="8"/>
        <v>1.6052631578947369</v>
      </c>
      <c r="N15" s="613">
        <f t="shared" si="3"/>
        <v>0.53508771929824561</v>
      </c>
      <c r="O15" s="547"/>
      <c r="P15" s="549">
        <v>54</v>
      </c>
      <c r="Q15" s="550">
        <f t="shared" si="9"/>
        <v>1.4210526315789473</v>
      </c>
      <c r="R15" s="551">
        <f t="shared" si="4"/>
        <v>0.47368421052631576</v>
      </c>
      <c r="S15" s="547"/>
      <c r="T15" s="564">
        <v>40</v>
      </c>
      <c r="U15" s="558">
        <f t="shared" si="10"/>
        <v>1.0526315789473684</v>
      </c>
      <c r="V15" s="559">
        <f t="shared" si="5"/>
        <v>0.35087719298245612</v>
      </c>
      <c r="W15" s="547"/>
      <c r="X15" s="564">
        <v>38</v>
      </c>
      <c r="Y15" s="558">
        <f t="shared" si="11"/>
        <v>1</v>
      </c>
      <c r="Z15" s="565">
        <f t="shared" si="6"/>
        <v>0.33333333333333331</v>
      </c>
      <c r="AA15" s="37"/>
      <c r="AB15" s="740"/>
      <c r="AC15" s="741"/>
      <c r="AD15" s="32"/>
      <c r="AE15" s="3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8" ht="15.75" customHeight="1" thickBot="1" x14ac:dyDescent="0.3">
      <c r="A16" s="108">
        <v>2015</v>
      </c>
      <c r="B16" s="117" t="s">
        <v>40</v>
      </c>
      <c r="C16" s="614">
        <v>35</v>
      </c>
      <c r="D16" s="614">
        <v>77</v>
      </c>
      <c r="E16" s="561">
        <f t="shared" si="0"/>
        <v>2.2000000000000002</v>
      </c>
      <c r="F16" s="613">
        <f t="shared" si="1"/>
        <v>0.73333333333333339</v>
      </c>
      <c r="G16" s="546"/>
      <c r="H16" s="555">
        <v>62</v>
      </c>
      <c r="I16" s="553">
        <f t="shared" si="7"/>
        <v>1.631578947368421</v>
      </c>
      <c r="J16" s="556">
        <f t="shared" si="2"/>
        <v>0.54385964912280704</v>
      </c>
      <c r="K16" s="546"/>
      <c r="L16" s="543">
        <v>59</v>
      </c>
      <c r="M16" s="544">
        <f t="shared" si="8"/>
        <v>1.5526315789473684</v>
      </c>
      <c r="N16" s="545">
        <f t="shared" si="3"/>
        <v>0.51754385964912275</v>
      </c>
      <c r="O16" s="547"/>
      <c r="P16" s="615">
        <v>55</v>
      </c>
      <c r="Q16" s="616">
        <f t="shared" si="9"/>
        <v>1.4473684210526316</v>
      </c>
      <c r="R16" s="617">
        <f t="shared" si="4"/>
        <v>0.48245614035087719</v>
      </c>
      <c r="S16" s="547"/>
      <c r="T16" s="549">
        <v>43</v>
      </c>
      <c r="U16" s="550">
        <f t="shared" si="10"/>
        <v>1.131578947368421</v>
      </c>
      <c r="V16" s="551">
        <f t="shared" si="5"/>
        <v>0.37719298245614036</v>
      </c>
      <c r="W16" s="547"/>
      <c r="X16" s="552">
        <v>42</v>
      </c>
      <c r="Y16" s="553">
        <f t="shared" si="11"/>
        <v>1.1052631578947369</v>
      </c>
      <c r="Z16" s="554">
        <f t="shared" si="6"/>
        <v>0.36842105263157898</v>
      </c>
      <c r="AA16" s="37"/>
      <c r="AB16" s="738" t="s">
        <v>41</v>
      </c>
      <c r="AC16" s="739"/>
      <c r="AD16" s="32"/>
      <c r="AE16" s="3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15.75" customHeight="1" thickBot="1" x14ac:dyDescent="0.3">
      <c r="A17" s="104">
        <v>2016</v>
      </c>
      <c r="B17" s="113" t="s">
        <v>42</v>
      </c>
      <c r="C17" s="563">
        <v>37</v>
      </c>
      <c r="D17" s="563">
        <v>77</v>
      </c>
      <c r="E17" s="553">
        <f t="shared" si="0"/>
        <v>2.0810810810810811</v>
      </c>
      <c r="F17" s="556">
        <f t="shared" si="1"/>
        <v>0.69369369369369371</v>
      </c>
      <c r="G17" s="546"/>
      <c r="H17" s="555">
        <v>62</v>
      </c>
      <c r="I17" s="553">
        <f t="shared" si="7"/>
        <v>1.631578947368421</v>
      </c>
      <c r="J17" s="556">
        <f t="shared" si="2"/>
        <v>0.54385964912280704</v>
      </c>
      <c r="K17" s="546"/>
      <c r="L17" s="598">
        <v>57</v>
      </c>
      <c r="M17" s="550">
        <f t="shared" si="8"/>
        <v>1.5</v>
      </c>
      <c r="N17" s="551">
        <f t="shared" si="3"/>
        <v>0.5</v>
      </c>
      <c r="O17" s="547"/>
      <c r="P17" s="564">
        <v>53</v>
      </c>
      <c r="Q17" s="558">
        <f t="shared" si="9"/>
        <v>1.3947368421052631</v>
      </c>
      <c r="R17" s="559">
        <f t="shared" si="4"/>
        <v>0.46491228070175433</v>
      </c>
      <c r="S17" s="547"/>
      <c r="T17" s="548">
        <v>45</v>
      </c>
      <c r="U17" s="544">
        <f t="shared" si="10"/>
        <v>1.1842105263157894</v>
      </c>
      <c r="V17" s="545">
        <f t="shared" si="5"/>
        <v>0.39473684210526311</v>
      </c>
      <c r="W17" s="547"/>
      <c r="X17" s="548">
        <v>43</v>
      </c>
      <c r="Y17" s="544">
        <f t="shared" si="11"/>
        <v>1.131578947368421</v>
      </c>
      <c r="Z17" s="618">
        <f t="shared" si="6"/>
        <v>0.37719298245614036</v>
      </c>
      <c r="AA17" s="37"/>
      <c r="AB17" s="38"/>
      <c r="AC17" s="39"/>
      <c r="AD17" s="32"/>
      <c r="AE17" s="33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15.75" customHeight="1" thickBot="1" x14ac:dyDescent="0.3">
      <c r="A18" s="104">
        <v>2017</v>
      </c>
      <c r="B18" s="113" t="s">
        <v>40</v>
      </c>
      <c r="C18" s="563">
        <v>35</v>
      </c>
      <c r="D18" s="563">
        <v>71</v>
      </c>
      <c r="E18" s="553">
        <f t="shared" si="0"/>
        <v>2.0285714285714285</v>
      </c>
      <c r="F18" s="556">
        <f t="shared" si="1"/>
        <v>0.67619047619047612</v>
      </c>
      <c r="G18" s="546"/>
      <c r="H18" s="555">
        <v>62</v>
      </c>
      <c r="I18" s="553">
        <f t="shared" si="7"/>
        <v>1.631578947368421</v>
      </c>
      <c r="J18" s="556">
        <f t="shared" si="2"/>
        <v>0.54385964912280704</v>
      </c>
      <c r="K18" s="546"/>
      <c r="L18" s="557">
        <v>56</v>
      </c>
      <c r="M18" s="558">
        <f t="shared" si="8"/>
        <v>1.4736842105263157</v>
      </c>
      <c r="N18" s="559">
        <f t="shared" si="3"/>
        <v>0.49122807017543857</v>
      </c>
      <c r="O18" s="547"/>
      <c r="P18" s="549">
        <v>54</v>
      </c>
      <c r="Q18" s="550">
        <f t="shared" si="9"/>
        <v>1.4210526315789473</v>
      </c>
      <c r="R18" s="551">
        <f t="shared" si="4"/>
        <v>0.47368421052631576</v>
      </c>
      <c r="S18" s="547"/>
      <c r="T18" s="549">
        <v>43</v>
      </c>
      <c r="U18" s="550">
        <f t="shared" si="10"/>
        <v>1.131578947368421</v>
      </c>
      <c r="V18" s="551">
        <f t="shared" si="5"/>
        <v>0.37719298245614036</v>
      </c>
      <c r="W18" s="547"/>
      <c r="X18" s="548">
        <v>43</v>
      </c>
      <c r="Y18" s="544">
        <f t="shared" si="11"/>
        <v>1.131578947368421</v>
      </c>
      <c r="Z18" s="618">
        <f t="shared" si="6"/>
        <v>0.37719298245614036</v>
      </c>
      <c r="AA18" s="37"/>
      <c r="AB18" s="38"/>
      <c r="AC18" s="39"/>
      <c r="AD18" s="40"/>
      <c r="AE18" s="33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15.75" customHeight="1" thickBot="1" x14ac:dyDescent="0.3">
      <c r="A19" s="104">
        <v>2018</v>
      </c>
      <c r="B19" s="113" t="s">
        <v>42</v>
      </c>
      <c r="C19" s="563">
        <v>37</v>
      </c>
      <c r="D19" s="563">
        <v>77</v>
      </c>
      <c r="E19" s="553">
        <f t="shared" si="0"/>
        <v>2.0810810810810811</v>
      </c>
      <c r="F19" s="556">
        <f t="shared" si="1"/>
        <v>0.69369369369369371</v>
      </c>
      <c r="G19" s="546"/>
      <c r="H19" s="619">
        <v>66</v>
      </c>
      <c r="I19" s="561">
        <f t="shared" si="7"/>
        <v>1.736842105263158</v>
      </c>
      <c r="J19" s="613">
        <f t="shared" si="2"/>
        <v>0.57894736842105265</v>
      </c>
      <c r="K19" s="546"/>
      <c r="L19" s="543">
        <v>59</v>
      </c>
      <c r="M19" s="544">
        <f t="shared" si="8"/>
        <v>1.5526315789473684</v>
      </c>
      <c r="N19" s="545">
        <f t="shared" si="3"/>
        <v>0.51754385964912275</v>
      </c>
      <c r="O19" s="547"/>
      <c r="P19" s="564">
        <v>53</v>
      </c>
      <c r="Q19" s="558">
        <f t="shared" si="9"/>
        <v>1.3947368421052631</v>
      </c>
      <c r="R19" s="559">
        <f t="shared" si="4"/>
        <v>0.46491228070175433</v>
      </c>
      <c r="S19" s="547"/>
      <c r="T19" s="549">
        <v>43</v>
      </c>
      <c r="U19" s="550">
        <f t="shared" si="10"/>
        <v>1.131578947368421</v>
      </c>
      <c r="V19" s="551">
        <f t="shared" si="5"/>
        <v>0.37719298245614036</v>
      </c>
      <c r="W19" s="547"/>
      <c r="X19" s="552">
        <v>42</v>
      </c>
      <c r="Y19" s="553">
        <f t="shared" si="11"/>
        <v>1.1052631578947369</v>
      </c>
      <c r="Z19" s="554">
        <f t="shared" si="6"/>
        <v>0.36842105263157898</v>
      </c>
      <c r="AA19" s="37"/>
      <c r="AB19" s="38"/>
      <c r="AC19" s="39"/>
      <c r="AD19" s="41"/>
      <c r="AE19" s="3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s="10" customFormat="1" ht="15.75" customHeight="1" thickBot="1" x14ac:dyDescent="0.3">
      <c r="A20" s="109">
        <v>2019</v>
      </c>
      <c r="B20" s="118" t="s">
        <v>43</v>
      </c>
      <c r="C20" s="620">
        <v>34</v>
      </c>
      <c r="D20" s="620">
        <v>81</v>
      </c>
      <c r="E20" s="573">
        <f t="shared" si="0"/>
        <v>2.3823529411764706</v>
      </c>
      <c r="F20" s="574">
        <f t="shared" si="1"/>
        <v>0.79411764705882348</v>
      </c>
      <c r="G20" s="546"/>
      <c r="H20" s="543">
        <v>65</v>
      </c>
      <c r="I20" s="544">
        <f t="shared" si="7"/>
        <v>1.7105263157894737</v>
      </c>
      <c r="J20" s="545">
        <f t="shared" si="2"/>
        <v>0.57017543859649122</v>
      </c>
      <c r="K20" s="546"/>
      <c r="L20" s="611">
        <v>63</v>
      </c>
      <c r="M20" s="573">
        <f t="shared" si="8"/>
        <v>1.6578947368421053</v>
      </c>
      <c r="N20" s="574">
        <f t="shared" si="3"/>
        <v>0.55263157894736847</v>
      </c>
      <c r="O20" s="547"/>
      <c r="P20" s="548">
        <v>56</v>
      </c>
      <c r="Q20" s="544">
        <f t="shared" si="9"/>
        <v>1.4736842105263157</v>
      </c>
      <c r="R20" s="545">
        <f t="shared" si="4"/>
        <v>0.49122807017543857</v>
      </c>
      <c r="S20" s="547"/>
      <c r="T20" s="621">
        <v>39</v>
      </c>
      <c r="U20" s="569">
        <f t="shared" si="10"/>
        <v>1.0263157894736843</v>
      </c>
      <c r="V20" s="570">
        <f t="shared" si="5"/>
        <v>0.34210526315789475</v>
      </c>
      <c r="W20" s="547"/>
      <c r="X20" s="621">
        <v>36</v>
      </c>
      <c r="Y20" s="569">
        <f t="shared" si="11"/>
        <v>0.94736842105263153</v>
      </c>
      <c r="Z20" s="622">
        <f t="shared" si="6"/>
        <v>0.31578947368421051</v>
      </c>
      <c r="AA20" s="37"/>
      <c r="AB20" s="84" t="s">
        <v>44</v>
      </c>
      <c r="AC20" s="39"/>
      <c r="AD20" s="42"/>
      <c r="AE20" s="35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 ht="15.75" customHeight="1" thickBot="1" x14ac:dyDescent="0.3">
      <c r="A21" s="107" t="s">
        <v>45</v>
      </c>
      <c r="B21" s="116" t="s">
        <v>46</v>
      </c>
      <c r="C21" s="576">
        <v>38</v>
      </c>
      <c r="D21" s="576">
        <v>71</v>
      </c>
      <c r="E21" s="558">
        <f t="shared" si="0"/>
        <v>1.868421052631579</v>
      </c>
      <c r="F21" s="559">
        <f t="shared" si="1"/>
        <v>0.6228070175438597</v>
      </c>
      <c r="G21" s="546"/>
      <c r="H21" s="619">
        <v>66</v>
      </c>
      <c r="I21" s="561">
        <f t="shared" si="7"/>
        <v>1.736842105263158</v>
      </c>
      <c r="J21" s="613">
        <f t="shared" si="2"/>
        <v>0.57894736842105265</v>
      </c>
      <c r="K21" s="546"/>
      <c r="L21" s="543">
        <v>59</v>
      </c>
      <c r="M21" s="544">
        <f t="shared" si="8"/>
        <v>1.5526315789473684</v>
      </c>
      <c r="N21" s="545">
        <f t="shared" si="3"/>
        <v>0.51754385964912275</v>
      </c>
      <c r="O21" s="547"/>
      <c r="P21" s="549">
        <v>54</v>
      </c>
      <c r="Q21" s="550">
        <f t="shared" si="9"/>
        <v>1.4210526315789473</v>
      </c>
      <c r="R21" s="551">
        <f t="shared" si="4"/>
        <v>0.47368421052631576</v>
      </c>
      <c r="S21" s="547"/>
      <c r="T21" s="564">
        <v>41</v>
      </c>
      <c r="U21" s="558">
        <f t="shared" si="10"/>
        <v>1.0789473684210527</v>
      </c>
      <c r="V21" s="559">
        <f t="shared" si="5"/>
        <v>0.35964912280701755</v>
      </c>
      <c r="W21" s="547"/>
      <c r="X21" s="552">
        <v>41</v>
      </c>
      <c r="Y21" s="553">
        <f t="shared" si="11"/>
        <v>1.0789473684210527</v>
      </c>
      <c r="Z21" s="554">
        <f t="shared" si="6"/>
        <v>0.35964912280701755</v>
      </c>
      <c r="AA21" s="32"/>
      <c r="AB21" s="729" t="s">
        <v>47</v>
      </c>
      <c r="AC21" s="730"/>
      <c r="AD21" s="32"/>
      <c r="AE21" s="33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15.75" customHeight="1" thickBot="1" x14ac:dyDescent="0.3">
      <c r="A22" s="108">
        <v>2021</v>
      </c>
      <c r="B22" s="117" t="s">
        <v>48</v>
      </c>
      <c r="C22" s="614">
        <v>36</v>
      </c>
      <c r="D22" s="614">
        <v>81</v>
      </c>
      <c r="E22" s="561">
        <f t="shared" si="0"/>
        <v>2.25</v>
      </c>
      <c r="F22" s="613">
        <f t="shared" si="1"/>
        <v>0.75</v>
      </c>
      <c r="G22" s="546"/>
      <c r="H22" s="568">
        <v>58</v>
      </c>
      <c r="I22" s="569">
        <f t="shared" si="7"/>
        <v>1.5263157894736843</v>
      </c>
      <c r="J22" s="570">
        <f t="shared" si="2"/>
        <v>0.50877192982456143</v>
      </c>
      <c r="K22" s="546"/>
      <c r="L22" s="557">
        <v>56</v>
      </c>
      <c r="M22" s="558">
        <f t="shared" si="8"/>
        <v>1.4736842105263157</v>
      </c>
      <c r="N22" s="559">
        <f t="shared" si="3"/>
        <v>0.49122807017543857</v>
      </c>
      <c r="O22" s="547"/>
      <c r="P22" s="564">
        <v>53</v>
      </c>
      <c r="Q22" s="558">
        <f t="shared" si="9"/>
        <v>1.3947368421052631</v>
      </c>
      <c r="R22" s="559">
        <f t="shared" si="4"/>
        <v>0.46491228070175433</v>
      </c>
      <c r="S22" s="547"/>
      <c r="T22" s="572">
        <v>46</v>
      </c>
      <c r="U22" s="573">
        <f t="shared" si="10"/>
        <v>1.2105263157894737</v>
      </c>
      <c r="V22" s="574">
        <f t="shared" si="5"/>
        <v>0.40350877192982454</v>
      </c>
      <c r="W22" s="547"/>
      <c r="X22" s="548">
        <v>43</v>
      </c>
      <c r="Y22" s="544">
        <f t="shared" si="11"/>
        <v>1.131578947368421</v>
      </c>
      <c r="Z22" s="618">
        <f t="shared" si="6"/>
        <v>0.37719298245614036</v>
      </c>
      <c r="AA22" s="32"/>
      <c r="AB22" s="733" t="s">
        <v>49</v>
      </c>
      <c r="AC22" s="734"/>
      <c r="AD22" s="32"/>
      <c r="AE22" s="33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15.75" customHeight="1" thickBot="1" x14ac:dyDescent="0.3">
      <c r="A23" s="110">
        <v>2022</v>
      </c>
      <c r="B23" s="119" t="s">
        <v>50</v>
      </c>
      <c r="C23" s="623">
        <v>35</v>
      </c>
      <c r="D23" s="623">
        <v>77</v>
      </c>
      <c r="E23" s="644">
        <f t="shared" si="0"/>
        <v>2.2000000000000002</v>
      </c>
      <c r="F23" s="645">
        <f t="shared" si="1"/>
        <v>0.73333333333333339</v>
      </c>
      <c r="G23" s="581"/>
      <c r="H23" s="582">
        <v>65</v>
      </c>
      <c r="I23" s="583">
        <f t="shared" si="7"/>
        <v>1.7105263157894737</v>
      </c>
      <c r="J23" s="584">
        <f t="shared" si="2"/>
        <v>0.57017543859649122</v>
      </c>
      <c r="K23" s="581"/>
      <c r="L23" s="624">
        <v>58</v>
      </c>
      <c r="M23" s="591">
        <f t="shared" si="8"/>
        <v>1.5263157894736843</v>
      </c>
      <c r="N23" s="625">
        <f t="shared" si="3"/>
        <v>0.50877192982456143</v>
      </c>
      <c r="O23" s="585"/>
      <c r="P23" s="590">
        <v>55</v>
      </c>
      <c r="Q23" s="591">
        <f t="shared" si="9"/>
        <v>1.4473684210526316</v>
      </c>
      <c r="R23" s="625">
        <f t="shared" si="4"/>
        <v>0.48245614035087719</v>
      </c>
      <c r="S23" s="585"/>
      <c r="T23" s="626">
        <v>41</v>
      </c>
      <c r="U23" s="627">
        <f t="shared" si="10"/>
        <v>1.0789473684210527</v>
      </c>
      <c r="V23" s="628">
        <f t="shared" si="5"/>
        <v>0.35964912280701755</v>
      </c>
      <c r="W23" s="585"/>
      <c r="X23" s="626">
        <v>37</v>
      </c>
      <c r="Y23" s="627">
        <f t="shared" si="11"/>
        <v>0.97368421052631582</v>
      </c>
      <c r="Z23" s="629">
        <f t="shared" si="6"/>
        <v>0.32456140350877194</v>
      </c>
      <c r="AA23" s="62"/>
      <c r="AB23" s="731" t="s">
        <v>51</v>
      </c>
      <c r="AC23" s="732"/>
      <c r="AD23" s="32"/>
      <c r="AE23" s="33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16.5" customHeight="1" thickTop="1" thickBot="1" x14ac:dyDescent="0.3">
      <c r="A24" s="85" t="s">
        <v>52</v>
      </c>
      <c r="B24" s="99" t="s">
        <v>52</v>
      </c>
      <c r="C24" s="630">
        <f>AVERAGE(C7:C23)</f>
        <v>36.117647058823529</v>
      </c>
      <c r="D24" s="630">
        <f>AVERAGE(D7:D23)</f>
        <v>74.647058823529406</v>
      </c>
      <c r="E24" s="693">
        <f>AVERAGE(E4:E23)</f>
        <v>2.0613267059279314</v>
      </c>
      <c r="F24" s="700">
        <f t="shared" si="1"/>
        <v>0.68710890197597718</v>
      </c>
      <c r="G24" s="690"/>
      <c r="H24" s="704">
        <f>AVERAGE(H7:H23)</f>
        <v>63.411764705882355</v>
      </c>
      <c r="I24" s="693">
        <f>AVERAGE(I4:I23)</f>
        <v>1.6680587337909993</v>
      </c>
      <c r="J24" s="702">
        <f t="shared" si="2"/>
        <v>0.55601957793033308</v>
      </c>
      <c r="K24" s="690"/>
      <c r="L24" s="704">
        <f>AVERAGE(L7:L23)</f>
        <v>58.235294117647058</v>
      </c>
      <c r="M24" s="693">
        <f>AVERAGE(M4:M23)</f>
        <v>1.5317723656968512</v>
      </c>
      <c r="N24" s="702">
        <f t="shared" si="3"/>
        <v>0.51059078856561702</v>
      </c>
      <c r="O24" s="690"/>
      <c r="P24" s="704">
        <f>AVERAGE(P7:P23)</f>
        <v>54.588235294117645</v>
      </c>
      <c r="Q24" s="693">
        <f>AVERAGE(Q4:Q23)</f>
        <v>1.4370464203988234</v>
      </c>
      <c r="R24" s="702">
        <f t="shared" si="4"/>
        <v>0.47901547346627443</v>
      </c>
      <c r="S24" s="690"/>
      <c r="T24" s="704">
        <f>AVERAGE(T7:T23)</f>
        <v>43.235294117647058</v>
      </c>
      <c r="U24" s="693">
        <f>AVERAGE(U4:U23)</f>
        <v>1.1376021575678323</v>
      </c>
      <c r="V24" s="702">
        <f t="shared" si="5"/>
        <v>0.37920071918927745</v>
      </c>
      <c r="W24" s="690"/>
      <c r="X24" s="704">
        <f>AVERAGE(X7:X23)</f>
        <v>41.470588235294116</v>
      </c>
      <c r="Y24" s="693">
        <f>AVERAGE(Y4:Y23)</f>
        <v>1.0946605644546146</v>
      </c>
      <c r="Z24" s="702">
        <f t="shared" si="6"/>
        <v>0.36488685481820488</v>
      </c>
      <c r="AA24" s="216"/>
      <c r="AB24" s="44"/>
      <c r="AC24" s="32"/>
      <c r="AD24" s="32"/>
      <c r="AE24" s="33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15.75" customHeight="1" thickBot="1" x14ac:dyDescent="0.3">
      <c r="A25" s="86" t="s">
        <v>53</v>
      </c>
      <c r="B25" s="93" t="s">
        <v>54</v>
      </c>
      <c r="C25" s="631">
        <f>_xlfn.STDEV.P(C7:C23)</f>
        <v>1.4904540540376385</v>
      </c>
      <c r="D25" s="632">
        <f>_xlfn.STDEV.P(D7:D23)</f>
        <v>3.6127417724197852</v>
      </c>
      <c r="E25" s="646">
        <f>_xlfn.STDEV.P(E4:E23)</f>
        <v>0.15193802295237388</v>
      </c>
      <c r="F25" s="647">
        <f>E25/E24</f>
        <v>7.3708850962553807E-2</v>
      </c>
      <c r="G25" s="648"/>
      <c r="H25" s="649">
        <f>_xlfn.STDEV.P(H7:H23)</f>
        <v>2.5909077112406163</v>
      </c>
      <c r="I25" s="646">
        <f>_xlfn.STDEV.P(I4:I23)</f>
        <v>6.5190540839288061E-2</v>
      </c>
      <c r="J25" s="647">
        <f>I25/I24</f>
        <v>3.908168190884348E-2</v>
      </c>
      <c r="K25" s="648"/>
      <c r="L25" s="649">
        <f>_xlfn.STDEV.P(L7:L23)</f>
        <v>1.9861109430746038</v>
      </c>
      <c r="M25" s="646">
        <f>_xlfn.STDEV.P(M4:M23)</f>
        <v>5.2435177908876002E-2</v>
      </c>
      <c r="N25" s="647">
        <f>M25/M24</f>
        <v>3.4231703798247852E-2</v>
      </c>
      <c r="O25" s="648"/>
      <c r="P25" s="650">
        <f>_xlfn.STDEV.P(P7:P23)</f>
        <v>1.3310245292923246</v>
      </c>
      <c r="Q25" s="646">
        <f t="shared" ref="Q25" si="12">_xlfn.STDEV.P(Q4:Q23)</f>
        <v>3.2647989583189048E-2</v>
      </c>
      <c r="R25" s="647">
        <f>Q25/Q24</f>
        <v>2.271881347724888E-2</v>
      </c>
      <c r="S25" s="648"/>
      <c r="T25" s="649">
        <f>_xlfn.STDEV.P(T7:T23)</f>
        <v>2.0155107881190371</v>
      </c>
      <c r="U25" s="646">
        <f t="shared" ref="U25" si="13">_xlfn.STDEV.P(U4:U23)</f>
        <v>5.3435048626072602E-2</v>
      </c>
      <c r="V25" s="647">
        <f>U25/U24</f>
        <v>4.6971648454250059E-2</v>
      </c>
      <c r="W25" s="648"/>
      <c r="X25" s="649">
        <f>_xlfn.STDEV.P(X7:X23)</f>
        <v>2.5232483046502607</v>
      </c>
      <c r="Y25" s="646">
        <f t="shared" ref="Y25" si="14">_xlfn.STDEV.P(Y4:Y23)</f>
        <v>6.3422080002342618E-2</v>
      </c>
      <c r="Z25" s="647">
        <f>Y25/Y24</f>
        <v>5.7937667676866554E-2</v>
      </c>
      <c r="AA25" s="45"/>
      <c r="AB25" s="44"/>
      <c r="AC25" s="32"/>
      <c r="AD25" s="32"/>
      <c r="AE25" s="33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15.75" customHeight="1" thickBot="1" x14ac:dyDescent="0.3">
      <c r="A26" s="87" t="s">
        <v>55</v>
      </c>
      <c r="B26" s="94" t="s">
        <v>56</v>
      </c>
      <c r="C26" s="633">
        <f>C25^2</f>
        <v>2.2214532871972321</v>
      </c>
      <c r="D26" s="634">
        <f>D25^2</f>
        <v>13.051903114186851</v>
      </c>
      <c r="E26" s="651">
        <f>E25^2</f>
        <v>2.3085162818676092E-2</v>
      </c>
      <c r="F26" s="652">
        <f>E26/E24</f>
        <v>1.1199177089341606E-2</v>
      </c>
      <c r="G26" s="653"/>
      <c r="H26" s="654">
        <f>H25^2</f>
        <v>6.7128027681660889</v>
      </c>
      <c r="I26" s="655">
        <f t="shared" ref="I26" si="15">I25^2</f>
        <v>4.2498066149188841E-3</v>
      </c>
      <c r="J26" s="656">
        <f>I26/I24</f>
        <v>2.547755980546526E-3</v>
      </c>
      <c r="K26" s="653"/>
      <c r="L26" s="654">
        <f>L25^2</f>
        <v>3.9446366782006921</v>
      </c>
      <c r="M26" s="655">
        <f t="shared" ref="M26" si="16">M25^2</f>
        <v>2.749447882335478E-3</v>
      </c>
      <c r="N26" s="656">
        <f>M26/M24</f>
        <v>1.7949454787850728E-3</v>
      </c>
      <c r="O26" s="653"/>
      <c r="P26" s="654">
        <f>P25^2</f>
        <v>1.7716262975778543</v>
      </c>
      <c r="Q26" s="657">
        <f t="shared" ref="Q26" si="17">Q25^2</f>
        <v>1.0658912238240205E-3</v>
      </c>
      <c r="R26" s="656">
        <f>Q26/Q24</f>
        <v>7.4172358574763639E-4</v>
      </c>
      <c r="S26" s="653"/>
      <c r="T26" s="654">
        <f>T25^2</f>
        <v>4.062283737024222</v>
      </c>
      <c r="U26" s="657">
        <f t="shared" ref="U26" si="18">U25^2</f>
        <v>2.8553044216707434E-3</v>
      </c>
      <c r="V26" s="656">
        <f>U26/U24</f>
        <v>2.5099323191996397E-3</v>
      </c>
      <c r="W26" s="658"/>
      <c r="X26" s="654">
        <f>X25^2</f>
        <v>6.3667820069204151</v>
      </c>
      <c r="Y26" s="657">
        <f t="shared" ref="Y26" si="19">Y25^2</f>
        <v>4.0223602318235473E-3</v>
      </c>
      <c r="Z26" s="656">
        <f>Y26/Y24</f>
        <v>3.6745273945513702E-3</v>
      </c>
      <c r="AA26" s="46"/>
      <c r="AB26" s="76"/>
      <c r="AC26" s="32"/>
      <c r="AD26" s="32"/>
      <c r="AE26" s="33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15.75" customHeight="1" thickBot="1" x14ac:dyDescent="0.3">
      <c r="A27" s="88"/>
      <c r="B27" s="95"/>
      <c r="C27" s="635"/>
      <c r="D27" s="635"/>
      <c r="E27" s="659"/>
      <c r="F27" s="660"/>
      <c r="G27" s="661"/>
      <c r="H27" s="662"/>
      <c r="I27" s="662"/>
      <c r="J27" s="660"/>
      <c r="K27" s="661"/>
      <c r="L27" s="662"/>
      <c r="M27" s="662"/>
      <c r="N27" s="660"/>
      <c r="O27" s="661"/>
      <c r="P27" s="662"/>
      <c r="Q27" s="662"/>
      <c r="R27" s="660"/>
      <c r="S27" s="661"/>
      <c r="T27" s="662"/>
      <c r="U27" s="662"/>
      <c r="V27" s="660"/>
      <c r="W27" s="661"/>
      <c r="X27" s="662"/>
      <c r="Y27" s="662"/>
      <c r="Z27" s="660"/>
      <c r="AA27" s="45"/>
      <c r="AB27" s="44"/>
      <c r="AC27" s="32"/>
      <c r="AD27" s="32"/>
      <c r="AE27" s="33"/>
      <c r="AF27" s="8"/>
      <c r="AG27" s="8"/>
      <c r="AH27" s="16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16.5" customHeight="1" thickBot="1" x14ac:dyDescent="0.3">
      <c r="A28" s="89" t="s">
        <v>52</v>
      </c>
      <c r="B28" s="98" t="s">
        <v>57</v>
      </c>
      <c r="C28" s="636">
        <f>AVERAGE(C7:C12)</f>
        <v>37</v>
      </c>
      <c r="D28" s="636">
        <f>E28*C28</f>
        <v>72.668066859994894</v>
      </c>
      <c r="E28" s="699">
        <f>AVERAGE(E4:E12)</f>
        <v>1.964001807026889</v>
      </c>
      <c r="F28" s="700">
        <f>E28/3</f>
        <v>0.65466726900896299</v>
      </c>
      <c r="G28" s="695"/>
      <c r="H28" s="701">
        <f>I28*38</f>
        <v>62.858293075684387</v>
      </c>
      <c r="I28" s="699">
        <f>AVERAGE(I4:I12)</f>
        <v>1.6541656072548523</v>
      </c>
      <c r="J28" s="702">
        <f>I28/3</f>
        <v>0.55138853575161739</v>
      </c>
      <c r="K28" s="695"/>
      <c r="L28" s="701">
        <f>M28*38</f>
        <v>57.794110881067397</v>
      </c>
      <c r="M28" s="699">
        <f>AVERAGE(M4:M12)</f>
        <v>1.5208976547649316</v>
      </c>
      <c r="N28" s="702">
        <f>M28/3</f>
        <v>0.50696588492164385</v>
      </c>
      <c r="O28" s="695"/>
      <c r="P28" s="701">
        <f>Q28*38</f>
        <v>55.017253278122844</v>
      </c>
      <c r="Q28" s="703">
        <f>AVERAGE(Q4:Q12)</f>
        <v>1.4478224546874432</v>
      </c>
      <c r="R28" s="702">
        <f>Q28/3</f>
        <v>0.4826074848958144</v>
      </c>
      <c r="S28" s="695"/>
      <c r="T28" s="701">
        <f>U28*38</f>
        <v>43.73084886128364</v>
      </c>
      <c r="U28" s="699">
        <f>AVERAGE(U4:U12)</f>
        <v>1.1508118121390432</v>
      </c>
      <c r="V28" s="702">
        <f>U28/3</f>
        <v>0.38360393737968107</v>
      </c>
      <c r="W28" s="695"/>
      <c r="X28" s="701">
        <f>Y28*38</f>
        <v>42.438003220611925</v>
      </c>
      <c r="Y28" s="699">
        <f>AVERAGE(Y4:Y12)</f>
        <v>1.1167895584371559</v>
      </c>
      <c r="Z28" s="702">
        <f>Y28/3</f>
        <v>0.37226318614571863</v>
      </c>
      <c r="AA28" s="46"/>
      <c r="AB28" s="44"/>
      <c r="AC28" s="32"/>
      <c r="AD28" s="32"/>
      <c r="AE28" s="33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15.75" customHeight="1" thickBot="1" x14ac:dyDescent="0.3">
      <c r="A29" s="90" t="s">
        <v>53</v>
      </c>
      <c r="B29" s="96" t="s">
        <v>54</v>
      </c>
      <c r="C29" s="637">
        <f>STDEVP(C7:C12)</f>
        <v>1.5275252316519468</v>
      </c>
      <c r="D29" s="638">
        <f>STDEVP(D7:D12)</f>
        <v>2.6087459737497545</v>
      </c>
      <c r="E29" s="663">
        <f>STDEVP(E4:E12)</f>
        <v>0.12129533329139409</v>
      </c>
      <c r="F29" s="647">
        <f>E29/E28</f>
        <v>6.1759277846597953E-2</v>
      </c>
      <c r="G29" s="664"/>
      <c r="H29" s="665">
        <f>STDEVP(H7:H12)</f>
        <v>1.4907119849998596</v>
      </c>
      <c r="I29" s="663">
        <f>STDEVP(I4:I12)</f>
        <v>4.1643288670187066E-2</v>
      </c>
      <c r="J29" s="647">
        <f>I29/I28</f>
        <v>2.5174800205945286E-2</v>
      </c>
      <c r="K29" s="664"/>
      <c r="L29" s="665">
        <f>STDEVP(L7:L12)</f>
        <v>1.7950549357115015</v>
      </c>
      <c r="M29" s="663">
        <f>STDEVP(M4:M12)</f>
        <v>4.9530281697022317E-2</v>
      </c>
      <c r="N29" s="647">
        <f>M29/M28</f>
        <v>3.2566479106496925E-2</v>
      </c>
      <c r="O29" s="664"/>
      <c r="P29" s="666">
        <f>STDEVP(P7:P12)</f>
        <v>1.2133516482134197</v>
      </c>
      <c r="Q29" s="663">
        <f>STDEVP(Q4:Q12)</f>
        <v>2.7540565015975373E-2</v>
      </c>
      <c r="R29" s="647">
        <f>Q29/Q28</f>
        <v>1.9022059594952786E-2</v>
      </c>
      <c r="S29" s="664"/>
      <c r="T29" s="665">
        <f>STDEVP(T7:T12)</f>
        <v>1.2909944487358056</v>
      </c>
      <c r="U29" s="663">
        <f>STDEVP(U4:U12)</f>
        <v>4.3597171144619189E-2</v>
      </c>
      <c r="V29" s="647">
        <f>U29/U28</f>
        <v>3.7883840506975699E-2</v>
      </c>
      <c r="W29" s="664"/>
      <c r="X29" s="665">
        <f>STDEVP(X7:X12)</f>
        <v>2.0615528128088303</v>
      </c>
      <c r="Y29" s="663">
        <f>STDEVP(Y4:Y12)</f>
        <v>4.9377228783251181E-2</v>
      </c>
      <c r="Z29" s="647">
        <f>Y29/Y28</f>
        <v>4.4213548031690114E-2</v>
      </c>
      <c r="AA29" s="47"/>
      <c r="AB29" s="44"/>
      <c r="AC29" s="32"/>
      <c r="AD29" s="32"/>
      <c r="AE29" s="33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15.75" customHeight="1" thickBot="1" x14ac:dyDescent="0.3">
      <c r="A30" s="87" t="s">
        <v>55</v>
      </c>
      <c r="B30" s="94" t="s">
        <v>56</v>
      </c>
      <c r="C30" s="631">
        <f t="shared" ref="C30:E30" si="20">C29^2</f>
        <v>2.3333333333333335</v>
      </c>
      <c r="D30" s="634">
        <f t="shared" si="20"/>
        <v>6.8055555555555545</v>
      </c>
      <c r="E30" s="651">
        <f t="shared" si="20"/>
        <v>1.4712557878270376E-2</v>
      </c>
      <c r="F30" s="656">
        <f>E30/E28</f>
        <v>7.49111219023891E-3</v>
      </c>
      <c r="G30" s="653"/>
      <c r="H30" s="654">
        <f>H29^2</f>
        <v>2.2222222222222214</v>
      </c>
      <c r="I30" s="657">
        <f t="shared" ref="I30" si="21">I29^2</f>
        <v>1.7341634912685306E-3</v>
      </c>
      <c r="J30" s="656">
        <f>I30/I28</f>
        <v>1.0483614721904645E-3</v>
      </c>
      <c r="K30" s="653"/>
      <c r="L30" s="654">
        <f>L29^2</f>
        <v>3.2222222222222228</v>
      </c>
      <c r="M30" s="655">
        <f t="shared" ref="M30" si="22">M29^2</f>
        <v>2.4532488049863839E-3</v>
      </c>
      <c r="N30" s="656">
        <f>M30/M28</f>
        <v>1.6130268840249843E-3</v>
      </c>
      <c r="O30" s="653"/>
      <c r="P30" s="654">
        <f>P29^2</f>
        <v>1.4722222222222221</v>
      </c>
      <c r="Q30" s="667">
        <f t="shared" ref="Q30" si="23">Q29^2</f>
        <v>7.5848272139916663E-4</v>
      </c>
      <c r="R30" s="656">
        <f>Q30/Q28</f>
        <v>5.2387826901255537E-4</v>
      </c>
      <c r="S30" s="653"/>
      <c r="T30" s="654">
        <f>T29^2</f>
        <v>1.6666666666666665</v>
      </c>
      <c r="U30" s="657">
        <f t="shared" ref="U30" si="24">U29^2</f>
        <v>1.9007133318132161E-3</v>
      </c>
      <c r="V30" s="656">
        <f>U30/U28</f>
        <v>1.6516282781980764E-3</v>
      </c>
      <c r="W30" s="653"/>
      <c r="X30" s="654">
        <f>X29^2</f>
        <v>4.25</v>
      </c>
      <c r="Y30" s="657">
        <f t="shared" ref="Y30" si="25">Y29^2</f>
        <v>2.4381107223135291E-3</v>
      </c>
      <c r="Z30" s="656">
        <f>Y30/Y28</f>
        <v>2.1831424764800276E-3</v>
      </c>
      <c r="AA30" s="48"/>
      <c r="AB30" s="44"/>
      <c r="AC30" s="32"/>
      <c r="AD30" s="32"/>
      <c r="AE30" s="33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16.5" customHeight="1" thickBot="1" x14ac:dyDescent="0.3">
      <c r="A31" s="89" t="s">
        <v>52</v>
      </c>
      <c r="B31" s="98" t="s">
        <v>58</v>
      </c>
      <c r="C31" s="636">
        <f>AVERAGE(C13:C23)</f>
        <v>35.636363636363633</v>
      </c>
      <c r="D31" s="636">
        <f>AVERAGE(D13:D23)</f>
        <v>76.181818181818187</v>
      </c>
      <c r="E31" s="699">
        <f>AVERAGE(E13:E23)</f>
        <v>2.1409561686651468</v>
      </c>
      <c r="F31" s="700">
        <f>E31/3</f>
        <v>0.71365205622171557</v>
      </c>
      <c r="G31" s="695"/>
      <c r="H31" s="701">
        <f>AVERAGE(H13:H23)</f>
        <v>63.81818181818182</v>
      </c>
      <c r="I31" s="699">
        <f>AVERAGE(I13:I23)</f>
        <v>1.6794258373205742</v>
      </c>
      <c r="J31" s="702">
        <f>I31/3</f>
        <v>0.55980861244019142</v>
      </c>
      <c r="K31" s="695"/>
      <c r="L31" s="701">
        <f>AVERAGE(L13:L23)</f>
        <v>58.545454545454547</v>
      </c>
      <c r="M31" s="699">
        <f>AVERAGE(M13:M23)</f>
        <v>1.54066985645933</v>
      </c>
      <c r="N31" s="702">
        <f>M31/3</f>
        <v>0.51355661881977666</v>
      </c>
      <c r="O31" s="695"/>
      <c r="P31" s="701">
        <f>AVERAGE(P13:P23)</f>
        <v>54.272727272727273</v>
      </c>
      <c r="Q31" s="699">
        <f>AVERAGE(Q13:Q23)</f>
        <v>1.4282296650717703</v>
      </c>
      <c r="R31" s="702">
        <f>Q31/3</f>
        <v>0.47607655502392343</v>
      </c>
      <c r="S31" s="695"/>
      <c r="T31" s="701">
        <f>AVERAGE(T13:T23)</f>
        <v>42.81818181818182</v>
      </c>
      <c r="U31" s="699">
        <f>AVERAGE(U13:U23)</f>
        <v>1.126794258373206</v>
      </c>
      <c r="V31" s="702">
        <f>U31/3</f>
        <v>0.37559808612440199</v>
      </c>
      <c r="W31" s="695"/>
      <c r="X31" s="701">
        <f>AVERAGE(X13:X23)</f>
        <v>40.909090909090907</v>
      </c>
      <c r="Y31" s="699">
        <f>AVERAGE(Y13:Y23)</f>
        <v>1.0765550239234452</v>
      </c>
      <c r="Z31" s="702">
        <f>Y31/3</f>
        <v>0.35885167464114837</v>
      </c>
      <c r="AA31" s="46"/>
      <c r="AB31" s="44"/>
      <c r="AC31" s="32"/>
      <c r="AD31" s="32"/>
      <c r="AE31" s="33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15.75" customHeight="1" thickBot="1" x14ac:dyDescent="0.3">
      <c r="A32" s="90" t="s">
        <v>53</v>
      </c>
      <c r="B32" s="96" t="s">
        <v>54</v>
      </c>
      <c r="C32" s="637">
        <f>STDEVP(C13:C23)</f>
        <v>1.2264306875665492</v>
      </c>
      <c r="D32" s="638">
        <f>STDEVP(D13:D23)</f>
        <v>3.1281182789245916</v>
      </c>
      <c r="E32" s="663">
        <f>STDEVP(E13:E23)</f>
        <v>0.12587571332657371</v>
      </c>
      <c r="F32" s="647">
        <f>E32/E31</f>
        <v>5.8794157100869222E-2</v>
      </c>
      <c r="G32" s="668"/>
      <c r="H32" s="665">
        <f>STDEVP(H13:H23)</f>
        <v>2.9485954073139737</v>
      </c>
      <c r="I32" s="663">
        <f>STDEVP(I13:I23)</f>
        <v>7.7594615981946682E-2</v>
      </c>
      <c r="J32" s="647">
        <f>I32/I31</f>
        <v>4.6203061937968255E-2</v>
      </c>
      <c r="K32" s="668"/>
      <c r="L32" s="665">
        <f>STDEVP(L13:L23)</f>
        <v>2.0164611829835302</v>
      </c>
      <c r="M32" s="663">
        <f>STDEVP(M13:M23)</f>
        <v>5.3064767973250833E-2</v>
      </c>
      <c r="N32" s="647">
        <f>M32/M31</f>
        <v>3.4442659957793248E-2</v>
      </c>
      <c r="O32" s="668"/>
      <c r="P32" s="666">
        <f>STDEVP(P13:P23)</f>
        <v>1.2856486930664499</v>
      </c>
      <c r="Q32" s="663">
        <f>STDEVP(Q13:Q23)</f>
        <v>3.3832860343853979E-2</v>
      </c>
      <c r="R32" s="647">
        <f>Q32/Q31</f>
        <v>2.3688669386484028E-2</v>
      </c>
      <c r="S32" s="668"/>
      <c r="T32" s="665">
        <f>STDEVP(T13:T23)</f>
        <v>2.2081741457256578</v>
      </c>
      <c r="U32" s="663">
        <f>STDEVP(U13:U23)</f>
        <v>5.8109845940148862E-2</v>
      </c>
      <c r="V32" s="647">
        <f>U32/U31</f>
        <v>5.1570946078518511E-2</v>
      </c>
      <c r="W32" s="668"/>
      <c r="X32" s="665">
        <f>STDEVP(X13:X23)</f>
        <v>2.5745095015465993</v>
      </c>
      <c r="Y32" s="663">
        <f>STDEVP(Y13:Y23)</f>
        <v>6.7750250040699997E-2</v>
      </c>
      <c r="Z32" s="647">
        <f>Y32/Y31</f>
        <v>6.2932454482250211E-2</v>
      </c>
      <c r="AA32" s="49"/>
      <c r="AB32" s="44"/>
      <c r="AC32" s="32"/>
      <c r="AD32" s="32"/>
      <c r="AE32" s="33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15.75" customHeight="1" thickBot="1" x14ac:dyDescent="0.3">
      <c r="A33" s="124" t="s">
        <v>55</v>
      </c>
      <c r="B33" s="125" t="s">
        <v>56</v>
      </c>
      <c r="C33" s="639">
        <f>C32^2</f>
        <v>1.5041322314049586</v>
      </c>
      <c r="D33" s="640">
        <f>D32^2</f>
        <v>9.7851239669421499</v>
      </c>
      <c r="E33" s="669">
        <f t="shared" ref="E33" si="26">E32^2</f>
        <v>1.5844695205473765E-2</v>
      </c>
      <c r="F33" s="670">
        <f>E33/E31</f>
        <v>7.4007564645065518E-3</v>
      </c>
      <c r="G33" s="671"/>
      <c r="H33" s="672">
        <f>H32^2</f>
        <v>8.6942148760330582</v>
      </c>
      <c r="I33" s="673">
        <f t="shared" ref="I33" si="27">I32^2</f>
        <v>6.0209244293857756E-3</v>
      </c>
      <c r="J33" s="670">
        <f>I33/I31</f>
        <v>3.5851088482667438E-3</v>
      </c>
      <c r="K33" s="671"/>
      <c r="L33" s="672">
        <f>L32^2</f>
        <v>4.0661157024793377</v>
      </c>
      <c r="M33" s="673">
        <f t="shared" ref="M33" si="28">M32^2</f>
        <v>2.8158696000549475E-3</v>
      </c>
      <c r="N33" s="670">
        <f>M33/M31</f>
        <v>1.827691759041876E-3</v>
      </c>
      <c r="O33" s="671"/>
      <c r="P33" s="672">
        <f>P32^2</f>
        <v>1.6528925619834707</v>
      </c>
      <c r="Q33" s="673">
        <f t="shared" ref="Q33" si="29">Q32^2</f>
        <v>1.1446624390467272E-3</v>
      </c>
      <c r="R33" s="670">
        <f>Q33/Q31</f>
        <v>8.0145544308464316E-4</v>
      </c>
      <c r="S33" s="671"/>
      <c r="T33" s="672">
        <f>T32^2</f>
        <v>4.876033057851239</v>
      </c>
      <c r="U33" s="674">
        <f>U32^2</f>
        <v>3.3767541951878351E-3</v>
      </c>
      <c r="V33" s="670">
        <f>U33/U31</f>
        <v>2.9967797316104348E-3</v>
      </c>
      <c r="W33" s="675"/>
      <c r="X33" s="672">
        <f>X32^2</f>
        <v>6.6280991735537196</v>
      </c>
      <c r="Y33" s="673">
        <f t="shared" ref="Y33" si="30">Y32^2</f>
        <v>4.5900963805773701E-3</v>
      </c>
      <c r="Z33" s="670">
        <f>Y33/Y31</f>
        <v>4.2636895268474227E-3</v>
      </c>
      <c r="AA33" s="35"/>
      <c r="AB33" s="44"/>
      <c r="AC33" s="32"/>
      <c r="AD33" s="32"/>
      <c r="AE33" s="33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15.75" customHeight="1" thickBot="1" x14ac:dyDescent="0.3">
      <c r="A34" s="91"/>
      <c r="B34" s="97"/>
      <c r="C34" s="50"/>
      <c r="D34" s="50"/>
      <c r="E34" s="676"/>
      <c r="F34" s="677"/>
      <c r="G34" s="678"/>
      <c r="H34" s="676"/>
      <c r="I34" s="676"/>
      <c r="J34" s="677"/>
      <c r="K34" s="678"/>
      <c r="L34" s="676"/>
      <c r="M34" s="676"/>
      <c r="N34" s="677"/>
      <c r="O34" s="678"/>
      <c r="P34" s="676"/>
      <c r="Q34" s="676"/>
      <c r="R34" s="677"/>
      <c r="S34" s="678"/>
      <c r="T34" s="676"/>
      <c r="U34" s="676"/>
      <c r="V34" s="677"/>
      <c r="W34" s="678"/>
      <c r="X34" s="676"/>
      <c r="Y34" s="676"/>
      <c r="Z34" s="677"/>
      <c r="AA34" s="49"/>
      <c r="AB34" s="44"/>
      <c r="AC34" s="32"/>
      <c r="AD34" s="32"/>
      <c r="AE34" s="33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15.75" customHeight="1" thickBot="1" x14ac:dyDescent="0.3">
      <c r="A35" s="91"/>
      <c r="B35" s="97"/>
      <c r="C35" s="50"/>
      <c r="D35" s="50"/>
      <c r="E35" s="676"/>
      <c r="F35" s="677"/>
      <c r="G35" s="678"/>
      <c r="H35" s="676"/>
      <c r="I35" s="676"/>
      <c r="J35" s="677"/>
      <c r="K35" s="678"/>
      <c r="L35" s="676"/>
      <c r="M35" s="676"/>
      <c r="N35" s="677"/>
      <c r="O35" s="678"/>
      <c r="P35" s="676"/>
      <c r="Q35" s="676"/>
      <c r="R35" s="677"/>
      <c r="S35" s="678"/>
      <c r="T35" s="676"/>
      <c r="U35" s="676"/>
      <c r="V35" s="677"/>
      <c r="W35" s="678"/>
      <c r="X35" s="676"/>
      <c r="Y35" s="676"/>
      <c r="Z35" s="677"/>
      <c r="AA35" s="215"/>
      <c r="AB35" s="44"/>
      <c r="AC35" s="32"/>
      <c r="AD35" s="32"/>
      <c r="AE35" s="33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15.75" customHeight="1" thickBot="1" x14ac:dyDescent="0.3">
      <c r="A36" s="217" t="s">
        <v>52</v>
      </c>
      <c r="B36" s="218" t="s">
        <v>52</v>
      </c>
      <c r="C36" s="641">
        <v>36.117647058823529</v>
      </c>
      <c r="D36" s="641">
        <v>74.647058823529406</v>
      </c>
      <c r="E36" s="688">
        <v>2.0613267059279314</v>
      </c>
      <c r="F36" s="689">
        <v>0.68710890197597718</v>
      </c>
      <c r="G36" s="690"/>
      <c r="H36" s="691">
        <v>63.411764705882355</v>
      </c>
      <c r="I36" s="688">
        <v>1.6680587337909993</v>
      </c>
      <c r="J36" s="689">
        <v>0.55601957793033308</v>
      </c>
      <c r="K36" s="690"/>
      <c r="L36" s="691">
        <v>58.235294117647058</v>
      </c>
      <c r="M36" s="692">
        <v>1.5317723656968512</v>
      </c>
      <c r="N36" s="689">
        <v>0.51059078856561702</v>
      </c>
      <c r="O36" s="690"/>
      <c r="P36" s="691">
        <v>54.588235294117645</v>
      </c>
      <c r="Q36" s="692">
        <v>1.4370464203988234</v>
      </c>
      <c r="R36" s="689">
        <v>0.47901547346627443</v>
      </c>
      <c r="S36" s="690"/>
      <c r="T36" s="691">
        <v>43.235294117647058</v>
      </c>
      <c r="U36" s="692">
        <v>1.1376021575678323</v>
      </c>
      <c r="V36" s="689">
        <v>0.37920071918927745</v>
      </c>
      <c r="W36" s="690"/>
      <c r="X36" s="691">
        <v>41.470588235294116</v>
      </c>
      <c r="Y36" s="692">
        <v>1.0946605644546146</v>
      </c>
      <c r="Z36" s="689">
        <v>0.36488685481820488</v>
      </c>
      <c r="AA36" s="215"/>
      <c r="AB36" s="44"/>
      <c r="AC36" s="32"/>
      <c r="AD36" s="32"/>
      <c r="AE36" s="33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16.5" customHeight="1" thickBot="1" x14ac:dyDescent="0.3">
      <c r="A37" s="219">
        <v>2023</v>
      </c>
      <c r="B37" s="99" t="s">
        <v>59</v>
      </c>
      <c r="C37" s="630">
        <v>38</v>
      </c>
      <c r="D37" s="630">
        <f>E37*C37</f>
        <v>85.121835606568482</v>
      </c>
      <c r="E37" s="693">
        <f>((E24+E25) + (E31+E32)) /2</f>
        <v>2.2400483054360127</v>
      </c>
      <c r="F37" s="694">
        <f>E37/3</f>
        <v>0.74668276847867088</v>
      </c>
      <c r="G37" s="695"/>
      <c r="H37" s="696">
        <f>I37*38</f>
        <v>66.315124830723363</v>
      </c>
      <c r="I37" s="693">
        <f>((I24+I25) + (I31+I32)) /2</f>
        <v>1.7451348639664042</v>
      </c>
      <c r="J37" s="697">
        <f>I37/3</f>
        <v>0.58171162132213472</v>
      </c>
      <c r="K37" s="695"/>
      <c r="L37" s="696">
        <f>M37*38</f>
        <v>60.380901192727855</v>
      </c>
      <c r="M37" s="693">
        <f>((M24+M25) + (M31+M32)) /2</f>
        <v>1.588971084019154</v>
      </c>
      <c r="N37" s="697">
        <f>M37/3</f>
        <v>0.5296570280063847</v>
      </c>
      <c r="O37" s="695"/>
      <c r="P37" s="696">
        <f>Q37*38</f>
        <v>55.703381772555097</v>
      </c>
      <c r="Q37" s="693">
        <f>((Q24+Q25) + (Q31+Q32)) /2</f>
        <v>1.4658784676988184</v>
      </c>
      <c r="R37" s="697">
        <f>Q37/3</f>
        <v>0.48862615589960612</v>
      </c>
      <c r="S37" s="695"/>
      <c r="T37" s="696">
        <f>U37*38</f>
        <v>45.142884899637941</v>
      </c>
      <c r="U37" s="693">
        <f>((U24+U25) + (U31+U32)) /2</f>
        <v>1.18797065525363</v>
      </c>
      <c r="V37" s="697">
        <f>U37/3</f>
        <v>0.39599021841787668</v>
      </c>
      <c r="W37" s="695"/>
      <c r="X37" s="696">
        <f>Y37*38</f>
        <v>38.76082190836533</v>
      </c>
      <c r="Y37" s="698">
        <f>((Y24-Y25)+(Y31-Y32))/2</f>
        <v>1.0200216291675086</v>
      </c>
      <c r="Z37" s="697">
        <f>Y37/3</f>
        <v>0.34000720972250287</v>
      </c>
      <c r="AA37" s="46"/>
      <c r="AB37" s="44"/>
      <c r="AC37" s="32"/>
      <c r="AD37" s="32"/>
      <c r="AE37" s="33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15.75" customHeight="1" thickBot="1" x14ac:dyDescent="0.3">
      <c r="A38" s="92" t="s">
        <v>60</v>
      </c>
      <c r="B38" s="100" t="s">
        <v>61</v>
      </c>
      <c r="C38" s="642">
        <v>17</v>
      </c>
      <c r="D38" s="643">
        <v>36</v>
      </c>
      <c r="E38" s="679">
        <f>IF(ROUND(D38/C38, 1)&gt;3,"∄",D38/C38)</f>
        <v>2.1176470588235294</v>
      </c>
      <c r="F38" s="680">
        <f>IF(ROUND(D38/C38, 1)&gt;3,"∄",E38/3)</f>
        <v>0.70588235294117652</v>
      </c>
      <c r="G38" s="681"/>
      <c r="H38" s="682">
        <v>30</v>
      </c>
      <c r="I38" s="683">
        <f>IF(ROUND(D38/C38, 1)&gt;3,"∄",H38/C38)</f>
        <v>1.7647058823529411</v>
      </c>
      <c r="J38" s="684">
        <f>IF(ROUND(D38/C38, 1)&gt;3,"∄",I38/3)</f>
        <v>0.58823529411764708</v>
      </c>
      <c r="K38" s="681"/>
      <c r="L38" s="685">
        <v>29</v>
      </c>
      <c r="M38" s="683">
        <f>IF(ROUND(D38/C38, 1)&gt;3,"∄",L38/C38)</f>
        <v>1.7058823529411764</v>
      </c>
      <c r="N38" s="684">
        <f>IF(ROUND(D38/C38, 1)&gt;3,"∄",M38/3)</f>
        <v>0.56862745098039214</v>
      </c>
      <c r="O38" s="681"/>
      <c r="P38" s="682">
        <v>25</v>
      </c>
      <c r="Q38" s="683">
        <f>IF(ROUND(D38/C38, 1)&gt;3,"∄",P38/C38)</f>
        <v>1.4705882352941178</v>
      </c>
      <c r="R38" s="684">
        <f>IF(ROUND(D38/C38, 1)&gt;3,"∄",Q38/3)</f>
        <v>0.49019607843137258</v>
      </c>
      <c r="S38" s="686"/>
      <c r="T38" s="682">
        <v>15</v>
      </c>
      <c r="U38" s="683">
        <f>IF(ROUND(D38/C38, 1)&gt;3,"∄",T38/C38)</f>
        <v>0.88235294117647056</v>
      </c>
      <c r="V38" s="687">
        <f>IF(ROUND(D38/C38, 1)&gt;3,"∄",U38/3)</f>
        <v>0.29411764705882354</v>
      </c>
      <c r="W38" s="681"/>
      <c r="X38" s="682">
        <v>8</v>
      </c>
      <c r="Y38" s="683">
        <f>IF(ROUND(D38/C38, 1)&gt;3,"∄",X38/C38)</f>
        <v>0.47058823529411764</v>
      </c>
      <c r="Z38" s="684">
        <f>IF(ROUND(D38/C38, 1)&gt;3,"∄",Y38/3)</f>
        <v>0.15686274509803921</v>
      </c>
      <c r="AA38" s="51"/>
      <c r="AB38" s="44"/>
      <c r="AC38" s="32"/>
      <c r="AD38" s="32"/>
      <c r="AE38" s="33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15.75" customHeight="1" thickBot="1" x14ac:dyDescent="0.3">
      <c r="A39" s="92" t="s">
        <v>62</v>
      </c>
      <c r="B39" s="100" t="s">
        <v>50</v>
      </c>
      <c r="C39" s="32"/>
      <c r="D39" s="643">
        <v>33</v>
      </c>
      <c r="E39" s="679">
        <f>IF(ROUND(D39/C38, 1)&gt;3,"∄",D39/C38)</f>
        <v>1.9411764705882353</v>
      </c>
      <c r="F39" s="680">
        <f>IF(ROUND(D38/C38, 1)&gt;3,"∄",E39/3)</f>
        <v>0.6470588235294118</v>
      </c>
      <c r="G39" s="52"/>
      <c r="H39" s="721" t="s">
        <v>65</v>
      </c>
      <c r="I39" s="722"/>
      <c r="J39" s="723"/>
      <c r="K39" s="53"/>
      <c r="L39" s="724" t="s">
        <v>38</v>
      </c>
      <c r="M39" s="722"/>
      <c r="N39" s="723"/>
      <c r="O39" s="53"/>
      <c r="P39" s="724" t="s">
        <v>153</v>
      </c>
      <c r="Q39" s="722"/>
      <c r="R39" s="723"/>
      <c r="S39" s="53"/>
      <c r="T39" s="724" t="s">
        <v>192</v>
      </c>
      <c r="U39" s="722"/>
      <c r="V39" s="723"/>
      <c r="W39" s="53"/>
      <c r="X39" s="724" t="s">
        <v>36</v>
      </c>
      <c r="Y39" s="722"/>
      <c r="Z39" s="735"/>
      <c r="AA39" s="54"/>
      <c r="AB39" s="44"/>
      <c r="AC39" s="32"/>
      <c r="AD39" s="32"/>
      <c r="AE39" s="33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15.75" customHeight="1" thickBot="1" x14ac:dyDescent="0.3">
      <c r="A40" s="92" t="s">
        <v>67</v>
      </c>
      <c r="B40" s="100" t="s">
        <v>63</v>
      </c>
      <c r="C40" s="32"/>
      <c r="D40" s="643">
        <v>31</v>
      </c>
      <c r="E40" s="679">
        <f>IF(ROUND(D39/C38, 1)&gt;3,"∄",D40/C38)</f>
        <v>1.8235294117647058</v>
      </c>
      <c r="F40" s="680">
        <f>IF(ROUND(D38/C38, 1)&gt;3,"∄",E40/3)</f>
        <v>0.60784313725490191</v>
      </c>
      <c r="G40" s="43"/>
      <c r="H40" s="47"/>
      <c r="I40" s="55"/>
      <c r="J40" s="56"/>
      <c r="K40" s="55"/>
      <c r="L40" s="55"/>
      <c r="M40" s="55"/>
      <c r="N40" s="56"/>
      <c r="O40" s="55"/>
      <c r="P40" s="47"/>
      <c r="Q40" s="55"/>
      <c r="R40" s="56"/>
      <c r="S40" s="55"/>
      <c r="T40" s="47"/>
      <c r="U40" s="55"/>
      <c r="V40" s="57"/>
      <c r="W40" s="55"/>
      <c r="X40" s="47"/>
      <c r="Y40" s="55"/>
      <c r="Z40" s="56"/>
      <c r="AA40" s="43"/>
      <c r="AB40" s="44"/>
      <c r="AC40" s="32"/>
      <c r="AD40" s="32"/>
      <c r="AE40" s="33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15.75" customHeight="1" thickBot="1" x14ac:dyDescent="0.3">
      <c r="A41" s="58"/>
      <c r="B41" s="32"/>
      <c r="C41" s="32"/>
      <c r="D41" s="32"/>
      <c r="E41" s="32"/>
      <c r="F41" s="59"/>
      <c r="G41" s="60"/>
      <c r="H41" s="61"/>
      <c r="I41" s="62"/>
      <c r="J41" s="63"/>
      <c r="K41" s="60"/>
      <c r="L41" s="62"/>
      <c r="M41" s="62"/>
      <c r="N41" s="63"/>
      <c r="O41" s="60"/>
      <c r="P41" s="62"/>
      <c r="Q41" s="62"/>
      <c r="R41" s="63"/>
      <c r="S41" s="60"/>
      <c r="T41" s="62"/>
      <c r="U41" s="62"/>
      <c r="V41" s="63"/>
      <c r="W41" s="60"/>
      <c r="X41" s="62"/>
      <c r="Y41" s="62"/>
      <c r="Z41" s="63"/>
      <c r="AA41" s="60"/>
      <c r="AB41" s="44"/>
      <c r="AC41" s="32"/>
      <c r="AD41" s="32"/>
      <c r="AE41" s="33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15.75" thickBot="1" x14ac:dyDescent="0.3">
      <c r="A42" s="712"/>
      <c r="B42" s="713"/>
      <c r="C42" s="714"/>
      <c r="D42" s="64"/>
      <c r="E42" s="710"/>
      <c r="F42" s="711"/>
      <c r="G42" s="65"/>
      <c r="H42" s="65"/>
      <c r="I42" s="710"/>
      <c r="J42" s="711"/>
      <c r="K42" s="65"/>
      <c r="L42" s="65"/>
      <c r="M42" s="710"/>
      <c r="N42" s="711"/>
      <c r="O42" s="65"/>
      <c r="P42" s="65"/>
      <c r="Q42" s="710"/>
      <c r="R42" s="711"/>
      <c r="S42" s="65"/>
      <c r="T42" s="65"/>
      <c r="U42" s="710"/>
      <c r="V42" s="711"/>
      <c r="W42" s="65"/>
      <c r="X42" s="65"/>
      <c r="Y42" s="710"/>
      <c r="Z42" s="711"/>
      <c r="AA42" s="65"/>
      <c r="AB42" s="66"/>
      <c r="AC42" s="65"/>
      <c r="AD42" s="67"/>
      <c r="AE42" s="65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15.75" customHeight="1" thickBot="1" x14ac:dyDescent="0.3">
      <c r="A43" s="712"/>
      <c r="B43" s="713"/>
      <c r="C43" s="714"/>
      <c r="D43" s="69"/>
      <c r="E43" s="719" t="s">
        <v>3</v>
      </c>
      <c r="F43" s="720"/>
      <c r="G43" s="281"/>
      <c r="H43" s="69"/>
      <c r="I43" s="719" t="s">
        <v>69</v>
      </c>
      <c r="J43" s="720"/>
      <c r="K43" s="68"/>
      <c r="L43" s="69"/>
      <c r="M43" s="719" t="s">
        <v>70</v>
      </c>
      <c r="N43" s="720"/>
      <c r="O43" s="68"/>
      <c r="P43" s="69"/>
      <c r="Q43" s="719" t="s">
        <v>71</v>
      </c>
      <c r="R43" s="720"/>
      <c r="S43" s="68"/>
      <c r="T43" s="69"/>
      <c r="U43" s="719" t="s">
        <v>72</v>
      </c>
      <c r="V43" s="720"/>
      <c r="W43" s="68"/>
      <c r="X43" s="69"/>
      <c r="Y43" s="719" t="s">
        <v>12</v>
      </c>
      <c r="Z43" s="720"/>
      <c r="AA43" s="70"/>
      <c r="AB43" s="66"/>
      <c r="AC43" s="65"/>
      <c r="AD43" s="67"/>
      <c r="AE43" s="65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15.75" customHeight="1" thickBot="1" x14ac:dyDescent="0.3">
      <c r="A44" s="715" t="s">
        <v>73</v>
      </c>
      <c r="B44" s="716"/>
      <c r="C44" s="68"/>
      <c r="D44" s="69"/>
      <c r="E44" s="282" t="s">
        <v>52</v>
      </c>
      <c r="F44" s="283" t="s">
        <v>74</v>
      </c>
      <c r="G44" s="68"/>
      <c r="H44" s="69"/>
      <c r="I44" s="283" t="s">
        <v>52</v>
      </c>
      <c r="J44" s="283" t="s">
        <v>74</v>
      </c>
      <c r="K44" s="68"/>
      <c r="L44" s="69"/>
      <c r="M44" s="283" t="s">
        <v>52</v>
      </c>
      <c r="N44" s="283" t="s">
        <v>74</v>
      </c>
      <c r="O44" s="68"/>
      <c r="P44" s="69"/>
      <c r="Q44" s="283" t="s">
        <v>52</v>
      </c>
      <c r="R44" s="283" t="s">
        <v>74</v>
      </c>
      <c r="S44" s="68"/>
      <c r="T44" s="69"/>
      <c r="U44" s="283" t="s">
        <v>52</v>
      </c>
      <c r="V44" s="283" t="s">
        <v>74</v>
      </c>
      <c r="W44" s="68"/>
      <c r="X44" s="69"/>
      <c r="Y44" s="283" t="s">
        <v>52</v>
      </c>
      <c r="Z44" s="283" t="s">
        <v>74</v>
      </c>
      <c r="AA44" s="70"/>
      <c r="AB44" s="66"/>
      <c r="AC44" s="65"/>
      <c r="AD44" s="67"/>
      <c r="AE44" s="65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15.75" customHeight="1" thickBot="1" x14ac:dyDescent="0.3">
      <c r="A45" s="708" t="s">
        <v>75</v>
      </c>
      <c r="B45" s="709"/>
      <c r="C45" s="101"/>
      <c r="D45" s="71"/>
      <c r="E45" s="284">
        <f>E36*$C$45</f>
        <v>0</v>
      </c>
      <c r="F45" s="284">
        <f>E37*$C$45</f>
        <v>0</v>
      </c>
      <c r="G45" s="64"/>
      <c r="H45" s="64"/>
      <c r="I45" s="284">
        <f>I36*$C$45</f>
        <v>0</v>
      </c>
      <c r="J45" s="284">
        <f>I37*$C$45</f>
        <v>0</v>
      </c>
      <c r="K45" s="64"/>
      <c r="L45" s="64"/>
      <c r="M45" s="284">
        <f>M36*$C$45</f>
        <v>0</v>
      </c>
      <c r="N45" s="284">
        <f>M37*$C$45</f>
        <v>0</v>
      </c>
      <c r="O45" s="64"/>
      <c r="P45" s="64"/>
      <c r="Q45" s="284">
        <f>Q36*$C$45</f>
        <v>0</v>
      </c>
      <c r="R45" s="284">
        <f>Q37*$C$45</f>
        <v>0</v>
      </c>
      <c r="S45" s="64"/>
      <c r="T45" s="64"/>
      <c r="U45" s="284">
        <f>U36*$C$45</f>
        <v>0</v>
      </c>
      <c r="V45" s="284">
        <f>U37*$C$45</f>
        <v>0</v>
      </c>
      <c r="W45" s="64"/>
      <c r="X45" s="64"/>
      <c r="Y45" s="284">
        <f>Y36*$C$45</f>
        <v>0</v>
      </c>
      <c r="Z45" s="284">
        <f>Y37*$C$45</f>
        <v>0</v>
      </c>
      <c r="AA45" s="65"/>
      <c r="AB45" s="66"/>
      <c r="AC45" s="65"/>
      <c r="AD45" s="67"/>
      <c r="AE45" s="65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15.75" customHeight="1" thickBot="1" x14ac:dyDescent="0.3">
      <c r="A46" s="717"/>
      <c r="B46" s="718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5"/>
      <c r="AD46" s="67"/>
      <c r="AE46" s="65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5.75" customHeight="1" thickBot="1" x14ac:dyDescent="0.3">
      <c r="A47" s="708" t="s">
        <v>76</v>
      </c>
      <c r="B47" s="709"/>
      <c r="C47" s="101"/>
      <c r="D47" s="71"/>
      <c r="E47" s="285">
        <f>IF(ROUND($C$47/E$36, 0)&gt;38,"∄",$C$47/E$36)</f>
        <v>0</v>
      </c>
      <c r="F47" s="285">
        <f>IF(ROUND($C$47/E$37, 0)&gt;38,"∄",$C$47/E$37)</f>
        <v>0</v>
      </c>
      <c r="G47" s="64"/>
      <c r="H47" s="64"/>
      <c r="I47" s="285">
        <f>IF(ROUND($C$47/I$36, 0)&gt;38,"∄",$C$47/I$36)</f>
        <v>0</v>
      </c>
      <c r="J47" s="285">
        <f>IF(ROUND($C$47/I$37, 0)&gt;38,"∄",$C$47/I$37)</f>
        <v>0</v>
      </c>
      <c r="K47" s="64"/>
      <c r="L47" s="64"/>
      <c r="M47" s="285">
        <f>IF(ROUND($C$47/M$36, 0)&gt;38,"∄",$C$47/M$36)</f>
        <v>0</v>
      </c>
      <c r="N47" s="285">
        <f>IF(ROUND($C$47/M$37, 0)&gt;38,"∄",$C$47/M$37)</f>
        <v>0</v>
      </c>
      <c r="O47" s="64"/>
      <c r="P47" s="64"/>
      <c r="Q47" s="285">
        <f>IF(ROUND($C$47/Q$36, 0)&gt;38,"∄",$C$47/Q$36)</f>
        <v>0</v>
      </c>
      <c r="R47" s="285">
        <f>IF(ROUND($C$47/Q$37, 0)&gt;38,"∄",$C$47/Q$37)</f>
        <v>0</v>
      </c>
      <c r="S47" s="64"/>
      <c r="T47" s="64"/>
      <c r="U47" s="285">
        <f>IF(ROUND($C$47/U$36, 0)&gt;38,"∄",$C$47/U$36)</f>
        <v>0</v>
      </c>
      <c r="V47" s="285">
        <f>IF(ROUND($C$47/U$37, 0)&gt;38,"∄",$C$47/U$37)</f>
        <v>0</v>
      </c>
      <c r="W47" s="64"/>
      <c r="X47" s="64"/>
      <c r="Y47" s="285">
        <f>IF(ROUND($C$47/Y$36, 0)&gt;38,"∄",$C$47/Y$36)</f>
        <v>0</v>
      </c>
      <c r="Z47" s="285">
        <f>IF(ROUND($C$47/Y$37, 0)&gt;38,"∄",$C$47/Y$37)</f>
        <v>0</v>
      </c>
      <c r="AA47" s="65"/>
      <c r="AB47" s="66"/>
      <c r="AC47" s="65"/>
      <c r="AD47" s="67"/>
      <c r="AE47" s="65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5.75" customHeight="1" thickBot="1" x14ac:dyDescent="0.3">
      <c r="A48" s="279"/>
      <c r="B48" s="36"/>
      <c r="C48" s="280"/>
      <c r="D48" s="72"/>
      <c r="E48" s="72"/>
      <c r="F48" s="73"/>
      <c r="G48" s="65"/>
      <c r="H48" s="65"/>
      <c r="I48" s="65"/>
      <c r="J48" s="73"/>
      <c r="K48" s="65"/>
      <c r="L48" s="65"/>
      <c r="M48" s="65"/>
      <c r="N48" s="73"/>
      <c r="O48" s="65"/>
      <c r="P48" s="65"/>
      <c r="Q48" s="65"/>
      <c r="R48" s="73"/>
      <c r="S48" s="65"/>
      <c r="T48" s="65"/>
      <c r="U48" s="65"/>
      <c r="V48" s="73"/>
      <c r="W48" s="65"/>
      <c r="X48" s="65"/>
      <c r="Y48" s="75"/>
      <c r="Z48" s="71"/>
      <c r="AA48" s="65"/>
      <c r="AB48" s="66"/>
      <c r="AC48" s="65"/>
      <c r="AD48" s="67"/>
      <c r="AE48" s="65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5.75" customHeight="1" thickBot="1" x14ac:dyDescent="0.3">
      <c r="A49" s="33"/>
      <c r="B49" s="65"/>
      <c r="C49" s="65"/>
      <c r="D49" s="72"/>
      <c r="E49" s="72"/>
      <c r="F49" s="73"/>
      <c r="G49" s="65"/>
      <c r="H49" s="65"/>
      <c r="I49" s="65"/>
      <c r="J49" s="73"/>
      <c r="K49" s="65"/>
      <c r="L49" s="65"/>
      <c r="M49" s="65"/>
      <c r="N49" s="73"/>
      <c r="O49" s="65"/>
      <c r="P49" s="65"/>
      <c r="Q49" s="65"/>
      <c r="R49" s="73"/>
      <c r="S49" s="65"/>
      <c r="T49" s="65"/>
      <c r="U49" s="65"/>
      <c r="V49" s="73"/>
      <c r="W49" s="65"/>
      <c r="X49" s="65"/>
      <c r="Y49" s="74"/>
      <c r="Z49" s="71"/>
      <c r="AA49" s="65"/>
      <c r="AB49" s="66"/>
      <c r="AC49" s="65"/>
      <c r="AD49" s="67"/>
      <c r="AE49" s="65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5.75" customHeight="1" thickBot="1" x14ac:dyDescent="0.3">
      <c r="A50" s="33"/>
      <c r="B50" s="65"/>
      <c r="C50" s="65"/>
      <c r="D50" s="72"/>
      <c r="E50" s="72"/>
      <c r="F50" s="73"/>
      <c r="G50" s="65"/>
      <c r="H50" s="65"/>
      <c r="I50" s="65"/>
      <c r="J50" s="73"/>
      <c r="K50" s="65"/>
      <c r="L50" s="65"/>
      <c r="M50" s="65"/>
      <c r="N50" s="73"/>
      <c r="O50" s="65"/>
      <c r="P50" s="65"/>
      <c r="Q50" s="65"/>
      <c r="R50" s="73"/>
      <c r="S50" s="65"/>
      <c r="T50" s="65"/>
      <c r="U50" s="65"/>
      <c r="V50" s="73"/>
      <c r="W50" s="65"/>
      <c r="X50" s="65"/>
      <c r="Y50" s="75"/>
      <c r="Z50" s="71"/>
      <c r="AA50" s="65"/>
      <c r="AB50" s="66"/>
      <c r="AC50" s="65"/>
      <c r="AD50" s="67"/>
      <c r="AE50" s="65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5.75" customHeight="1" thickBot="1" x14ac:dyDescent="0.3">
      <c r="A51" s="33"/>
      <c r="B51" s="65"/>
      <c r="C51" s="65"/>
      <c r="D51" s="72"/>
      <c r="E51" s="72"/>
      <c r="F51" s="73"/>
      <c r="G51" s="65"/>
      <c r="H51" s="65"/>
      <c r="I51" s="65"/>
      <c r="J51" s="73"/>
      <c r="K51" s="65"/>
      <c r="L51" s="65"/>
      <c r="M51" s="65"/>
      <c r="N51" s="73"/>
      <c r="O51" s="65"/>
      <c r="P51" s="65"/>
      <c r="Q51" s="65"/>
      <c r="R51" s="73"/>
      <c r="S51" s="65"/>
      <c r="T51" s="65"/>
      <c r="U51" s="65"/>
      <c r="V51" s="73"/>
      <c r="W51" s="65"/>
      <c r="X51" s="65"/>
      <c r="Y51" s="74"/>
      <c r="Z51" s="71"/>
      <c r="AA51" s="65"/>
      <c r="AB51" s="66"/>
      <c r="AC51" s="65"/>
      <c r="AD51" s="67"/>
      <c r="AE51" s="77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x14ac:dyDescent="0.25">
      <c r="A52" s="8"/>
      <c r="B52" s="8"/>
      <c r="C52" s="8"/>
      <c r="D52" s="8"/>
      <c r="E52" s="8"/>
      <c r="F52" s="14"/>
      <c r="G52" s="8"/>
      <c r="H52" s="8"/>
      <c r="I52" s="8"/>
      <c r="J52" s="14"/>
      <c r="K52" s="8"/>
      <c r="L52" s="8"/>
      <c r="M52" s="8"/>
      <c r="N52" s="14"/>
      <c r="O52" s="8"/>
      <c r="P52" s="8"/>
      <c r="Q52" s="8"/>
      <c r="R52" s="14"/>
      <c r="S52" s="8"/>
      <c r="T52" s="8"/>
      <c r="U52" s="8"/>
      <c r="V52" s="14"/>
      <c r="W52" s="8"/>
      <c r="X52" s="8"/>
      <c r="Y52" s="8"/>
      <c r="Z52" s="14"/>
      <c r="AA52" s="8"/>
      <c r="AB52" s="12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x14ac:dyDescent="0.25">
      <c r="A53" s="8"/>
      <c r="B53" s="8"/>
      <c r="C53" s="8"/>
      <c r="D53" s="8"/>
      <c r="E53" s="8"/>
      <c r="F53" s="14"/>
      <c r="G53" s="8"/>
      <c r="H53" s="8"/>
      <c r="I53" s="8"/>
      <c r="J53" s="14"/>
      <c r="K53" s="8"/>
      <c r="L53" s="8"/>
      <c r="M53" s="8"/>
      <c r="N53" s="14"/>
      <c r="O53" s="8"/>
      <c r="P53" s="8"/>
      <c r="Q53" s="8"/>
      <c r="R53" s="14"/>
      <c r="S53" s="8"/>
      <c r="T53" s="8"/>
      <c r="U53" s="8"/>
      <c r="V53" s="14"/>
      <c r="W53" s="8"/>
      <c r="X53" s="8"/>
      <c r="Y53" s="8"/>
      <c r="Z53" s="14"/>
      <c r="AA53" s="8"/>
      <c r="AB53" s="12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x14ac:dyDescent="0.25">
      <c r="A54" s="8"/>
      <c r="B54" s="8"/>
      <c r="C54" s="8"/>
      <c r="D54" s="8"/>
      <c r="E54" s="8"/>
      <c r="F54" s="14"/>
      <c r="G54" s="8"/>
      <c r="H54" s="8"/>
      <c r="I54" s="8"/>
      <c r="J54" s="14"/>
      <c r="K54" s="8"/>
      <c r="L54" s="8"/>
      <c r="M54" s="8"/>
      <c r="N54" s="14"/>
      <c r="O54" s="8"/>
      <c r="P54" s="8"/>
      <c r="Q54" s="8"/>
      <c r="R54" s="14"/>
      <c r="S54" s="8"/>
      <c r="T54" s="8"/>
      <c r="U54" s="8"/>
      <c r="V54" s="14"/>
      <c r="W54" s="8"/>
      <c r="X54" s="8"/>
      <c r="Y54" s="8"/>
      <c r="Z54" s="14"/>
      <c r="AA54" s="8"/>
      <c r="AB54" s="12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x14ac:dyDescent="0.25">
      <c r="A55" s="8"/>
      <c r="B55" s="8"/>
      <c r="C55" s="8"/>
      <c r="D55" s="8"/>
      <c r="E55" s="8"/>
      <c r="F55" s="14"/>
      <c r="G55" s="8"/>
      <c r="H55" s="8"/>
      <c r="I55" s="8"/>
      <c r="J55" s="14"/>
      <c r="K55" s="8"/>
      <c r="L55" s="8"/>
      <c r="M55" s="8"/>
      <c r="N55" s="14"/>
      <c r="O55" s="8"/>
      <c r="P55" s="8"/>
      <c r="Q55" s="8"/>
      <c r="R55" s="14"/>
      <c r="S55" s="8"/>
      <c r="T55" s="8"/>
      <c r="U55" s="8"/>
      <c r="V55" s="14"/>
      <c r="W55" s="8"/>
      <c r="X55" s="8"/>
      <c r="Y55" s="8"/>
      <c r="Z55" s="14"/>
      <c r="AA55" s="8"/>
      <c r="AB55" s="12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x14ac:dyDescent="0.25">
      <c r="A56" s="8"/>
      <c r="B56" s="8"/>
      <c r="C56" s="8"/>
      <c r="D56" s="8"/>
      <c r="E56" s="8"/>
      <c r="F56" s="14"/>
      <c r="G56" s="8"/>
      <c r="H56" s="8"/>
      <c r="I56" s="8"/>
      <c r="J56" s="14"/>
      <c r="K56" s="8"/>
      <c r="L56" s="8"/>
      <c r="M56" s="8"/>
      <c r="N56" s="14"/>
      <c r="O56" s="8"/>
      <c r="P56" s="8"/>
      <c r="Q56" s="8"/>
      <c r="R56" s="14"/>
      <c r="S56" s="8"/>
      <c r="T56" s="8"/>
      <c r="U56" s="8"/>
      <c r="V56" s="14"/>
      <c r="W56" s="8"/>
      <c r="X56" s="8"/>
      <c r="Y56" s="8"/>
      <c r="Z56" s="14"/>
      <c r="AA56" s="8"/>
      <c r="AB56" s="12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x14ac:dyDescent="0.25">
      <c r="A57" s="8"/>
      <c r="B57" s="8"/>
      <c r="C57" s="8"/>
      <c r="D57" s="8"/>
      <c r="E57" s="8"/>
      <c r="F57" s="14"/>
      <c r="G57" s="8"/>
      <c r="H57" s="8"/>
      <c r="I57" s="8"/>
      <c r="J57" s="14"/>
      <c r="K57" s="8"/>
      <c r="L57" s="8"/>
      <c r="M57" s="8"/>
      <c r="N57" s="14"/>
      <c r="O57" s="8"/>
      <c r="P57" s="8"/>
      <c r="Q57" s="8"/>
      <c r="R57" s="14"/>
      <c r="S57" s="8"/>
      <c r="T57" s="8"/>
      <c r="U57" s="8"/>
      <c r="V57" s="14"/>
      <c r="W57" s="8"/>
      <c r="X57" s="8"/>
      <c r="Y57" s="8"/>
      <c r="Z57" s="14"/>
      <c r="AA57" s="8"/>
      <c r="AB57" s="12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x14ac:dyDescent="0.25">
      <c r="A58" s="8"/>
      <c r="B58" s="8"/>
      <c r="C58" s="8"/>
      <c r="D58" s="8"/>
      <c r="E58" s="8"/>
      <c r="F58" s="14"/>
      <c r="G58" s="8"/>
      <c r="H58" s="8"/>
      <c r="I58" s="8"/>
      <c r="J58" s="14"/>
      <c r="K58" s="8"/>
      <c r="L58" s="8"/>
      <c r="M58" s="8"/>
      <c r="N58" s="14"/>
      <c r="O58" s="8"/>
      <c r="P58" s="8"/>
      <c r="Q58" s="8"/>
      <c r="R58" s="14"/>
      <c r="S58" s="8"/>
      <c r="T58" s="8"/>
      <c r="U58" s="8"/>
      <c r="V58" s="14"/>
      <c r="W58" s="8"/>
      <c r="X58" s="8"/>
      <c r="Y58" s="8"/>
      <c r="Z58" s="14"/>
      <c r="AA58" s="8"/>
      <c r="AB58" s="12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x14ac:dyDescent="0.25"/>
    <row r="60" spans="1:44" x14ac:dyDescent="0.25"/>
    <row r="61" spans="1:44" x14ac:dyDescent="0.25"/>
    <row r="62" spans="1:44" x14ac:dyDescent="0.25"/>
    <row r="63" spans="1:44" x14ac:dyDescent="0.25"/>
    <row r="64" spans="1:4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</sheetData>
  <protectedRanges>
    <protectedRange sqref="X38:X39 T38:T39 P38:P39 L38:L39 H38:H39 C38 D38:D40 B38:B40 C45 C47" name="Range1"/>
  </protectedRanges>
  <dataConsolidate/>
  <mergeCells count="50">
    <mergeCell ref="A1:P1"/>
    <mergeCell ref="T2:T3"/>
    <mergeCell ref="H2:H3"/>
    <mergeCell ref="L2:L3"/>
    <mergeCell ref="P2:P3"/>
    <mergeCell ref="C2:C3"/>
    <mergeCell ref="A2:A3"/>
    <mergeCell ref="B2:B3"/>
    <mergeCell ref="D2:D3"/>
    <mergeCell ref="X2:X3"/>
    <mergeCell ref="AB16:AC16"/>
    <mergeCell ref="AB15:AC15"/>
    <mergeCell ref="AB5:AC5"/>
    <mergeCell ref="AB4:AC4"/>
    <mergeCell ref="AB7:AC7"/>
    <mergeCell ref="AB6:AC6"/>
    <mergeCell ref="AB9:AC9"/>
    <mergeCell ref="AB8:AC8"/>
    <mergeCell ref="AB14:AC14"/>
    <mergeCell ref="AB3:AC3"/>
    <mergeCell ref="H39:J39"/>
    <mergeCell ref="L39:N39"/>
    <mergeCell ref="P39:R39"/>
    <mergeCell ref="T39:V39"/>
    <mergeCell ref="AB10:AC10"/>
    <mergeCell ref="AB11:AC11"/>
    <mergeCell ref="AB12:AC12"/>
    <mergeCell ref="AB13:AC13"/>
    <mergeCell ref="AB21:AC21"/>
    <mergeCell ref="AB23:AC23"/>
    <mergeCell ref="AB22:AC22"/>
    <mergeCell ref="X39:Z39"/>
    <mergeCell ref="M42:N42"/>
    <mergeCell ref="Q42:R42"/>
    <mergeCell ref="U42:V42"/>
    <mergeCell ref="Y42:Z42"/>
    <mergeCell ref="A46:B46"/>
    <mergeCell ref="Y43:Z43"/>
    <mergeCell ref="U43:V43"/>
    <mergeCell ref="Q43:R43"/>
    <mergeCell ref="M43:N43"/>
    <mergeCell ref="I43:J43"/>
    <mergeCell ref="E43:F43"/>
    <mergeCell ref="A43:C43"/>
    <mergeCell ref="A47:B47"/>
    <mergeCell ref="E42:F42"/>
    <mergeCell ref="I42:J42"/>
    <mergeCell ref="A42:C42"/>
    <mergeCell ref="A45:B45"/>
    <mergeCell ref="A44:B44"/>
  </mergeCells>
  <dataValidations count="7">
    <dataValidation type="whole" allowBlank="1" showInputMessage="1" showErrorMessage="1" errorTitle="Erro!" error="Valor não é inteiro ou está fora do intervalo" promptTitle="0~38" prompt="_x000a_Somente aceita número inteiros entre 0 e 38 (rodadas)" sqref="C38 C45" xr:uid="{59C67F45-05AE-4BEF-8730-F3A4B16E6FCF}">
      <formula1>0</formula1>
      <formula2>38</formula2>
    </dataValidation>
    <dataValidation type="whole" allowBlank="1" showInputMessage="1" showErrorMessage="1" errorTitle="Erro!" error="Valor não é inteiro ou está fora do intervalo" promptTitle="0~85" prompt="_x000a_Somente aceita número inteiros entre 0 e 85 (pontos)" sqref="C47" xr:uid="{703717B9-67EB-4832-B8EF-CAF2FBAA45DD}">
      <formula1>0</formula1>
      <formula2>85</formula2>
    </dataValidation>
    <dataValidation type="whole" allowBlank="1" showInputMessage="1" showErrorMessage="1" errorTitle="Erro!" error="Não é possível ter mais pontos do q pontos disputados (rodadas * 3), pontuação não inteira ou pontuação negativa!" sqref="X38 T38 P38 L38" xr:uid="{583A1866-B768-42BC-9882-552CDAA58F08}">
      <formula1>0</formula1>
      <formula2>H38</formula2>
    </dataValidation>
    <dataValidation type="whole" allowBlank="1" showInputMessage="1" showErrorMessage="1" errorTitle="Erro!" error="Não é possível ter mais pontos do q pontos disputados (rodadas * 3), pontuação não inteira ou pontuação negativa!" sqref="D38" xr:uid="{6459D7F0-20AF-4FF1-A75F-70346A93D8AA}">
      <formula1>0</formula1>
      <formula2>C38*3</formula2>
    </dataValidation>
    <dataValidation type="whole" allowBlank="1" showInputMessage="1" showErrorMessage="1" errorTitle="Erro!" error="Não é possível ter mais pontos do q pontos disputados (rodadas * 3), pontuação não inteira ou pontuação negativa!" sqref="D39:D40" xr:uid="{48F2E7F1-38B1-4857-85FC-2588C14C154B}">
      <formula1>0</formula1>
      <formula2>D38</formula2>
    </dataValidation>
    <dataValidation type="whole" allowBlank="1" showInputMessage="1" showErrorMessage="1" errorTitle="Erro!" error="Não é possível ter mais pontos do q pontos disputados (rodadas * 3), pontuação não inteira ou pontuação negativa!" sqref="H38" xr:uid="{A9B78465-A4F8-4393-94EC-78CC3A142C97}">
      <formula1>0</formula1>
      <formula2>D40</formula2>
    </dataValidation>
    <dataValidation allowBlank="1" showInputMessage="1" showErrorMessage="1" sqref="E38" xr:uid="{A49EE468-E469-4A80-8C39-D5717A4061FB}"/>
  </dataValidations>
  <hyperlinks>
    <hyperlink ref="AB21" r:id="rId1" xr:uid="{66BD6F56-8F27-4EE7-ACCB-CC4D4D0D34D9}"/>
    <hyperlink ref="AB22" r:id="rId2" xr:uid="{490E6D7B-8101-4C2D-8B2C-31FF4C47C7F1}"/>
    <hyperlink ref="AB23" r:id="rId3" xr:uid="{51E9B0DA-9EB1-4642-B07E-3CD5E8054A19}"/>
  </hyperlinks>
  <pageMargins left="0.25" right="0.25" top="0.75" bottom="0.75" header="0.3" footer="0.3"/>
  <pageSetup paperSize="8" scale="88" fitToHeight="0"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293C-E440-472A-B57C-7F03F5E4FB05}">
  <dimension ref="A1:AV70"/>
  <sheetViews>
    <sheetView workbookViewId="0">
      <selection sqref="A1:W1"/>
    </sheetView>
  </sheetViews>
  <sheetFormatPr defaultColWidth="7.140625" defaultRowHeight="15" x14ac:dyDescent="0.25"/>
  <cols>
    <col min="1" max="1" width="8.5703125" customWidth="1"/>
    <col min="2" max="23" width="6.42578125" customWidth="1"/>
    <col min="25" max="25" width="8.5703125" customWidth="1"/>
    <col min="26" max="47" width="8.140625" customWidth="1"/>
  </cols>
  <sheetData>
    <row r="1" spans="1:48" s="32" customFormat="1" ht="30" customHeight="1" x14ac:dyDescent="0.25">
      <c r="A1" s="765" t="s">
        <v>77</v>
      </c>
      <c r="B1" s="765"/>
      <c r="C1" s="765"/>
      <c r="D1" s="765"/>
      <c r="E1" s="765"/>
      <c r="F1" s="765"/>
      <c r="G1" s="765"/>
      <c r="H1" s="765"/>
      <c r="I1" s="765"/>
      <c r="J1" s="765"/>
      <c r="K1" s="765"/>
      <c r="L1" s="765"/>
      <c r="M1" s="765"/>
      <c r="N1" s="765"/>
      <c r="O1" s="765"/>
      <c r="P1" s="765"/>
      <c r="Q1" s="765"/>
      <c r="R1" s="765"/>
      <c r="S1" s="765"/>
      <c r="T1" s="765"/>
      <c r="U1" s="765"/>
      <c r="V1" s="765"/>
      <c r="W1" s="765"/>
      <c r="Y1" s="765" t="s">
        <v>78</v>
      </c>
      <c r="Z1" s="765"/>
      <c r="AA1" s="765"/>
      <c r="AB1" s="765"/>
      <c r="AC1" s="765"/>
      <c r="AD1" s="765"/>
      <c r="AE1" s="765"/>
      <c r="AF1" s="765"/>
      <c r="AG1" s="765"/>
      <c r="AH1" s="765"/>
      <c r="AI1" s="765"/>
      <c r="AJ1" s="765"/>
      <c r="AK1" s="765"/>
      <c r="AL1" s="765"/>
      <c r="AM1" s="765"/>
      <c r="AN1" s="765"/>
      <c r="AO1" s="765"/>
      <c r="AP1" s="765"/>
      <c r="AQ1" s="765"/>
      <c r="AR1" s="765"/>
      <c r="AS1" s="765"/>
      <c r="AT1" s="765"/>
      <c r="AU1" s="765"/>
    </row>
    <row r="2" spans="1:48" s="127" customFormat="1" ht="14.25" x14ac:dyDescent="0.2">
      <c r="A2" s="132" t="s">
        <v>79</v>
      </c>
      <c r="B2" s="156">
        <v>2003</v>
      </c>
      <c r="C2" s="156">
        <f t="shared" ref="C2:U2" si="0">B2+1</f>
        <v>2004</v>
      </c>
      <c r="D2" s="156">
        <f t="shared" si="0"/>
        <v>2005</v>
      </c>
      <c r="E2" s="156">
        <f t="shared" si="0"/>
        <v>2006</v>
      </c>
      <c r="F2" s="156">
        <f t="shared" si="0"/>
        <v>2007</v>
      </c>
      <c r="G2" s="156">
        <f t="shared" si="0"/>
        <v>2008</v>
      </c>
      <c r="H2" s="156">
        <f t="shared" si="0"/>
        <v>2009</v>
      </c>
      <c r="I2" s="156">
        <f t="shared" si="0"/>
        <v>2010</v>
      </c>
      <c r="J2" s="156">
        <f t="shared" si="0"/>
        <v>2011</v>
      </c>
      <c r="K2" s="156">
        <f t="shared" si="0"/>
        <v>2012</v>
      </c>
      <c r="L2" s="156">
        <f t="shared" si="0"/>
        <v>2013</v>
      </c>
      <c r="M2" s="156">
        <f t="shared" si="0"/>
        <v>2014</v>
      </c>
      <c r="N2" s="156">
        <f t="shared" si="0"/>
        <v>2015</v>
      </c>
      <c r="O2" s="156">
        <f t="shared" si="0"/>
        <v>2016</v>
      </c>
      <c r="P2" s="156">
        <f t="shared" si="0"/>
        <v>2017</v>
      </c>
      <c r="Q2" s="156">
        <f t="shared" si="0"/>
        <v>2018</v>
      </c>
      <c r="R2" s="156">
        <f t="shared" si="0"/>
        <v>2019</v>
      </c>
      <c r="S2" s="156">
        <f t="shared" si="0"/>
        <v>2020</v>
      </c>
      <c r="T2" s="156">
        <f t="shared" si="0"/>
        <v>2021</v>
      </c>
      <c r="U2" s="156">
        <f t="shared" si="0"/>
        <v>2022</v>
      </c>
      <c r="V2" s="128"/>
      <c r="W2" s="198" t="s">
        <v>52</v>
      </c>
      <c r="X2" s="143"/>
      <c r="Y2" s="132" t="s">
        <v>79</v>
      </c>
      <c r="Z2" s="156">
        <v>2003</v>
      </c>
      <c r="AA2" s="156">
        <f t="shared" ref="AA2:AS2" si="1">Z2+1</f>
        <v>2004</v>
      </c>
      <c r="AB2" s="156">
        <f t="shared" si="1"/>
        <v>2005</v>
      </c>
      <c r="AC2" s="156">
        <f t="shared" si="1"/>
        <v>2006</v>
      </c>
      <c r="AD2" s="156">
        <f t="shared" si="1"/>
        <v>2007</v>
      </c>
      <c r="AE2" s="156">
        <f t="shared" si="1"/>
        <v>2008</v>
      </c>
      <c r="AF2" s="156">
        <f t="shared" si="1"/>
        <v>2009</v>
      </c>
      <c r="AG2" s="156">
        <f t="shared" si="1"/>
        <v>2010</v>
      </c>
      <c r="AH2" s="156">
        <f t="shared" si="1"/>
        <v>2011</v>
      </c>
      <c r="AI2" s="156">
        <f t="shared" si="1"/>
        <v>2012</v>
      </c>
      <c r="AJ2" s="156">
        <f t="shared" si="1"/>
        <v>2013</v>
      </c>
      <c r="AK2" s="156">
        <f t="shared" si="1"/>
        <v>2014</v>
      </c>
      <c r="AL2" s="156">
        <f t="shared" si="1"/>
        <v>2015</v>
      </c>
      <c r="AM2" s="156">
        <f t="shared" si="1"/>
        <v>2016</v>
      </c>
      <c r="AN2" s="156">
        <f t="shared" si="1"/>
        <v>2017</v>
      </c>
      <c r="AO2" s="156">
        <f t="shared" si="1"/>
        <v>2018</v>
      </c>
      <c r="AP2" s="156">
        <f t="shared" si="1"/>
        <v>2019</v>
      </c>
      <c r="AQ2" s="156">
        <f t="shared" si="1"/>
        <v>2020</v>
      </c>
      <c r="AR2" s="156">
        <f t="shared" si="1"/>
        <v>2021</v>
      </c>
      <c r="AS2" s="156">
        <f t="shared" si="1"/>
        <v>2022</v>
      </c>
      <c r="AT2" s="128"/>
      <c r="AU2" s="198" t="s">
        <v>52</v>
      </c>
      <c r="AV2" s="143"/>
    </row>
    <row r="3" spans="1:48" x14ac:dyDescent="0.25">
      <c r="A3" s="155" t="s">
        <v>80</v>
      </c>
      <c r="B3" s="146"/>
      <c r="C3" s="134"/>
      <c r="D3" s="135"/>
      <c r="E3" s="134"/>
      <c r="F3" s="135"/>
      <c r="G3" s="135"/>
      <c r="H3" s="135"/>
      <c r="I3" s="135"/>
      <c r="J3" s="135"/>
      <c r="K3" s="135"/>
      <c r="L3" s="134"/>
      <c r="M3" s="135"/>
      <c r="N3" s="136"/>
      <c r="O3" s="136"/>
      <c r="P3" s="137"/>
      <c r="Q3" s="134"/>
      <c r="R3" s="137"/>
      <c r="S3" s="137"/>
      <c r="T3" s="137"/>
      <c r="U3" s="139"/>
      <c r="V3" s="142"/>
      <c r="W3" s="197"/>
      <c r="X3" s="144"/>
      <c r="Y3" s="155" t="s">
        <v>80</v>
      </c>
      <c r="Z3" s="146"/>
      <c r="AA3" s="134"/>
      <c r="AB3" s="135"/>
      <c r="AC3" s="134"/>
      <c r="AD3" s="135"/>
      <c r="AE3" s="135"/>
      <c r="AF3" s="135"/>
      <c r="AG3" s="135"/>
      <c r="AH3" s="135"/>
      <c r="AI3" s="135"/>
      <c r="AJ3" s="134"/>
      <c r="AK3" s="135"/>
      <c r="AL3" s="136"/>
      <c r="AM3" s="136"/>
      <c r="AN3" s="137"/>
      <c r="AO3" s="134"/>
      <c r="AP3" s="137"/>
      <c r="AQ3" s="137"/>
      <c r="AR3" s="137"/>
      <c r="AS3" s="139"/>
      <c r="AT3" s="142"/>
      <c r="AU3" s="197"/>
      <c r="AV3" s="144"/>
    </row>
    <row r="4" spans="1:48" x14ac:dyDescent="0.25">
      <c r="A4" s="154">
        <v>1</v>
      </c>
      <c r="B4" s="287">
        <v>100</v>
      </c>
      <c r="C4" s="288">
        <v>89</v>
      </c>
      <c r="D4" s="287">
        <v>81</v>
      </c>
      <c r="E4" s="287">
        <v>78</v>
      </c>
      <c r="F4" s="287">
        <v>77</v>
      </c>
      <c r="G4" s="287">
        <v>75</v>
      </c>
      <c r="H4" s="289">
        <v>67</v>
      </c>
      <c r="I4" s="289">
        <v>71</v>
      </c>
      <c r="J4" s="289">
        <v>71</v>
      </c>
      <c r="K4" s="289">
        <v>77</v>
      </c>
      <c r="L4" s="287">
        <v>76</v>
      </c>
      <c r="M4" s="289">
        <v>80</v>
      </c>
      <c r="N4" s="288">
        <v>81</v>
      </c>
      <c r="O4" s="288">
        <v>80</v>
      </c>
      <c r="P4" s="290">
        <v>72</v>
      </c>
      <c r="Q4" s="287">
        <v>80</v>
      </c>
      <c r="R4" s="290">
        <v>90</v>
      </c>
      <c r="S4" s="290">
        <v>71</v>
      </c>
      <c r="T4" s="288">
        <v>84</v>
      </c>
      <c r="U4" s="288">
        <v>81</v>
      </c>
      <c r="V4" s="291"/>
      <c r="W4" s="292">
        <f>AVERAGE(E4:U4)</f>
        <v>77.117647058823536</v>
      </c>
      <c r="X4" s="144"/>
      <c r="Y4" s="154">
        <v>1</v>
      </c>
      <c r="Z4" s="255">
        <f>B4/(46*3)</f>
        <v>0.72463768115942029</v>
      </c>
      <c r="AA4" s="231">
        <f t="shared" ref="AA4:AA27" si="2">C4/(46*3)</f>
        <v>0.64492753623188404</v>
      </c>
      <c r="AB4" s="231">
        <f>D4/(42*3)</f>
        <v>0.6428571428571429</v>
      </c>
      <c r="AC4" s="255">
        <f>E4/114</f>
        <v>0.68421052631578949</v>
      </c>
      <c r="AD4" s="255">
        <f t="shared" ref="AD4:AD19" si="3">F4/114</f>
        <v>0.67543859649122806</v>
      </c>
      <c r="AE4" s="255">
        <f t="shared" ref="AE4:AE19" si="4">G4/114</f>
        <v>0.65789473684210531</v>
      </c>
      <c r="AF4" s="255">
        <f t="shared" ref="AF4:AF19" si="5">H4/114</f>
        <v>0.58771929824561409</v>
      </c>
      <c r="AG4" s="255">
        <f t="shared" ref="AG4:AG19" si="6">I4/114</f>
        <v>0.6228070175438597</v>
      </c>
      <c r="AH4" s="255">
        <f t="shared" ref="AH4:AH19" si="7">J4/114</f>
        <v>0.6228070175438597</v>
      </c>
      <c r="AI4" s="255">
        <f t="shared" ref="AI4:AI19" si="8">K4/114</f>
        <v>0.67543859649122806</v>
      </c>
      <c r="AJ4" s="255">
        <f t="shared" ref="AJ4:AJ19" si="9">L4/114</f>
        <v>0.66666666666666663</v>
      </c>
      <c r="AK4" s="255">
        <f t="shared" ref="AK4:AK19" si="10">M4/114</f>
        <v>0.70175438596491224</v>
      </c>
      <c r="AL4" s="255">
        <f t="shared" ref="AL4:AL19" si="11">N4/114</f>
        <v>0.71052631578947367</v>
      </c>
      <c r="AM4" s="255">
        <f t="shared" ref="AM4:AM19" si="12">O4/114</f>
        <v>0.70175438596491224</v>
      </c>
      <c r="AN4" s="255">
        <f t="shared" ref="AN4:AN19" si="13">P4/114</f>
        <v>0.63157894736842102</v>
      </c>
      <c r="AO4" s="255">
        <f t="shared" ref="AO4:AO19" si="14">Q4/114</f>
        <v>0.70175438596491224</v>
      </c>
      <c r="AP4" s="255">
        <f t="shared" ref="AP4:AP19" si="15">R4/114</f>
        <v>0.78947368421052633</v>
      </c>
      <c r="AQ4" s="255">
        <f t="shared" ref="AQ4:AQ19" si="16">S4/114</f>
        <v>0.6228070175438597</v>
      </c>
      <c r="AR4" s="255">
        <f t="shared" ref="AR4:AR19" si="17">T4/114</f>
        <v>0.73684210526315785</v>
      </c>
      <c r="AS4" s="255">
        <f t="shared" ref="AS4:AS19" si="18">U4/114</f>
        <v>0.71052631578947367</v>
      </c>
      <c r="AT4" s="317"/>
      <c r="AU4" s="229">
        <f>AVERAGE(AC4:AS4)</f>
        <v>0.67647058823529416</v>
      </c>
      <c r="AV4" s="144"/>
    </row>
    <row r="5" spans="1:48" x14ac:dyDescent="0.25">
      <c r="A5" s="133">
        <f>A4+1</f>
        <v>2</v>
      </c>
      <c r="B5" s="287">
        <v>87</v>
      </c>
      <c r="C5" s="288">
        <v>86</v>
      </c>
      <c r="D5" s="287">
        <v>78</v>
      </c>
      <c r="E5" s="287">
        <v>69</v>
      </c>
      <c r="F5" s="287">
        <v>62</v>
      </c>
      <c r="G5" s="287">
        <v>72</v>
      </c>
      <c r="H5" s="289">
        <v>65</v>
      </c>
      <c r="I5" s="289">
        <v>69</v>
      </c>
      <c r="J5" s="289">
        <v>69</v>
      </c>
      <c r="K5" s="289">
        <v>72</v>
      </c>
      <c r="L5" s="287">
        <v>65</v>
      </c>
      <c r="M5" s="289">
        <v>70</v>
      </c>
      <c r="N5" s="288">
        <v>69</v>
      </c>
      <c r="O5" s="288">
        <v>71</v>
      </c>
      <c r="P5" s="290">
        <v>63</v>
      </c>
      <c r="Q5" s="287">
        <v>72</v>
      </c>
      <c r="R5" s="290">
        <v>74</v>
      </c>
      <c r="S5" s="290">
        <v>70</v>
      </c>
      <c r="T5" s="288">
        <v>71</v>
      </c>
      <c r="U5" s="288">
        <v>73</v>
      </c>
      <c r="V5" s="291"/>
      <c r="W5" s="293">
        <f t="shared" ref="W5:W23" si="19">AVERAGE(E5:U5)</f>
        <v>69.17647058823529</v>
      </c>
      <c r="X5" s="144"/>
      <c r="Y5" s="133">
        <f>Y4+1</f>
        <v>2</v>
      </c>
      <c r="Z5" s="255">
        <f t="shared" ref="Z5:Z27" si="20">B5/(46*3)</f>
        <v>0.63043478260869568</v>
      </c>
      <c r="AA5" s="231">
        <f t="shared" si="2"/>
        <v>0.62318840579710144</v>
      </c>
      <c r="AB5" s="255">
        <f t="shared" ref="AB5:AB25" si="21">D5/(42*3)</f>
        <v>0.61904761904761907</v>
      </c>
      <c r="AC5" s="255">
        <f t="shared" ref="AC5:AC7" si="22">E5/114</f>
        <v>0.60526315789473684</v>
      </c>
      <c r="AD5" s="255">
        <f t="shared" si="3"/>
        <v>0.54385964912280704</v>
      </c>
      <c r="AE5" s="255">
        <f t="shared" si="4"/>
        <v>0.63157894736842102</v>
      </c>
      <c r="AF5" s="255">
        <f t="shared" si="5"/>
        <v>0.57017543859649122</v>
      </c>
      <c r="AG5" s="255">
        <f t="shared" si="6"/>
        <v>0.60526315789473684</v>
      </c>
      <c r="AH5" s="255">
        <f t="shared" si="7"/>
        <v>0.60526315789473684</v>
      </c>
      <c r="AI5" s="255">
        <f t="shared" si="8"/>
        <v>0.63157894736842102</v>
      </c>
      <c r="AJ5" s="255">
        <f t="shared" si="9"/>
        <v>0.57017543859649122</v>
      </c>
      <c r="AK5" s="255">
        <f t="shared" si="10"/>
        <v>0.61403508771929827</v>
      </c>
      <c r="AL5" s="255">
        <f t="shared" si="11"/>
        <v>0.60526315789473684</v>
      </c>
      <c r="AM5" s="255">
        <f t="shared" si="12"/>
        <v>0.6228070175438597</v>
      </c>
      <c r="AN5" s="255">
        <f t="shared" si="13"/>
        <v>0.55263157894736847</v>
      </c>
      <c r="AO5" s="255">
        <f t="shared" si="14"/>
        <v>0.63157894736842102</v>
      </c>
      <c r="AP5" s="255">
        <f t="shared" si="15"/>
        <v>0.64912280701754388</v>
      </c>
      <c r="AQ5" s="255">
        <f t="shared" si="16"/>
        <v>0.61403508771929827</v>
      </c>
      <c r="AR5" s="255">
        <f t="shared" si="17"/>
        <v>0.6228070175438597</v>
      </c>
      <c r="AS5" s="255">
        <f t="shared" si="18"/>
        <v>0.64035087719298245</v>
      </c>
      <c r="AT5" s="317"/>
      <c r="AU5" s="231">
        <f t="shared" ref="AU5:AU23" si="23">AVERAGE(AC5:AS5)</f>
        <v>0.60681114551083593</v>
      </c>
      <c r="AV5" s="144"/>
    </row>
    <row r="6" spans="1:48" x14ac:dyDescent="0.25">
      <c r="A6" s="133">
        <f t="shared" ref="A6:A27" si="24">A5+1</f>
        <v>3</v>
      </c>
      <c r="B6" s="287">
        <v>78</v>
      </c>
      <c r="C6" s="288">
        <v>82</v>
      </c>
      <c r="D6" s="287">
        <v>74</v>
      </c>
      <c r="E6" s="287">
        <v>67</v>
      </c>
      <c r="F6" s="287">
        <v>61</v>
      </c>
      <c r="G6" s="287">
        <v>67</v>
      </c>
      <c r="H6" s="289">
        <v>65</v>
      </c>
      <c r="I6" s="289">
        <v>68</v>
      </c>
      <c r="J6" s="289">
        <v>63</v>
      </c>
      <c r="K6" s="289">
        <v>71</v>
      </c>
      <c r="L6" s="287">
        <v>64</v>
      </c>
      <c r="M6" s="289">
        <v>69</v>
      </c>
      <c r="N6" s="288">
        <v>68</v>
      </c>
      <c r="O6" s="288">
        <v>71</v>
      </c>
      <c r="P6" s="290">
        <v>63</v>
      </c>
      <c r="Q6" s="287">
        <v>69</v>
      </c>
      <c r="R6" s="290">
        <v>74</v>
      </c>
      <c r="S6" s="290">
        <v>68</v>
      </c>
      <c r="T6" s="288">
        <v>66</v>
      </c>
      <c r="U6" s="288">
        <v>70</v>
      </c>
      <c r="V6" s="291"/>
      <c r="W6" s="293">
        <f t="shared" si="19"/>
        <v>67.294117647058826</v>
      </c>
      <c r="X6" s="144"/>
      <c r="Y6" s="133">
        <f t="shared" ref="Y6:Y27" si="25">Y5+1</f>
        <v>3</v>
      </c>
      <c r="Z6" s="255">
        <f t="shared" si="20"/>
        <v>0.56521739130434778</v>
      </c>
      <c r="AA6" s="231">
        <f t="shared" si="2"/>
        <v>0.59420289855072461</v>
      </c>
      <c r="AB6" s="255">
        <f t="shared" si="21"/>
        <v>0.58730158730158732</v>
      </c>
      <c r="AC6" s="255">
        <f t="shared" si="22"/>
        <v>0.58771929824561409</v>
      </c>
      <c r="AD6" s="255">
        <f t="shared" si="3"/>
        <v>0.53508771929824561</v>
      </c>
      <c r="AE6" s="255">
        <f t="shared" si="4"/>
        <v>0.58771929824561409</v>
      </c>
      <c r="AF6" s="255">
        <f t="shared" si="5"/>
        <v>0.57017543859649122</v>
      </c>
      <c r="AG6" s="255">
        <f t="shared" si="6"/>
        <v>0.59649122807017541</v>
      </c>
      <c r="AH6" s="255">
        <f t="shared" si="7"/>
        <v>0.55263157894736847</v>
      </c>
      <c r="AI6" s="255">
        <f t="shared" si="8"/>
        <v>0.6228070175438597</v>
      </c>
      <c r="AJ6" s="255">
        <f t="shared" si="9"/>
        <v>0.56140350877192979</v>
      </c>
      <c r="AK6" s="255">
        <f t="shared" si="10"/>
        <v>0.60526315789473684</v>
      </c>
      <c r="AL6" s="255">
        <f t="shared" si="11"/>
        <v>0.59649122807017541</v>
      </c>
      <c r="AM6" s="255">
        <f t="shared" si="12"/>
        <v>0.6228070175438597</v>
      </c>
      <c r="AN6" s="255">
        <f t="shared" si="13"/>
        <v>0.55263157894736847</v>
      </c>
      <c r="AO6" s="255">
        <f t="shared" si="14"/>
        <v>0.60526315789473684</v>
      </c>
      <c r="AP6" s="255">
        <f t="shared" si="15"/>
        <v>0.64912280701754388</v>
      </c>
      <c r="AQ6" s="255">
        <f t="shared" si="16"/>
        <v>0.59649122807017541</v>
      </c>
      <c r="AR6" s="255">
        <f t="shared" si="17"/>
        <v>0.57894736842105265</v>
      </c>
      <c r="AS6" s="255">
        <f t="shared" si="18"/>
        <v>0.61403508771929827</v>
      </c>
      <c r="AT6" s="317"/>
      <c r="AU6" s="231">
        <f t="shared" si="23"/>
        <v>0.59029927760577916</v>
      </c>
      <c r="AV6" s="144"/>
    </row>
    <row r="7" spans="1:48" x14ac:dyDescent="0.25">
      <c r="A7" s="133">
        <f t="shared" si="24"/>
        <v>4</v>
      </c>
      <c r="B7" s="287">
        <v>74</v>
      </c>
      <c r="C7" s="288">
        <v>79</v>
      </c>
      <c r="D7" s="287">
        <v>70</v>
      </c>
      <c r="E7" s="287">
        <v>64</v>
      </c>
      <c r="F7" s="287">
        <v>61</v>
      </c>
      <c r="G7" s="287">
        <v>65</v>
      </c>
      <c r="H7" s="289">
        <v>62</v>
      </c>
      <c r="I7" s="289">
        <v>63</v>
      </c>
      <c r="J7" s="289">
        <v>61</v>
      </c>
      <c r="K7" s="289">
        <v>66</v>
      </c>
      <c r="L7" s="287">
        <v>61</v>
      </c>
      <c r="M7" s="289">
        <v>69</v>
      </c>
      <c r="N7" s="288">
        <v>62</v>
      </c>
      <c r="O7" s="288">
        <v>62</v>
      </c>
      <c r="P7" s="290">
        <v>62</v>
      </c>
      <c r="Q7" s="287">
        <v>66</v>
      </c>
      <c r="R7" s="290">
        <v>65</v>
      </c>
      <c r="S7" s="290">
        <v>66</v>
      </c>
      <c r="T7" s="288">
        <v>58</v>
      </c>
      <c r="U7" s="288">
        <v>65</v>
      </c>
      <c r="V7" s="291"/>
      <c r="W7" s="293">
        <f t="shared" si="19"/>
        <v>63.411764705882355</v>
      </c>
      <c r="X7" s="144"/>
      <c r="Y7" s="133">
        <f t="shared" si="25"/>
        <v>4</v>
      </c>
      <c r="Z7" s="255">
        <f t="shared" si="20"/>
        <v>0.53623188405797106</v>
      </c>
      <c r="AA7" s="231">
        <f t="shared" si="2"/>
        <v>0.57246376811594202</v>
      </c>
      <c r="AB7" s="255">
        <f t="shared" si="21"/>
        <v>0.55555555555555558</v>
      </c>
      <c r="AC7" s="255">
        <f t="shared" si="22"/>
        <v>0.56140350877192979</v>
      </c>
      <c r="AD7" s="255">
        <f t="shared" si="3"/>
        <v>0.53508771929824561</v>
      </c>
      <c r="AE7" s="255">
        <f t="shared" si="4"/>
        <v>0.57017543859649122</v>
      </c>
      <c r="AF7" s="255">
        <f t="shared" si="5"/>
        <v>0.54385964912280704</v>
      </c>
      <c r="AG7" s="255">
        <f t="shared" si="6"/>
        <v>0.55263157894736847</v>
      </c>
      <c r="AH7" s="255">
        <f t="shared" si="7"/>
        <v>0.53508771929824561</v>
      </c>
      <c r="AI7" s="255">
        <f t="shared" si="8"/>
        <v>0.57894736842105265</v>
      </c>
      <c r="AJ7" s="255">
        <f t="shared" si="9"/>
        <v>0.53508771929824561</v>
      </c>
      <c r="AK7" s="255">
        <f t="shared" si="10"/>
        <v>0.60526315789473684</v>
      </c>
      <c r="AL7" s="255">
        <f t="shared" si="11"/>
        <v>0.54385964912280704</v>
      </c>
      <c r="AM7" s="255">
        <f t="shared" si="12"/>
        <v>0.54385964912280704</v>
      </c>
      <c r="AN7" s="255">
        <f t="shared" si="13"/>
        <v>0.54385964912280704</v>
      </c>
      <c r="AO7" s="255">
        <f t="shared" si="14"/>
        <v>0.57894736842105265</v>
      </c>
      <c r="AP7" s="255">
        <f t="shared" si="15"/>
        <v>0.57017543859649122</v>
      </c>
      <c r="AQ7" s="255">
        <f t="shared" si="16"/>
        <v>0.57894736842105265</v>
      </c>
      <c r="AR7" s="255">
        <f t="shared" si="17"/>
        <v>0.50877192982456143</v>
      </c>
      <c r="AS7" s="255">
        <f t="shared" si="18"/>
        <v>0.57017543859649122</v>
      </c>
      <c r="AT7" s="317"/>
      <c r="AU7" s="231">
        <f t="shared" si="23"/>
        <v>0.55624355005159976</v>
      </c>
      <c r="AV7" s="144"/>
    </row>
    <row r="8" spans="1:48" x14ac:dyDescent="0.25">
      <c r="A8" s="133">
        <f t="shared" si="24"/>
        <v>5</v>
      </c>
      <c r="B8" s="294">
        <v>73</v>
      </c>
      <c r="C8" s="295">
        <v>74</v>
      </c>
      <c r="D8" s="294">
        <v>68</v>
      </c>
      <c r="E8" s="294">
        <v>60</v>
      </c>
      <c r="F8" s="294">
        <v>60</v>
      </c>
      <c r="G8" s="294">
        <v>64</v>
      </c>
      <c r="H8" s="295">
        <v>62</v>
      </c>
      <c r="I8" s="295">
        <v>60</v>
      </c>
      <c r="J8" s="296">
        <v>60</v>
      </c>
      <c r="K8" s="294">
        <v>58</v>
      </c>
      <c r="L8" s="296">
        <v>59</v>
      </c>
      <c r="M8" s="296">
        <v>62</v>
      </c>
      <c r="N8" s="296">
        <v>60</v>
      </c>
      <c r="O8" s="296">
        <v>59</v>
      </c>
      <c r="P8" s="296">
        <v>57</v>
      </c>
      <c r="Q8" s="296">
        <v>63</v>
      </c>
      <c r="R8" s="295">
        <v>64</v>
      </c>
      <c r="S8" s="296">
        <v>64</v>
      </c>
      <c r="T8" s="295">
        <v>57</v>
      </c>
      <c r="U8" s="295">
        <v>62</v>
      </c>
      <c r="V8" s="291"/>
      <c r="W8" s="297">
        <f t="shared" si="19"/>
        <v>60.647058823529413</v>
      </c>
      <c r="X8" s="144"/>
      <c r="Y8" s="133">
        <f t="shared" si="25"/>
        <v>5</v>
      </c>
      <c r="Z8" s="262">
        <f t="shared" si="20"/>
        <v>0.52898550724637683</v>
      </c>
      <c r="AA8" s="232">
        <f t="shared" si="2"/>
        <v>0.53623188405797106</v>
      </c>
      <c r="AB8" s="262">
        <f t="shared" si="21"/>
        <v>0.53968253968253965</v>
      </c>
      <c r="AC8" s="262">
        <f>E8/114</f>
        <v>0.52631578947368418</v>
      </c>
      <c r="AD8" s="262">
        <f t="shared" si="3"/>
        <v>0.52631578947368418</v>
      </c>
      <c r="AE8" s="262">
        <f t="shared" si="4"/>
        <v>0.56140350877192979</v>
      </c>
      <c r="AF8" s="262">
        <f t="shared" si="5"/>
        <v>0.54385964912280704</v>
      </c>
      <c r="AG8" s="262">
        <f t="shared" si="6"/>
        <v>0.52631578947368418</v>
      </c>
      <c r="AH8" s="262">
        <f t="shared" si="7"/>
        <v>0.52631578947368418</v>
      </c>
      <c r="AI8" s="262">
        <f t="shared" si="8"/>
        <v>0.50877192982456143</v>
      </c>
      <c r="AJ8" s="262">
        <f t="shared" si="9"/>
        <v>0.51754385964912286</v>
      </c>
      <c r="AK8" s="262">
        <f t="shared" si="10"/>
        <v>0.54385964912280704</v>
      </c>
      <c r="AL8" s="262">
        <f t="shared" si="11"/>
        <v>0.52631578947368418</v>
      </c>
      <c r="AM8" s="262">
        <f t="shared" si="12"/>
        <v>0.51754385964912286</v>
      </c>
      <c r="AN8" s="262">
        <f t="shared" si="13"/>
        <v>0.5</v>
      </c>
      <c r="AO8" s="262">
        <f t="shared" si="14"/>
        <v>0.55263157894736847</v>
      </c>
      <c r="AP8" s="262">
        <f t="shared" si="15"/>
        <v>0.56140350877192979</v>
      </c>
      <c r="AQ8" s="262">
        <f t="shared" si="16"/>
        <v>0.56140350877192979</v>
      </c>
      <c r="AR8" s="262">
        <f t="shared" si="17"/>
        <v>0.5</v>
      </c>
      <c r="AS8" s="262">
        <f t="shared" si="18"/>
        <v>0.54385964912280704</v>
      </c>
      <c r="AT8" s="317"/>
      <c r="AU8" s="232">
        <f t="shared" si="23"/>
        <v>0.53199174406604743</v>
      </c>
      <c r="AV8" s="144"/>
    </row>
    <row r="9" spans="1:48" x14ac:dyDescent="0.25">
      <c r="A9" s="133">
        <f t="shared" si="24"/>
        <v>6</v>
      </c>
      <c r="B9" s="294">
        <v>72</v>
      </c>
      <c r="C9" s="295">
        <v>72</v>
      </c>
      <c r="D9" s="294">
        <v>61</v>
      </c>
      <c r="E9" s="294">
        <v>59</v>
      </c>
      <c r="F9" s="294">
        <v>58</v>
      </c>
      <c r="G9" s="294">
        <v>54</v>
      </c>
      <c r="H9" s="295">
        <v>57</v>
      </c>
      <c r="I9" s="295">
        <v>59</v>
      </c>
      <c r="J9" s="296">
        <v>59</v>
      </c>
      <c r="K9" s="294">
        <v>57</v>
      </c>
      <c r="L9" s="296">
        <v>59</v>
      </c>
      <c r="M9" s="296">
        <v>61</v>
      </c>
      <c r="N9" s="296">
        <v>59</v>
      </c>
      <c r="O9" s="296">
        <v>57</v>
      </c>
      <c r="P9" s="296">
        <v>56</v>
      </c>
      <c r="Q9" s="296">
        <v>59</v>
      </c>
      <c r="R9" s="295">
        <v>63</v>
      </c>
      <c r="S9" s="296">
        <v>59</v>
      </c>
      <c r="T9" s="295">
        <v>56</v>
      </c>
      <c r="U9" s="295">
        <v>58</v>
      </c>
      <c r="V9" s="291"/>
      <c r="W9" s="297">
        <f t="shared" si="19"/>
        <v>58.235294117647058</v>
      </c>
      <c r="X9" s="144"/>
      <c r="Y9" s="133">
        <f t="shared" si="25"/>
        <v>6</v>
      </c>
      <c r="Z9" s="262">
        <f t="shared" si="20"/>
        <v>0.52173913043478259</v>
      </c>
      <c r="AA9" s="232">
        <f t="shared" si="2"/>
        <v>0.52173913043478259</v>
      </c>
      <c r="AB9" s="262">
        <f t="shared" si="21"/>
        <v>0.48412698412698413</v>
      </c>
      <c r="AC9" s="262">
        <f t="shared" ref="AC9:AC11" si="26">E9/114</f>
        <v>0.51754385964912286</v>
      </c>
      <c r="AD9" s="262">
        <f t="shared" si="3"/>
        <v>0.50877192982456143</v>
      </c>
      <c r="AE9" s="262">
        <f t="shared" si="4"/>
        <v>0.47368421052631576</v>
      </c>
      <c r="AF9" s="262">
        <f t="shared" si="5"/>
        <v>0.5</v>
      </c>
      <c r="AG9" s="262">
        <f t="shared" si="6"/>
        <v>0.51754385964912286</v>
      </c>
      <c r="AH9" s="262">
        <f t="shared" si="7"/>
        <v>0.51754385964912286</v>
      </c>
      <c r="AI9" s="262">
        <f t="shared" si="8"/>
        <v>0.5</v>
      </c>
      <c r="AJ9" s="262">
        <f t="shared" si="9"/>
        <v>0.51754385964912286</v>
      </c>
      <c r="AK9" s="262">
        <f t="shared" si="10"/>
        <v>0.53508771929824561</v>
      </c>
      <c r="AL9" s="262">
        <f t="shared" si="11"/>
        <v>0.51754385964912286</v>
      </c>
      <c r="AM9" s="262">
        <f t="shared" si="12"/>
        <v>0.5</v>
      </c>
      <c r="AN9" s="262">
        <f t="shared" si="13"/>
        <v>0.49122807017543857</v>
      </c>
      <c r="AO9" s="262">
        <f t="shared" si="14"/>
        <v>0.51754385964912286</v>
      </c>
      <c r="AP9" s="262">
        <f t="shared" si="15"/>
        <v>0.55263157894736847</v>
      </c>
      <c r="AQ9" s="262">
        <f t="shared" si="16"/>
        <v>0.51754385964912286</v>
      </c>
      <c r="AR9" s="262">
        <f t="shared" si="17"/>
        <v>0.49122807017543857</v>
      </c>
      <c r="AS9" s="262">
        <f t="shared" si="18"/>
        <v>0.50877192982456143</v>
      </c>
      <c r="AT9" s="317"/>
      <c r="AU9" s="232">
        <f t="shared" si="23"/>
        <v>0.51083591331269351</v>
      </c>
      <c r="AV9" s="144"/>
    </row>
    <row r="10" spans="1:48" x14ac:dyDescent="0.25">
      <c r="A10" s="133">
        <f t="shared" si="24"/>
        <v>7</v>
      </c>
      <c r="B10" s="294">
        <v>72</v>
      </c>
      <c r="C10" s="295">
        <v>70</v>
      </c>
      <c r="D10" s="294">
        <v>61</v>
      </c>
      <c r="E10" s="294">
        <v>57</v>
      </c>
      <c r="F10" s="294">
        <v>58</v>
      </c>
      <c r="G10" s="294">
        <v>53</v>
      </c>
      <c r="H10" s="295">
        <v>56</v>
      </c>
      <c r="I10" s="295">
        <v>58</v>
      </c>
      <c r="J10" s="296">
        <v>58</v>
      </c>
      <c r="K10" s="294">
        <v>55</v>
      </c>
      <c r="L10" s="296">
        <v>57</v>
      </c>
      <c r="M10" s="296">
        <v>61</v>
      </c>
      <c r="N10" s="296">
        <v>58</v>
      </c>
      <c r="O10" s="296">
        <v>55</v>
      </c>
      <c r="P10" s="296">
        <v>56</v>
      </c>
      <c r="Q10" s="296">
        <v>57</v>
      </c>
      <c r="R10" s="295">
        <v>57</v>
      </c>
      <c r="S10" s="296">
        <v>58</v>
      </c>
      <c r="T10" s="295">
        <v>54</v>
      </c>
      <c r="U10" s="295">
        <v>58</v>
      </c>
      <c r="V10" s="291"/>
      <c r="W10" s="297">
        <f t="shared" si="19"/>
        <v>56.823529411764703</v>
      </c>
      <c r="X10" s="144"/>
      <c r="Y10" s="133">
        <f t="shared" si="25"/>
        <v>7</v>
      </c>
      <c r="Z10" s="262">
        <f t="shared" si="20"/>
        <v>0.52173913043478259</v>
      </c>
      <c r="AA10" s="232">
        <f t="shared" si="2"/>
        <v>0.50724637681159424</v>
      </c>
      <c r="AB10" s="262">
        <f t="shared" si="21"/>
        <v>0.48412698412698413</v>
      </c>
      <c r="AC10" s="262">
        <f t="shared" si="26"/>
        <v>0.5</v>
      </c>
      <c r="AD10" s="262">
        <f t="shared" si="3"/>
        <v>0.50877192982456143</v>
      </c>
      <c r="AE10" s="262">
        <f t="shared" si="4"/>
        <v>0.46491228070175439</v>
      </c>
      <c r="AF10" s="262">
        <f t="shared" si="5"/>
        <v>0.49122807017543857</v>
      </c>
      <c r="AG10" s="262">
        <f t="shared" si="6"/>
        <v>0.50877192982456143</v>
      </c>
      <c r="AH10" s="262">
        <f t="shared" si="7"/>
        <v>0.50877192982456143</v>
      </c>
      <c r="AI10" s="262">
        <f t="shared" si="8"/>
        <v>0.48245614035087719</v>
      </c>
      <c r="AJ10" s="262">
        <f t="shared" si="9"/>
        <v>0.5</v>
      </c>
      <c r="AK10" s="262">
        <f t="shared" si="10"/>
        <v>0.53508771929824561</v>
      </c>
      <c r="AL10" s="262">
        <f t="shared" si="11"/>
        <v>0.50877192982456143</v>
      </c>
      <c r="AM10" s="262">
        <f t="shared" si="12"/>
        <v>0.48245614035087719</v>
      </c>
      <c r="AN10" s="262">
        <f t="shared" si="13"/>
        <v>0.49122807017543857</v>
      </c>
      <c r="AO10" s="262">
        <f t="shared" si="14"/>
        <v>0.5</v>
      </c>
      <c r="AP10" s="262">
        <f t="shared" si="15"/>
        <v>0.5</v>
      </c>
      <c r="AQ10" s="262">
        <f t="shared" si="16"/>
        <v>0.50877192982456143</v>
      </c>
      <c r="AR10" s="262">
        <f t="shared" si="17"/>
        <v>0.47368421052631576</v>
      </c>
      <c r="AS10" s="262">
        <f t="shared" si="18"/>
        <v>0.50877192982456143</v>
      </c>
      <c r="AT10" s="317"/>
      <c r="AU10" s="232">
        <f t="shared" si="23"/>
        <v>0.49845201238390097</v>
      </c>
      <c r="AV10" s="144"/>
    </row>
    <row r="11" spans="1:48" x14ac:dyDescent="0.25">
      <c r="A11" s="133">
        <f t="shared" si="24"/>
        <v>8</v>
      </c>
      <c r="B11" s="294">
        <v>66</v>
      </c>
      <c r="C11" s="295">
        <v>67</v>
      </c>
      <c r="D11" s="294">
        <v>60</v>
      </c>
      <c r="E11" s="294">
        <v>55</v>
      </c>
      <c r="F11" s="294">
        <v>55</v>
      </c>
      <c r="G11" s="294">
        <v>53</v>
      </c>
      <c r="H11" s="295">
        <v>55</v>
      </c>
      <c r="I11" s="295">
        <v>56</v>
      </c>
      <c r="J11" s="296">
        <v>57</v>
      </c>
      <c r="K11" s="294">
        <v>53</v>
      </c>
      <c r="L11" s="296">
        <v>57</v>
      </c>
      <c r="M11" s="296">
        <v>54</v>
      </c>
      <c r="N11" s="296">
        <v>55</v>
      </c>
      <c r="O11" s="296">
        <v>53</v>
      </c>
      <c r="P11" s="296">
        <v>54</v>
      </c>
      <c r="Q11" s="296">
        <v>53</v>
      </c>
      <c r="R11" s="295">
        <v>56</v>
      </c>
      <c r="S11" s="296">
        <v>54</v>
      </c>
      <c r="T11" s="295">
        <v>53</v>
      </c>
      <c r="U11" s="295">
        <v>55</v>
      </c>
      <c r="V11" s="291"/>
      <c r="W11" s="297">
        <f t="shared" si="19"/>
        <v>54.588235294117645</v>
      </c>
      <c r="X11" s="144"/>
      <c r="Y11" s="133">
        <f t="shared" si="25"/>
        <v>8</v>
      </c>
      <c r="Z11" s="262">
        <f t="shared" si="20"/>
        <v>0.47826086956521741</v>
      </c>
      <c r="AA11" s="232">
        <f t="shared" si="2"/>
        <v>0.48550724637681159</v>
      </c>
      <c r="AB11" s="262">
        <f t="shared" si="21"/>
        <v>0.47619047619047616</v>
      </c>
      <c r="AC11" s="262">
        <f t="shared" si="26"/>
        <v>0.48245614035087719</v>
      </c>
      <c r="AD11" s="262">
        <f t="shared" si="3"/>
        <v>0.48245614035087719</v>
      </c>
      <c r="AE11" s="262">
        <f t="shared" si="4"/>
        <v>0.46491228070175439</v>
      </c>
      <c r="AF11" s="262">
        <f t="shared" si="5"/>
        <v>0.48245614035087719</v>
      </c>
      <c r="AG11" s="262">
        <f t="shared" si="6"/>
        <v>0.49122807017543857</v>
      </c>
      <c r="AH11" s="262">
        <f t="shared" si="7"/>
        <v>0.5</v>
      </c>
      <c r="AI11" s="262">
        <f t="shared" si="8"/>
        <v>0.46491228070175439</v>
      </c>
      <c r="AJ11" s="262">
        <f t="shared" si="9"/>
        <v>0.5</v>
      </c>
      <c r="AK11" s="262">
        <f t="shared" si="10"/>
        <v>0.47368421052631576</v>
      </c>
      <c r="AL11" s="262">
        <f t="shared" si="11"/>
        <v>0.48245614035087719</v>
      </c>
      <c r="AM11" s="262">
        <f t="shared" si="12"/>
        <v>0.46491228070175439</v>
      </c>
      <c r="AN11" s="262">
        <f t="shared" si="13"/>
        <v>0.47368421052631576</v>
      </c>
      <c r="AO11" s="262">
        <f t="shared" si="14"/>
        <v>0.46491228070175439</v>
      </c>
      <c r="AP11" s="262">
        <f t="shared" si="15"/>
        <v>0.49122807017543857</v>
      </c>
      <c r="AQ11" s="262">
        <f t="shared" si="16"/>
        <v>0.47368421052631576</v>
      </c>
      <c r="AR11" s="262">
        <f t="shared" si="17"/>
        <v>0.46491228070175439</v>
      </c>
      <c r="AS11" s="262">
        <f t="shared" si="18"/>
        <v>0.48245614035087719</v>
      </c>
      <c r="AT11" s="317"/>
      <c r="AU11" s="232">
        <f t="shared" si="23"/>
        <v>0.47884416924664608</v>
      </c>
      <c r="AV11" s="144"/>
    </row>
    <row r="12" spans="1:48" x14ac:dyDescent="0.25">
      <c r="A12" s="133">
        <f t="shared" si="24"/>
        <v>9</v>
      </c>
      <c r="B12" s="298">
        <v>65</v>
      </c>
      <c r="C12" s="299">
        <v>67</v>
      </c>
      <c r="D12" s="298">
        <v>59</v>
      </c>
      <c r="E12" s="298">
        <v>53</v>
      </c>
      <c r="F12" s="298">
        <v>55</v>
      </c>
      <c r="G12" s="298">
        <v>53</v>
      </c>
      <c r="H12" s="299">
        <v>55</v>
      </c>
      <c r="I12" s="299">
        <v>55</v>
      </c>
      <c r="J12" s="300">
        <v>56</v>
      </c>
      <c r="K12" s="298">
        <v>52</v>
      </c>
      <c r="L12" s="300">
        <v>50</v>
      </c>
      <c r="M12" s="300">
        <v>53</v>
      </c>
      <c r="N12" s="300">
        <v>53</v>
      </c>
      <c r="O12" s="300">
        <v>53</v>
      </c>
      <c r="P12" s="300">
        <v>54</v>
      </c>
      <c r="Q12" s="300">
        <v>51</v>
      </c>
      <c r="R12" s="299">
        <v>53</v>
      </c>
      <c r="S12" s="300">
        <v>53</v>
      </c>
      <c r="T12" s="299">
        <v>53</v>
      </c>
      <c r="U12" s="299">
        <v>54</v>
      </c>
      <c r="V12" s="291"/>
      <c r="W12" s="301">
        <f t="shared" si="19"/>
        <v>53.294117647058826</v>
      </c>
      <c r="X12" s="144"/>
      <c r="Y12" s="133">
        <f t="shared" si="25"/>
        <v>9</v>
      </c>
      <c r="Z12" s="318">
        <f t="shared" si="20"/>
        <v>0.47101449275362317</v>
      </c>
      <c r="AA12" s="319">
        <f t="shared" si="2"/>
        <v>0.48550724637681159</v>
      </c>
      <c r="AB12" s="318">
        <f t="shared" si="21"/>
        <v>0.46825396825396826</v>
      </c>
      <c r="AC12" s="318">
        <f>E12/114</f>
        <v>0.46491228070175439</v>
      </c>
      <c r="AD12" s="318">
        <f t="shared" si="3"/>
        <v>0.48245614035087719</v>
      </c>
      <c r="AE12" s="318">
        <f t="shared" si="4"/>
        <v>0.46491228070175439</v>
      </c>
      <c r="AF12" s="318">
        <f t="shared" si="5"/>
        <v>0.48245614035087719</v>
      </c>
      <c r="AG12" s="318">
        <f t="shared" si="6"/>
        <v>0.48245614035087719</v>
      </c>
      <c r="AH12" s="318">
        <f t="shared" si="7"/>
        <v>0.49122807017543857</v>
      </c>
      <c r="AI12" s="318">
        <f t="shared" si="8"/>
        <v>0.45614035087719296</v>
      </c>
      <c r="AJ12" s="318">
        <f t="shared" si="9"/>
        <v>0.43859649122807015</v>
      </c>
      <c r="AK12" s="318">
        <f t="shared" si="10"/>
        <v>0.46491228070175439</v>
      </c>
      <c r="AL12" s="318">
        <f t="shared" si="11"/>
        <v>0.46491228070175439</v>
      </c>
      <c r="AM12" s="318">
        <f t="shared" si="12"/>
        <v>0.46491228070175439</v>
      </c>
      <c r="AN12" s="318">
        <f t="shared" si="13"/>
        <v>0.47368421052631576</v>
      </c>
      <c r="AO12" s="318">
        <f t="shared" si="14"/>
        <v>0.44736842105263158</v>
      </c>
      <c r="AP12" s="318">
        <f t="shared" si="15"/>
        <v>0.46491228070175439</v>
      </c>
      <c r="AQ12" s="318">
        <f t="shared" si="16"/>
        <v>0.46491228070175439</v>
      </c>
      <c r="AR12" s="318">
        <f t="shared" si="17"/>
        <v>0.46491228070175439</v>
      </c>
      <c r="AS12" s="318">
        <f t="shared" si="18"/>
        <v>0.47368421052631576</v>
      </c>
      <c r="AT12" s="317"/>
      <c r="AU12" s="319">
        <f t="shared" si="23"/>
        <v>0.46749226006191952</v>
      </c>
      <c r="AV12" s="144"/>
    </row>
    <row r="13" spans="1:48" x14ac:dyDescent="0.25">
      <c r="A13" s="133">
        <f t="shared" si="24"/>
        <v>10</v>
      </c>
      <c r="B13" s="298">
        <v>65</v>
      </c>
      <c r="C13" s="299">
        <v>64</v>
      </c>
      <c r="D13" s="298">
        <v>59</v>
      </c>
      <c r="E13" s="298">
        <v>53</v>
      </c>
      <c r="F13" s="298">
        <v>54</v>
      </c>
      <c r="G13" s="298">
        <v>52</v>
      </c>
      <c r="H13" s="299">
        <v>52</v>
      </c>
      <c r="I13" s="299">
        <v>50</v>
      </c>
      <c r="J13" s="300">
        <v>53</v>
      </c>
      <c r="K13" s="298">
        <v>52</v>
      </c>
      <c r="L13" s="300">
        <v>50</v>
      </c>
      <c r="M13" s="300">
        <v>52</v>
      </c>
      <c r="N13" s="300">
        <v>51</v>
      </c>
      <c r="O13" s="300">
        <v>52</v>
      </c>
      <c r="P13" s="300">
        <v>53</v>
      </c>
      <c r="Q13" s="300">
        <v>50</v>
      </c>
      <c r="R13" s="299">
        <v>52</v>
      </c>
      <c r="S13" s="300">
        <v>53</v>
      </c>
      <c r="T13" s="299">
        <v>50</v>
      </c>
      <c r="U13" s="299">
        <v>53</v>
      </c>
      <c r="V13" s="291"/>
      <c r="W13" s="301">
        <f t="shared" si="19"/>
        <v>51.882352941176471</v>
      </c>
      <c r="X13" s="144"/>
      <c r="Y13" s="133">
        <f t="shared" si="25"/>
        <v>10</v>
      </c>
      <c r="Z13" s="318">
        <f t="shared" si="20"/>
        <v>0.47101449275362317</v>
      </c>
      <c r="AA13" s="319">
        <f t="shared" si="2"/>
        <v>0.46376811594202899</v>
      </c>
      <c r="AB13" s="318">
        <f t="shared" si="21"/>
        <v>0.46825396825396826</v>
      </c>
      <c r="AC13" s="318">
        <f t="shared" ref="AC13:AC15" si="27">E13/114</f>
        <v>0.46491228070175439</v>
      </c>
      <c r="AD13" s="318">
        <f t="shared" si="3"/>
        <v>0.47368421052631576</v>
      </c>
      <c r="AE13" s="318">
        <f t="shared" si="4"/>
        <v>0.45614035087719296</v>
      </c>
      <c r="AF13" s="318">
        <f t="shared" si="5"/>
        <v>0.45614035087719296</v>
      </c>
      <c r="AG13" s="318">
        <f t="shared" si="6"/>
        <v>0.43859649122807015</v>
      </c>
      <c r="AH13" s="318">
        <f t="shared" si="7"/>
        <v>0.46491228070175439</v>
      </c>
      <c r="AI13" s="318">
        <f t="shared" si="8"/>
        <v>0.45614035087719296</v>
      </c>
      <c r="AJ13" s="318">
        <f t="shared" si="9"/>
        <v>0.43859649122807015</v>
      </c>
      <c r="AK13" s="318">
        <f t="shared" si="10"/>
        <v>0.45614035087719296</v>
      </c>
      <c r="AL13" s="318">
        <f t="shared" si="11"/>
        <v>0.44736842105263158</v>
      </c>
      <c r="AM13" s="318">
        <f t="shared" si="12"/>
        <v>0.45614035087719296</v>
      </c>
      <c r="AN13" s="318">
        <f t="shared" si="13"/>
        <v>0.46491228070175439</v>
      </c>
      <c r="AO13" s="318">
        <f t="shared" si="14"/>
        <v>0.43859649122807015</v>
      </c>
      <c r="AP13" s="318">
        <f t="shared" si="15"/>
        <v>0.45614035087719296</v>
      </c>
      <c r="AQ13" s="318">
        <f t="shared" si="16"/>
        <v>0.46491228070175439</v>
      </c>
      <c r="AR13" s="318">
        <f t="shared" si="17"/>
        <v>0.43859649122807015</v>
      </c>
      <c r="AS13" s="318">
        <f t="shared" si="18"/>
        <v>0.46491228070175439</v>
      </c>
      <c r="AT13" s="317"/>
      <c r="AU13" s="319">
        <f t="shared" si="23"/>
        <v>0.45510835913312692</v>
      </c>
      <c r="AV13" s="144"/>
    </row>
    <row r="14" spans="1:48" x14ac:dyDescent="0.25">
      <c r="A14" s="133">
        <f t="shared" si="24"/>
        <v>11</v>
      </c>
      <c r="B14" s="298">
        <v>65</v>
      </c>
      <c r="C14" s="299">
        <v>63</v>
      </c>
      <c r="D14" s="298">
        <v>58</v>
      </c>
      <c r="E14" s="298">
        <v>52</v>
      </c>
      <c r="F14" s="298">
        <v>54</v>
      </c>
      <c r="G14" s="298">
        <v>52</v>
      </c>
      <c r="H14" s="299">
        <v>49</v>
      </c>
      <c r="I14" s="299">
        <v>49</v>
      </c>
      <c r="J14" s="300">
        <v>50</v>
      </c>
      <c r="K14" s="298">
        <v>50</v>
      </c>
      <c r="L14" s="300">
        <v>48</v>
      </c>
      <c r="M14" s="300">
        <v>52</v>
      </c>
      <c r="N14" s="300">
        <v>51</v>
      </c>
      <c r="O14" s="300">
        <v>52</v>
      </c>
      <c r="P14" s="300">
        <v>51</v>
      </c>
      <c r="Q14" s="300">
        <v>48</v>
      </c>
      <c r="R14" s="299">
        <v>49</v>
      </c>
      <c r="S14" s="300">
        <v>52</v>
      </c>
      <c r="T14" s="299">
        <v>50</v>
      </c>
      <c r="U14" s="299">
        <v>53</v>
      </c>
      <c r="V14" s="291"/>
      <c r="W14" s="301">
        <f t="shared" si="19"/>
        <v>50.705882352941174</v>
      </c>
      <c r="X14" s="144"/>
      <c r="Y14" s="133">
        <f t="shared" si="25"/>
        <v>11</v>
      </c>
      <c r="Z14" s="318">
        <f t="shared" si="20"/>
        <v>0.47101449275362317</v>
      </c>
      <c r="AA14" s="319">
        <f t="shared" si="2"/>
        <v>0.45652173913043476</v>
      </c>
      <c r="AB14" s="318">
        <f t="shared" si="21"/>
        <v>0.46031746031746029</v>
      </c>
      <c r="AC14" s="318">
        <f t="shared" si="27"/>
        <v>0.45614035087719296</v>
      </c>
      <c r="AD14" s="318">
        <f t="shared" si="3"/>
        <v>0.47368421052631576</v>
      </c>
      <c r="AE14" s="318">
        <f t="shared" si="4"/>
        <v>0.45614035087719296</v>
      </c>
      <c r="AF14" s="318">
        <f t="shared" si="5"/>
        <v>0.42982456140350878</v>
      </c>
      <c r="AG14" s="318">
        <f t="shared" si="6"/>
        <v>0.42982456140350878</v>
      </c>
      <c r="AH14" s="318">
        <f t="shared" si="7"/>
        <v>0.43859649122807015</v>
      </c>
      <c r="AI14" s="318">
        <f t="shared" si="8"/>
        <v>0.43859649122807015</v>
      </c>
      <c r="AJ14" s="318">
        <f t="shared" si="9"/>
        <v>0.42105263157894735</v>
      </c>
      <c r="AK14" s="318">
        <f t="shared" si="10"/>
        <v>0.45614035087719296</v>
      </c>
      <c r="AL14" s="318">
        <f t="shared" si="11"/>
        <v>0.44736842105263158</v>
      </c>
      <c r="AM14" s="318">
        <f t="shared" si="12"/>
        <v>0.45614035087719296</v>
      </c>
      <c r="AN14" s="318">
        <f t="shared" si="13"/>
        <v>0.44736842105263158</v>
      </c>
      <c r="AO14" s="318">
        <f t="shared" si="14"/>
        <v>0.42105263157894735</v>
      </c>
      <c r="AP14" s="318">
        <f t="shared" si="15"/>
        <v>0.42982456140350878</v>
      </c>
      <c r="AQ14" s="318">
        <f t="shared" si="16"/>
        <v>0.45614035087719296</v>
      </c>
      <c r="AR14" s="318">
        <f t="shared" si="17"/>
        <v>0.43859649122807015</v>
      </c>
      <c r="AS14" s="318">
        <f t="shared" si="18"/>
        <v>0.46491228070175439</v>
      </c>
      <c r="AT14" s="317"/>
      <c r="AU14" s="319">
        <f t="shared" si="23"/>
        <v>0.44478844169246645</v>
      </c>
      <c r="AV14" s="144"/>
    </row>
    <row r="15" spans="1:48" x14ac:dyDescent="0.25">
      <c r="A15" s="133">
        <f t="shared" si="24"/>
        <v>12</v>
      </c>
      <c r="B15" s="298">
        <v>61</v>
      </c>
      <c r="C15" s="299">
        <v>62</v>
      </c>
      <c r="D15" s="298">
        <v>56</v>
      </c>
      <c r="E15" s="298">
        <v>51</v>
      </c>
      <c r="F15" s="298">
        <v>54</v>
      </c>
      <c r="G15" s="298">
        <v>48</v>
      </c>
      <c r="H15" s="299">
        <v>49</v>
      </c>
      <c r="I15" s="299">
        <v>47</v>
      </c>
      <c r="J15" s="300">
        <v>48</v>
      </c>
      <c r="K15" s="298">
        <v>49</v>
      </c>
      <c r="L15" s="300">
        <v>48</v>
      </c>
      <c r="M15" s="300">
        <v>47</v>
      </c>
      <c r="N15" s="300">
        <v>49</v>
      </c>
      <c r="O15" s="300">
        <v>51</v>
      </c>
      <c r="P15" s="300">
        <v>50</v>
      </c>
      <c r="Q15" s="300">
        <v>45</v>
      </c>
      <c r="R15" s="299">
        <v>49</v>
      </c>
      <c r="S15" s="300">
        <v>51</v>
      </c>
      <c r="T15" s="299">
        <v>48</v>
      </c>
      <c r="U15" s="299">
        <v>47</v>
      </c>
      <c r="V15" s="291"/>
      <c r="W15" s="301">
        <f t="shared" si="19"/>
        <v>48.882352941176471</v>
      </c>
      <c r="X15" s="144"/>
      <c r="Y15" s="133">
        <f t="shared" si="25"/>
        <v>12</v>
      </c>
      <c r="Z15" s="318">
        <f t="shared" si="20"/>
        <v>0.4420289855072464</v>
      </c>
      <c r="AA15" s="319">
        <f t="shared" si="2"/>
        <v>0.44927536231884058</v>
      </c>
      <c r="AB15" s="318">
        <f t="shared" si="21"/>
        <v>0.44444444444444442</v>
      </c>
      <c r="AC15" s="318">
        <f t="shared" si="27"/>
        <v>0.44736842105263158</v>
      </c>
      <c r="AD15" s="318">
        <f t="shared" si="3"/>
        <v>0.47368421052631576</v>
      </c>
      <c r="AE15" s="318">
        <f t="shared" si="4"/>
        <v>0.42105263157894735</v>
      </c>
      <c r="AF15" s="318">
        <f t="shared" si="5"/>
        <v>0.42982456140350878</v>
      </c>
      <c r="AG15" s="318">
        <f t="shared" si="6"/>
        <v>0.41228070175438597</v>
      </c>
      <c r="AH15" s="318">
        <f t="shared" si="7"/>
        <v>0.42105263157894735</v>
      </c>
      <c r="AI15" s="318">
        <f t="shared" si="8"/>
        <v>0.42982456140350878</v>
      </c>
      <c r="AJ15" s="318">
        <f t="shared" si="9"/>
        <v>0.42105263157894735</v>
      </c>
      <c r="AK15" s="318">
        <f t="shared" si="10"/>
        <v>0.41228070175438597</v>
      </c>
      <c r="AL15" s="318">
        <f t="shared" si="11"/>
        <v>0.42982456140350878</v>
      </c>
      <c r="AM15" s="318">
        <f t="shared" si="12"/>
        <v>0.44736842105263158</v>
      </c>
      <c r="AN15" s="318">
        <f t="shared" si="13"/>
        <v>0.43859649122807015</v>
      </c>
      <c r="AO15" s="318">
        <f t="shared" si="14"/>
        <v>0.39473684210526316</v>
      </c>
      <c r="AP15" s="318">
        <f t="shared" si="15"/>
        <v>0.42982456140350878</v>
      </c>
      <c r="AQ15" s="318">
        <f t="shared" si="16"/>
        <v>0.44736842105263158</v>
      </c>
      <c r="AR15" s="318">
        <f t="shared" si="17"/>
        <v>0.42105263157894735</v>
      </c>
      <c r="AS15" s="318">
        <f t="shared" si="18"/>
        <v>0.41228070175438597</v>
      </c>
      <c r="AT15" s="317"/>
      <c r="AU15" s="319">
        <f t="shared" si="23"/>
        <v>0.42879256965944273</v>
      </c>
      <c r="AV15" s="144"/>
    </row>
    <row r="16" spans="1:48" x14ac:dyDescent="0.25">
      <c r="A16" s="133">
        <f t="shared" si="24"/>
        <v>13</v>
      </c>
      <c r="B16" s="302">
        <v>61</v>
      </c>
      <c r="C16" s="303">
        <v>56</v>
      </c>
      <c r="D16" s="302">
        <v>55</v>
      </c>
      <c r="E16" s="302">
        <v>48</v>
      </c>
      <c r="F16" s="302">
        <v>53</v>
      </c>
      <c r="G16" s="302">
        <v>45</v>
      </c>
      <c r="H16" s="303">
        <v>48</v>
      </c>
      <c r="I16" s="303">
        <v>45</v>
      </c>
      <c r="J16" s="304">
        <v>48</v>
      </c>
      <c r="K16" s="302">
        <v>48</v>
      </c>
      <c r="L16" s="304">
        <v>48</v>
      </c>
      <c r="M16" s="304">
        <v>47</v>
      </c>
      <c r="N16" s="304">
        <v>47</v>
      </c>
      <c r="O16" s="304">
        <v>50</v>
      </c>
      <c r="P16" s="304">
        <v>50</v>
      </c>
      <c r="Q16" s="304">
        <v>44</v>
      </c>
      <c r="R16" s="303">
        <v>48</v>
      </c>
      <c r="S16" s="304">
        <v>50</v>
      </c>
      <c r="T16" s="303">
        <v>48</v>
      </c>
      <c r="U16" s="303">
        <v>46</v>
      </c>
      <c r="V16" s="291"/>
      <c r="W16" s="305">
        <f t="shared" si="19"/>
        <v>47.823529411764703</v>
      </c>
      <c r="X16" s="144"/>
      <c r="Y16" s="133">
        <f t="shared" si="25"/>
        <v>13</v>
      </c>
      <c r="Z16" s="320">
        <f t="shared" si="20"/>
        <v>0.4420289855072464</v>
      </c>
      <c r="AA16" s="321">
        <f t="shared" si="2"/>
        <v>0.40579710144927539</v>
      </c>
      <c r="AB16" s="320">
        <f t="shared" si="21"/>
        <v>0.43650793650793651</v>
      </c>
      <c r="AC16" s="320">
        <f>E16/114</f>
        <v>0.42105263157894735</v>
      </c>
      <c r="AD16" s="320">
        <f t="shared" si="3"/>
        <v>0.46491228070175439</v>
      </c>
      <c r="AE16" s="320">
        <f t="shared" si="4"/>
        <v>0.39473684210526316</v>
      </c>
      <c r="AF16" s="320">
        <f t="shared" si="5"/>
        <v>0.42105263157894735</v>
      </c>
      <c r="AG16" s="320">
        <f t="shared" si="6"/>
        <v>0.39473684210526316</v>
      </c>
      <c r="AH16" s="320">
        <f t="shared" si="7"/>
        <v>0.42105263157894735</v>
      </c>
      <c r="AI16" s="320">
        <f t="shared" si="8"/>
        <v>0.42105263157894735</v>
      </c>
      <c r="AJ16" s="320">
        <f t="shared" si="9"/>
        <v>0.42105263157894735</v>
      </c>
      <c r="AK16" s="320">
        <f t="shared" si="10"/>
        <v>0.41228070175438597</v>
      </c>
      <c r="AL16" s="320">
        <f t="shared" si="11"/>
        <v>0.41228070175438597</v>
      </c>
      <c r="AM16" s="320">
        <f t="shared" si="12"/>
        <v>0.43859649122807015</v>
      </c>
      <c r="AN16" s="320">
        <f t="shared" si="13"/>
        <v>0.43859649122807015</v>
      </c>
      <c r="AO16" s="320">
        <f t="shared" si="14"/>
        <v>0.38596491228070173</v>
      </c>
      <c r="AP16" s="320">
        <f t="shared" si="15"/>
        <v>0.42105263157894735</v>
      </c>
      <c r="AQ16" s="320">
        <f t="shared" si="16"/>
        <v>0.43859649122807015</v>
      </c>
      <c r="AR16" s="320">
        <f t="shared" si="17"/>
        <v>0.42105263157894735</v>
      </c>
      <c r="AS16" s="320">
        <f t="shared" si="18"/>
        <v>0.40350877192982454</v>
      </c>
      <c r="AT16" s="317"/>
      <c r="AU16" s="321">
        <f t="shared" si="23"/>
        <v>0.41950464396284826</v>
      </c>
      <c r="AV16" s="144"/>
    </row>
    <row r="17" spans="1:48" x14ac:dyDescent="0.25">
      <c r="A17" s="133">
        <f t="shared" si="24"/>
        <v>14</v>
      </c>
      <c r="B17" s="302">
        <v>60</v>
      </c>
      <c r="C17" s="303">
        <v>56</v>
      </c>
      <c r="D17" s="302">
        <v>55</v>
      </c>
      <c r="E17" s="302">
        <v>47</v>
      </c>
      <c r="F17" s="302">
        <v>51</v>
      </c>
      <c r="G17" s="302">
        <v>45</v>
      </c>
      <c r="H17" s="303">
        <v>48</v>
      </c>
      <c r="I17" s="303">
        <v>44</v>
      </c>
      <c r="J17" s="304">
        <v>46</v>
      </c>
      <c r="K17" s="302">
        <v>48</v>
      </c>
      <c r="L17" s="304">
        <v>46</v>
      </c>
      <c r="M17" s="304">
        <v>47</v>
      </c>
      <c r="N17" s="304">
        <v>47</v>
      </c>
      <c r="O17" s="304">
        <v>47</v>
      </c>
      <c r="P17" s="304">
        <v>47</v>
      </c>
      <c r="Q17" s="304">
        <v>44</v>
      </c>
      <c r="R17" s="303">
        <v>46</v>
      </c>
      <c r="S17" s="304">
        <v>44</v>
      </c>
      <c r="T17" s="303">
        <v>47</v>
      </c>
      <c r="U17" s="303">
        <v>44</v>
      </c>
      <c r="V17" s="291"/>
      <c r="W17" s="305">
        <f t="shared" si="19"/>
        <v>46.352941176470587</v>
      </c>
      <c r="X17" s="144"/>
      <c r="Y17" s="133">
        <f t="shared" si="25"/>
        <v>14</v>
      </c>
      <c r="Z17" s="320">
        <f t="shared" si="20"/>
        <v>0.43478260869565216</v>
      </c>
      <c r="AA17" s="321">
        <f t="shared" si="2"/>
        <v>0.40579710144927539</v>
      </c>
      <c r="AB17" s="320">
        <f t="shared" si="21"/>
        <v>0.43650793650793651</v>
      </c>
      <c r="AC17" s="320">
        <f t="shared" ref="AC17:AC19" si="28">E17/114</f>
        <v>0.41228070175438597</v>
      </c>
      <c r="AD17" s="320">
        <f t="shared" si="3"/>
        <v>0.44736842105263158</v>
      </c>
      <c r="AE17" s="320">
        <f t="shared" si="4"/>
        <v>0.39473684210526316</v>
      </c>
      <c r="AF17" s="320">
        <f t="shared" si="5"/>
        <v>0.42105263157894735</v>
      </c>
      <c r="AG17" s="320">
        <f t="shared" si="6"/>
        <v>0.38596491228070173</v>
      </c>
      <c r="AH17" s="320">
        <f t="shared" si="7"/>
        <v>0.40350877192982454</v>
      </c>
      <c r="AI17" s="320">
        <f t="shared" si="8"/>
        <v>0.42105263157894735</v>
      </c>
      <c r="AJ17" s="320">
        <f t="shared" si="9"/>
        <v>0.40350877192982454</v>
      </c>
      <c r="AK17" s="320">
        <f t="shared" si="10"/>
        <v>0.41228070175438597</v>
      </c>
      <c r="AL17" s="320">
        <f t="shared" si="11"/>
        <v>0.41228070175438597</v>
      </c>
      <c r="AM17" s="320">
        <f t="shared" si="12"/>
        <v>0.41228070175438597</v>
      </c>
      <c r="AN17" s="320">
        <f t="shared" si="13"/>
        <v>0.41228070175438597</v>
      </c>
      <c r="AO17" s="320">
        <f t="shared" si="14"/>
        <v>0.38596491228070173</v>
      </c>
      <c r="AP17" s="320">
        <f t="shared" si="15"/>
        <v>0.40350877192982454</v>
      </c>
      <c r="AQ17" s="320">
        <f t="shared" si="16"/>
        <v>0.38596491228070173</v>
      </c>
      <c r="AR17" s="320">
        <f t="shared" si="17"/>
        <v>0.41228070175438597</v>
      </c>
      <c r="AS17" s="320">
        <f t="shared" si="18"/>
        <v>0.38596491228070173</v>
      </c>
      <c r="AT17" s="317"/>
      <c r="AU17" s="321">
        <f t="shared" si="23"/>
        <v>0.40660474716202277</v>
      </c>
      <c r="AV17" s="144"/>
    </row>
    <row r="18" spans="1:48" x14ac:dyDescent="0.25">
      <c r="A18" s="133">
        <f t="shared" si="24"/>
        <v>15</v>
      </c>
      <c r="B18" s="302">
        <v>59</v>
      </c>
      <c r="C18" s="303">
        <v>54</v>
      </c>
      <c r="D18" s="302">
        <v>55</v>
      </c>
      <c r="E18" s="302">
        <v>45</v>
      </c>
      <c r="F18" s="302">
        <v>49</v>
      </c>
      <c r="G18" s="302">
        <v>45</v>
      </c>
      <c r="H18" s="303">
        <v>47</v>
      </c>
      <c r="I18" s="303">
        <v>43</v>
      </c>
      <c r="J18" s="304">
        <v>45</v>
      </c>
      <c r="K18" s="302">
        <v>47</v>
      </c>
      <c r="L18" s="304">
        <v>46</v>
      </c>
      <c r="M18" s="304">
        <v>43</v>
      </c>
      <c r="N18" s="304">
        <v>44</v>
      </c>
      <c r="O18" s="304">
        <v>46</v>
      </c>
      <c r="P18" s="304">
        <v>45</v>
      </c>
      <c r="Q18" s="304">
        <v>44</v>
      </c>
      <c r="R18" s="303">
        <v>43</v>
      </c>
      <c r="S18" s="304">
        <v>42</v>
      </c>
      <c r="T18" s="303">
        <v>47</v>
      </c>
      <c r="U18" s="303">
        <v>42</v>
      </c>
      <c r="V18" s="291"/>
      <c r="W18" s="305">
        <f t="shared" si="19"/>
        <v>44.882352941176471</v>
      </c>
      <c r="X18" s="144"/>
      <c r="Y18" s="133">
        <f t="shared" si="25"/>
        <v>15</v>
      </c>
      <c r="Z18" s="320">
        <f t="shared" si="20"/>
        <v>0.42753623188405798</v>
      </c>
      <c r="AA18" s="321">
        <f t="shared" si="2"/>
        <v>0.39130434782608697</v>
      </c>
      <c r="AB18" s="320">
        <f t="shared" si="21"/>
        <v>0.43650793650793651</v>
      </c>
      <c r="AC18" s="320">
        <f t="shared" si="28"/>
        <v>0.39473684210526316</v>
      </c>
      <c r="AD18" s="320">
        <f t="shared" si="3"/>
        <v>0.42982456140350878</v>
      </c>
      <c r="AE18" s="320">
        <f t="shared" si="4"/>
        <v>0.39473684210526316</v>
      </c>
      <c r="AF18" s="320">
        <f t="shared" si="5"/>
        <v>0.41228070175438597</v>
      </c>
      <c r="AG18" s="320">
        <f t="shared" si="6"/>
        <v>0.37719298245614036</v>
      </c>
      <c r="AH18" s="320">
        <f t="shared" si="7"/>
        <v>0.39473684210526316</v>
      </c>
      <c r="AI18" s="320">
        <f t="shared" si="8"/>
        <v>0.41228070175438597</v>
      </c>
      <c r="AJ18" s="320">
        <f t="shared" si="9"/>
        <v>0.40350877192982454</v>
      </c>
      <c r="AK18" s="320">
        <f t="shared" si="10"/>
        <v>0.37719298245614036</v>
      </c>
      <c r="AL18" s="320">
        <f t="shared" si="11"/>
        <v>0.38596491228070173</v>
      </c>
      <c r="AM18" s="320">
        <f t="shared" si="12"/>
        <v>0.40350877192982454</v>
      </c>
      <c r="AN18" s="320">
        <f t="shared" si="13"/>
        <v>0.39473684210526316</v>
      </c>
      <c r="AO18" s="320">
        <f t="shared" si="14"/>
        <v>0.38596491228070173</v>
      </c>
      <c r="AP18" s="320">
        <f t="shared" si="15"/>
        <v>0.37719298245614036</v>
      </c>
      <c r="AQ18" s="320">
        <f t="shared" si="16"/>
        <v>0.36842105263157893</v>
      </c>
      <c r="AR18" s="320">
        <f t="shared" si="17"/>
        <v>0.41228070175438597</v>
      </c>
      <c r="AS18" s="320">
        <f t="shared" si="18"/>
        <v>0.36842105263157893</v>
      </c>
      <c r="AT18" s="317"/>
      <c r="AU18" s="321">
        <f t="shared" si="23"/>
        <v>0.39370485036119712</v>
      </c>
      <c r="AV18" s="144"/>
    </row>
    <row r="19" spans="1:48" x14ac:dyDescent="0.25">
      <c r="A19" s="133">
        <f t="shared" si="24"/>
        <v>16</v>
      </c>
      <c r="B19" s="302">
        <v>56</v>
      </c>
      <c r="C19" s="303">
        <v>54</v>
      </c>
      <c r="D19" s="302">
        <v>53</v>
      </c>
      <c r="E19" s="302">
        <v>44</v>
      </c>
      <c r="F19" s="302">
        <v>45</v>
      </c>
      <c r="G19" s="302">
        <v>44</v>
      </c>
      <c r="H19" s="303">
        <v>46</v>
      </c>
      <c r="I19" s="303">
        <v>42</v>
      </c>
      <c r="J19" s="304">
        <v>43</v>
      </c>
      <c r="K19" s="302">
        <v>45</v>
      </c>
      <c r="L19" s="304">
        <v>45</v>
      </c>
      <c r="M19" s="304">
        <v>40</v>
      </c>
      <c r="N19" s="304">
        <v>43</v>
      </c>
      <c r="O19" s="304">
        <v>45</v>
      </c>
      <c r="P19" s="304">
        <v>43</v>
      </c>
      <c r="Q19" s="304">
        <v>43</v>
      </c>
      <c r="R19" s="303">
        <v>39</v>
      </c>
      <c r="S19" s="304">
        <v>41</v>
      </c>
      <c r="T19" s="303">
        <v>46</v>
      </c>
      <c r="U19" s="303">
        <v>41</v>
      </c>
      <c r="V19" s="291"/>
      <c r="W19" s="305">
        <f t="shared" si="19"/>
        <v>43.235294117647058</v>
      </c>
      <c r="X19" s="144"/>
      <c r="Y19" s="133">
        <f t="shared" si="25"/>
        <v>16</v>
      </c>
      <c r="Z19" s="320">
        <f t="shared" si="20"/>
        <v>0.40579710144927539</v>
      </c>
      <c r="AA19" s="321">
        <f t="shared" si="2"/>
        <v>0.39130434782608697</v>
      </c>
      <c r="AB19" s="320">
        <f t="shared" si="21"/>
        <v>0.42063492063492064</v>
      </c>
      <c r="AC19" s="320">
        <f t="shared" si="28"/>
        <v>0.38596491228070173</v>
      </c>
      <c r="AD19" s="320">
        <f t="shared" si="3"/>
        <v>0.39473684210526316</v>
      </c>
      <c r="AE19" s="320">
        <f t="shared" si="4"/>
        <v>0.38596491228070173</v>
      </c>
      <c r="AF19" s="320">
        <f t="shared" si="5"/>
        <v>0.40350877192982454</v>
      </c>
      <c r="AG19" s="320">
        <f t="shared" si="6"/>
        <v>0.36842105263157893</v>
      </c>
      <c r="AH19" s="320">
        <f t="shared" si="7"/>
        <v>0.37719298245614036</v>
      </c>
      <c r="AI19" s="320">
        <f t="shared" si="8"/>
        <v>0.39473684210526316</v>
      </c>
      <c r="AJ19" s="320">
        <f t="shared" si="9"/>
        <v>0.39473684210526316</v>
      </c>
      <c r="AK19" s="320">
        <f t="shared" si="10"/>
        <v>0.35087719298245612</v>
      </c>
      <c r="AL19" s="320">
        <f t="shared" si="11"/>
        <v>0.37719298245614036</v>
      </c>
      <c r="AM19" s="320">
        <f t="shared" si="12"/>
        <v>0.39473684210526316</v>
      </c>
      <c r="AN19" s="320">
        <f t="shared" si="13"/>
        <v>0.37719298245614036</v>
      </c>
      <c r="AO19" s="320">
        <f t="shared" si="14"/>
        <v>0.37719298245614036</v>
      </c>
      <c r="AP19" s="320">
        <f t="shared" si="15"/>
        <v>0.34210526315789475</v>
      </c>
      <c r="AQ19" s="320">
        <f t="shared" si="16"/>
        <v>0.35964912280701755</v>
      </c>
      <c r="AR19" s="320">
        <f t="shared" si="17"/>
        <v>0.40350877192982454</v>
      </c>
      <c r="AS19" s="320">
        <f t="shared" si="18"/>
        <v>0.35964912280701755</v>
      </c>
      <c r="AT19" s="317"/>
      <c r="AU19" s="321">
        <f t="shared" si="23"/>
        <v>0.37925696594427244</v>
      </c>
      <c r="AV19" s="144"/>
    </row>
    <row r="20" spans="1:48" x14ac:dyDescent="0.25">
      <c r="A20" s="133">
        <f t="shared" si="24"/>
        <v>17</v>
      </c>
      <c r="B20" s="302">
        <v>54</v>
      </c>
      <c r="C20" s="303">
        <v>54</v>
      </c>
      <c r="D20" s="302">
        <v>52</v>
      </c>
      <c r="E20" s="306">
        <v>39</v>
      </c>
      <c r="F20" s="306">
        <v>44</v>
      </c>
      <c r="G20" s="306">
        <v>44</v>
      </c>
      <c r="H20" s="307">
        <v>45</v>
      </c>
      <c r="I20" s="307">
        <v>42</v>
      </c>
      <c r="J20" s="308">
        <v>41</v>
      </c>
      <c r="K20" s="306">
        <v>41</v>
      </c>
      <c r="L20" s="308">
        <v>44</v>
      </c>
      <c r="M20" s="308">
        <v>38</v>
      </c>
      <c r="N20" s="308">
        <v>42</v>
      </c>
      <c r="O20" s="308">
        <v>43</v>
      </c>
      <c r="P20" s="308">
        <v>43</v>
      </c>
      <c r="Q20" s="308">
        <v>42</v>
      </c>
      <c r="R20" s="307">
        <v>36</v>
      </c>
      <c r="S20" s="308">
        <v>41</v>
      </c>
      <c r="T20" s="307">
        <v>43</v>
      </c>
      <c r="U20" s="307">
        <v>37</v>
      </c>
      <c r="V20" s="291"/>
      <c r="W20" s="309">
        <f t="shared" si="19"/>
        <v>41.470588235294116</v>
      </c>
      <c r="X20" s="144"/>
      <c r="Y20" s="133">
        <f t="shared" si="25"/>
        <v>17</v>
      </c>
      <c r="Z20" s="320">
        <f t="shared" si="20"/>
        <v>0.39130434782608697</v>
      </c>
      <c r="AA20" s="321">
        <f t="shared" si="2"/>
        <v>0.39130434782608697</v>
      </c>
      <c r="AB20" s="320">
        <f t="shared" si="21"/>
        <v>0.41269841269841268</v>
      </c>
      <c r="AC20" s="322">
        <f>E20/114</f>
        <v>0.34210526315789475</v>
      </c>
      <c r="AD20" s="322">
        <f t="shared" ref="AD20:AD23" si="29">F20/114</f>
        <v>0.38596491228070173</v>
      </c>
      <c r="AE20" s="322">
        <f t="shared" ref="AE20:AE23" si="30">G20/114</f>
        <v>0.38596491228070173</v>
      </c>
      <c r="AF20" s="322">
        <f t="shared" ref="AF20:AF23" si="31">H20/114</f>
        <v>0.39473684210526316</v>
      </c>
      <c r="AG20" s="322">
        <f t="shared" ref="AG20:AG23" si="32">I20/114</f>
        <v>0.36842105263157893</v>
      </c>
      <c r="AH20" s="322">
        <f t="shared" ref="AH20:AH23" si="33">J20/114</f>
        <v>0.35964912280701755</v>
      </c>
      <c r="AI20" s="322">
        <f t="shared" ref="AI20:AI23" si="34">K20/114</f>
        <v>0.35964912280701755</v>
      </c>
      <c r="AJ20" s="322">
        <f t="shared" ref="AJ20:AJ23" si="35">L20/114</f>
        <v>0.38596491228070173</v>
      </c>
      <c r="AK20" s="322">
        <f t="shared" ref="AK20:AK23" si="36">M20/114</f>
        <v>0.33333333333333331</v>
      </c>
      <c r="AL20" s="322">
        <f t="shared" ref="AL20:AL23" si="37">N20/114</f>
        <v>0.36842105263157893</v>
      </c>
      <c r="AM20" s="322">
        <f t="shared" ref="AM20:AM23" si="38">O20/114</f>
        <v>0.37719298245614036</v>
      </c>
      <c r="AN20" s="322">
        <f t="shared" ref="AN20:AN23" si="39">P20/114</f>
        <v>0.37719298245614036</v>
      </c>
      <c r="AO20" s="322">
        <f t="shared" ref="AO20:AO23" si="40">Q20/114</f>
        <v>0.36842105263157893</v>
      </c>
      <c r="AP20" s="322">
        <f t="shared" ref="AP20:AP23" si="41">R20/114</f>
        <v>0.31578947368421051</v>
      </c>
      <c r="AQ20" s="322">
        <f t="shared" ref="AQ20:AQ23" si="42">S20/114</f>
        <v>0.35964912280701755</v>
      </c>
      <c r="AR20" s="322">
        <f t="shared" ref="AR20:AR23" si="43">T20/114</f>
        <v>0.37719298245614036</v>
      </c>
      <c r="AS20" s="322">
        <f t="shared" ref="AS20:AS23" si="44">U20/114</f>
        <v>0.32456140350877194</v>
      </c>
      <c r="AT20" s="317"/>
      <c r="AU20" s="323">
        <f t="shared" si="23"/>
        <v>0.36377708978328172</v>
      </c>
      <c r="AV20" s="144"/>
    </row>
    <row r="21" spans="1:48" x14ac:dyDescent="0.25">
      <c r="A21" s="133">
        <f t="shared" si="24"/>
        <v>18</v>
      </c>
      <c r="B21" s="302">
        <v>53</v>
      </c>
      <c r="C21" s="303">
        <v>53</v>
      </c>
      <c r="D21" s="302">
        <v>51</v>
      </c>
      <c r="E21" s="306">
        <v>38</v>
      </c>
      <c r="F21" s="306">
        <v>41</v>
      </c>
      <c r="G21" s="306">
        <v>40</v>
      </c>
      <c r="H21" s="307">
        <v>41</v>
      </c>
      <c r="I21" s="307">
        <v>37</v>
      </c>
      <c r="J21" s="308">
        <v>39</v>
      </c>
      <c r="K21" s="306">
        <v>34</v>
      </c>
      <c r="L21" s="308">
        <v>44</v>
      </c>
      <c r="M21" s="308">
        <v>37</v>
      </c>
      <c r="N21" s="308">
        <v>41</v>
      </c>
      <c r="O21" s="308">
        <v>37</v>
      </c>
      <c r="P21" s="308">
        <v>43</v>
      </c>
      <c r="Q21" s="308">
        <v>40</v>
      </c>
      <c r="R21" s="307">
        <v>32</v>
      </c>
      <c r="S21" s="308">
        <v>37</v>
      </c>
      <c r="T21" s="307">
        <v>43</v>
      </c>
      <c r="U21" s="307">
        <v>36</v>
      </c>
      <c r="V21" s="291"/>
      <c r="W21" s="309">
        <f t="shared" si="19"/>
        <v>38.823529411764703</v>
      </c>
      <c r="X21" s="144"/>
      <c r="Y21" s="133">
        <f t="shared" si="25"/>
        <v>18</v>
      </c>
      <c r="Z21" s="320">
        <f t="shared" si="20"/>
        <v>0.38405797101449274</v>
      </c>
      <c r="AA21" s="321">
        <f t="shared" si="2"/>
        <v>0.38405797101449274</v>
      </c>
      <c r="AB21" s="320">
        <f t="shared" si="21"/>
        <v>0.40476190476190477</v>
      </c>
      <c r="AC21" s="322">
        <f t="shared" ref="AC21:AC23" si="45">E21/114</f>
        <v>0.33333333333333331</v>
      </c>
      <c r="AD21" s="322">
        <f t="shared" si="29"/>
        <v>0.35964912280701755</v>
      </c>
      <c r="AE21" s="322">
        <f t="shared" si="30"/>
        <v>0.35087719298245612</v>
      </c>
      <c r="AF21" s="322">
        <f t="shared" si="31"/>
        <v>0.35964912280701755</v>
      </c>
      <c r="AG21" s="322">
        <f t="shared" si="32"/>
        <v>0.32456140350877194</v>
      </c>
      <c r="AH21" s="322">
        <f t="shared" si="33"/>
        <v>0.34210526315789475</v>
      </c>
      <c r="AI21" s="322">
        <f t="shared" si="34"/>
        <v>0.2982456140350877</v>
      </c>
      <c r="AJ21" s="322">
        <f t="shared" si="35"/>
        <v>0.38596491228070173</v>
      </c>
      <c r="AK21" s="322">
        <f t="shared" si="36"/>
        <v>0.32456140350877194</v>
      </c>
      <c r="AL21" s="322">
        <f t="shared" si="37"/>
        <v>0.35964912280701755</v>
      </c>
      <c r="AM21" s="322">
        <f t="shared" si="38"/>
        <v>0.32456140350877194</v>
      </c>
      <c r="AN21" s="322">
        <f t="shared" si="39"/>
        <v>0.37719298245614036</v>
      </c>
      <c r="AO21" s="322">
        <f t="shared" si="40"/>
        <v>0.35087719298245612</v>
      </c>
      <c r="AP21" s="322">
        <f t="shared" si="41"/>
        <v>0.2807017543859649</v>
      </c>
      <c r="AQ21" s="322">
        <f t="shared" si="42"/>
        <v>0.32456140350877194</v>
      </c>
      <c r="AR21" s="322">
        <f t="shared" si="43"/>
        <v>0.37719298245614036</v>
      </c>
      <c r="AS21" s="322">
        <f t="shared" si="44"/>
        <v>0.31578947368421051</v>
      </c>
      <c r="AT21" s="317"/>
      <c r="AU21" s="323">
        <f t="shared" si="23"/>
        <v>0.34055727554179566</v>
      </c>
      <c r="AV21" s="144"/>
    </row>
    <row r="22" spans="1:48" x14ac:dyDescent="0.25">
      <c r="A22" s="133">
        <f t="shared" si="24"/>
        <v>19</v>
      </c>
      <c r="B22" s="302">
        <v>52</v>
      </c>
      <c r="C22" s="303">
        <v>53</v>
      </c>
      <c r="D22" s="306">
        <v>49</v>
      </c>
      <c r="E22" s="306">
        <v>36</v>
      </c>
      <c r="F22" s="306">
        <v>41</v>
      </c>
      <c r="G22" s="306">
        <v>38</v>
      </c>
      <c r="H22" s="307">
        <v>38</v>
      </c>
      <c r="I22" s="307">
        <v>33</v>
      </c>
      <c r="J22" s="308">
        <v>37</v>
      </c>
      <c r="K22" s="306">
        <v>30</v>
      </c>
      <c r="L22" s="308">
        <v>37</v>
      </c>
      <c r="M22" s="308">
        <v>34</v>
      </c>
      <c r="N22" s="308">
        <v>38</v>
      </c>
      <c r="O22" s="308">
        <v>31</v>
      </c>
      <c r="P22" s="308">
        <v>39</v>
      </c>
      <c r="Q22" s="308">
        <v>37</v>
      </c>
      <c r="R22" s="307">
        <v>32</v>
      </c>
      <c r="S22" s="308">
        <v>31</v>
      </c>
      <c r="T22" s="307">
        <v>38</v>
      </c>
      <c r="U22" s="307">
        <v>35</v>
      </c>
      <c r="V22" s="310"/>
      <c r="W22" s="309">
        <f t="shared" si="19"/>
        <v>35.588235294117645</v>
      </c>
      <c r="X22" s="32"/>
      <c r="Y22" s="133">
        <f t="shared" si="25"/>
        <v>19</v>
      </c>
      <c r="Z22" s="320">
        <f t="shared" si="20"/>
        <v>0.37681159420289856</v>
      </c>
      <c r="AA22" s="321">
        <f t="shared" si="2"/>
        <v>0.38405797101449274</v>
      </c>
      <c r="AB22" s="322">
        <f t="shared" si="21"/>
        <v>0.3888888888888889</v>
      </c>
      <c r="AC22" s="322">
        <f t="shared" si="45"/>
        <v>0.31578947368421051</v>
      </c>
      <c r="AD22" s="322">
        <f t="shared" si="29"/>
        <v>0.35964912280701755</v>
      </c>
      <c r="AE22" s="322">
        <f t="shared" si="30"/>
        <v>0.33333333333333331</v>
      </c>
      <c r="AF22" s="322">
        <f t="shared" si="31"/>
        <v>0.33333333333333331</v>
      </c>
      <c r="AG22" s="322">
        <f t="shared" si="32"/>
        <v>0.28947368421052633</v>
      </c>
      <c r="AH22" s="322">
        <f t="shared" si="33"/>
        <v>0.32456140350877194</v>
      </c>
      <c r="AI22" s="322">
        <f t="shared" si="34"/>
        <v>0.26315789473684209</v>
      </c>
      <c r="AJ22" s="322">
        <f t="shared" si="35"/>
        <v>0.32456140350877194</v>
      </c>
      <c r="AK22" s="322">
        <f t="shared" si="36"/>
        <v>0.2982456140350877</v>
      </c>
      <c r="AL22" s="322">
        <f t="shared" si="37"/>
        <v>0.33333333333333331</v>
      </c>
      <c r="AM22" s="322">
        <f t="shared" si="38"/>
        <v>0.27192982456140352</v>
      </c>
      <c r="AN22" s="322">
        <f t="shared" si="39"/>
        <v>0.34210526315789475</v>
      </c>
      <c r="AO22" s="322">
        <f t="shared" si="40"/>
        <v>0.32456140350877194</v>
      </c>
      <c r="AP22" s="322">
        <f t="shared" si="41"/>
        <v>0.2807017543859649</v>
      </c>
      <c r="AQ22" s="322">
        <f t="shared" si="42"/>
        <v>0.27192982456140352</v>
      </c>
      <c r="AR22" s="322">
        <f t="shared" si="43"/>
        <v>0.33333333333333331</v>
      </c>
      <c r="AS22" s="322">
        <f t="shared" si="44"/>
        <v>0.30701754385964913</v>
      </c>
      <c r="AT22" s="324"/>
      <c r="AU22" s="323">
        <f t="shared" si="23"/>
        <v>0.31217750257997934</v>
      </c>
      <c r="AV22" s="32"/>
    </row>
    <row r="23" spans="1:48" x14ac:dyDescent="0.25">
      <c r="A23" s="133">
        <f t="shared" si="24"/>
        <v>20</v>
      </c>
      <c r="B23" s="302">
        <v>50</v>
      </c>
      <c r="C23" s="303">
        <v>51</v>
      </c>
      <c r="D23" s="306">
        <v>47</v>
      </c>
      <c r="E23" s="306">
        <v>28</v>
      </c>
      <c r="F23" s="306">
        <v>17</v>
      </c>
      <c r="G23" s="306">
        <v>35</v>
      </c>
      <c r="H23" s="307">
        <v>31</v>
      </c>
      <c r="I23" s="307">
        <v>28</v>
      </c>
      <c r="J23" s="308">
        <v>31</v>
      </c>
      <c r="K23" s="306">
        <v>30</v>
      </c>
      <c r="L23" s="308">
        <v>20</v>
      </c>
      <c r="M23" s="308">
        <v>32</v>
      </c>
      <c r="N23" s="308">
        <v>31</v>
      </c>
      <c r="O23" s="308">
        <v>28</v>
      </c>
      <c r="P23" s="308">
        <v>36</v>
      </c>
      <c r="Q23" s="308">
        <v>23</v>
      </c>
      <c r="R23" s="307">
        <v>20</v>
      </c>
      <c r="S23" s="308">
        <v>27</v>
      </c>
      <c r="T23" s="307">
        <v>15</v>
      </c>
      <c r="U23" s="307">
        <v>22</v>
      </c>
      <c r="V23" s="310"/>
      <c r="W23" s="309">
        <f t="shared" si="19"/>
        <v>26.705882352941178</v>
      </c>
      <c r="X23" s="32"/>
      <c r="Y23" s="133">
        <f t="shared" si="25"/>
        <v>20</v>
      </c>
      <c r="Z23" s="320">
        <f t="shared" si="20"/>
        <v>0.36231884057971014</v>
      </c>
      <c r="AA23" s="321">
        <f t="shared" si="2"/>
        <v>0.36956521739130432</v>
      </c>
      <c r="AB23" s="322">
        <f t="shared" si="21"/>
        <v>0.37301587301587302</v>
      </c>
      <c r="AC23" s="322">
        <f t="shared" si="45"/>
        <v>0.24561403508771928</v>
      </c>
      <c r="AD23" s="322">
        <f t="shared" si="29"/>
        <v>0.14912280701754385</v>
      </c>
      <c r="AE23" s="322">
        <f t="shared" si="30"/>
        <v>0.30701754385964913</v>
      </c>
      <c r="AF23" s="322">
        <f t="shared" si="31"/>
        <v>0.27192982456140352</v>
      </c>
      <c r="AG23" s="322">
        <f t="shared" si="32"/>
        <v>0.24561403508771928</v>
      </c>
      <c r="AH23" s="322">
        <f t="shared" si="33"/>
        <v>0.27192982456140352</v>
      </c>
      <c r="AI23" s="322">
        <f t="shared" si="34"/>
        <v>0.26315789473684209</v>
      </c>
      <c r="AJ23" s="322">
        <f t="shared" si="35"/>
        <v>0.17543859649122806</v>
      </c>
      <c r="AK23" s="322">
        <f t="shared" si="36"/>
        <v>0.2807017543859649</v>
      </c>
      <c r="AL23" s="322">
        <f t="shared" si="37"/>
        <v>0.27192982456140352</v>
      </c>
      <c r="AM23" s="322">
        <f t="shared" si="38"/>
        <v>0.24561403508771928</v>
      </c>
      <c r="AN23" s="322">
        <f t="shared" si="39"/>
        <v>0.31578947368421051</v>
      </c>
      <c r="AO23" s="322">
        <f t="shared" si="40"/>
        <v>0.20175438596491227</v>
      </c>
      <c r="AP23" s="322">
        <f t="shared" si="41"/>
        <v>0.17543859649122806</v>
      </c>
      <c r="AQ23" s="322">
        <f t="shared" si="42"/>
        <v>0.23684210526315788</v>
      </c>
      <c r="AR23" s="322">
        <f t="shared" si="43"/>
        <v>0.13157894736842105</v>
      </c>
      <c r="AS23" s="322">
        <f t="shared" si="44"/>
        <v>0.19298245614035087</v>
      </c>
      <c r="AT23" s="324"/>
      <c r="AU23" s="323">
        <f t="shared" si="23"/>
        <v>0.23426212590299281</v>
      </c>
      <c r="AV23" s="32"/>
    </row>
    <row r="24" spans="1:48" x14ac:dyDescent="0.25">
      <c r="A24" s="133">
        <f t="shared" si="24"/>
        <v>21</v>
      </c>
      <c r="B24" s="311">
        <v>50</v>
      </c>
      <c r="C24" s="312">
        <v>50</v>
      </c>
      <c r="D24" s="313">
        <v>41</v>
      </c>
      <c r="E24" s="8"/>
      <c r="F24" s="130"/>
      <c r="G24" s="130"/>
      <c r="H24" s="129"/>
      <c r="I24" s="129"/>
      <c r="J24" s="131"/>
      <c r="K24" s="8"/>
      <c r="L24" s="131"/>
      <c r="M24" s="131"/>
      <c r="N24" s="131"/>
      <c r="O24" s="131"/>
      <c r="P24" s="131"/>
      <c r="Q24" s="131"/>
      <c r="R24" s="129"/>
      <c r="S24" s="131"/>
      <c r="T24" s="8"/>
      <c r="U24" s="8"/>
      <c r="V24" s="8"/>
      <c r="W24" s="8"/>
      <c r="X24" s="32"/>
      <c r="Y24" s="133">
        <f t="shared" si="25"/>
        <v>21</v>
      </c>
      <c r="Z24" s="325">
        <f t="shared" si="20"/>
        <v>0.36231884057971014</v>
      </c>
      <c r="AA24" s="326">
        <f t="shared" si="2"/>
        <v>0.36231884057971014</v>
      </c>
      <c r="AB24" s="327">
        <f t="shared" si="21"/>
        <v>0.32539682539682541</v>
      </c>
      <c r="AC24" s="8"/>
      <c r="AD24" s="130"/>
      <c r="AE24" s="130"/>
      <c r="AF24" s="129"/>
      <c r="AG24" s="129"/>
      <c r="AH24" s="131"/>
      <c r="AI24" s="8"/>
      <c r="AJ24" s="131"/>
      <c r="AK24" s="131"/>
      <c r="AL24" s="131"/>
      <c r="AM24" s="131"/>
      <c r="AN24" s="131"/>
      <c r="AO24" s="131"/>
      <c r="AP24" s="129"/>
      <c r="AQ24" s="131"/>
      <c r="AR24" s="8"/>
      <c r="AS24" s="8"/>
      <c r="AT24" s="8"/>
      <c r="AU24" s="8"/>
      <c r="AV24" s="32"/>
    </row>
    <row r="25" spans="1:48" x14ac:dyDescent="0.25">
      <c r="A25" s="133">
        <f t="shared" si="24"/>
        <v>22</v>
      </c>
      <c r="B25" s="302">
        <v>49</v>
      </c>
      <c r="C25" s="307">
        <v>49</v>
      </c>
      <c r="D25" s="314">
        <v>41</v>
      </c>
      <c r="E25" s="8"/>
      <c r="F25" s="130"/>
      <c r="G25" s="130"/>
      <c r="H25" s="129"/>
      <c r="I25" s="129"/>
      <c r="J25" s="131"/>
      <c r="K25" s="8"/>
      <c r="L25" s="131"/>
      <c r="M25" s="131"/>
      <c r="N25" s="131"/>
      <c r="O25" s="131"/>
      <c r="P25" s="131"/>
      <c r="Q25" s="131"/>
      <c r="R25" s="129"/>
      <c r="S25" s="131"/>
      <c r="T25" s="8"/>
      <c r="U25" s="8"/>
      <c r="V25" s="8"/>
      <c r="W25" s="8"/>
      <c r="X25" s="32"/>
      <c r="Y25" s="133">
        <f t="shared" si="25"/>
        <v>22</v>
      </c>
      <c r="Z25" s="320">
        <f t="shared" si="20"/>
        <v>0.35507246376811596</v>
      </c>
      <c r="AA25" s="323">
        <f t="shared" si="2"/>
        <v>0.35507246376811596</v>
      </c>
      <c r="AB25" s="328">
        <f t="shared" si="21"/>
        <v>0.32539682539682541</v>
      </c>
      <c r="AC25" s="8"/>
      <c r="AD25" s="130"/>
      <c r="AE25" s="130"/>
      <c r="AF25" s="129"/>
      <c r="AG25" s="129"/>
      <c r="AH25" s="131"/>
      <c r="AI25" s="8"/>
      <c r="AJ25" s="131"/>
      <c r="AK25" s="131"/>
      <c r="AL25" s="131"/>
      <c r="AM25" s="131"/>
      <c r="AN25" s="131"/>
      <c r="AO25" s="131"/>
      <c r="AP25" s="129"/>
      <c r="AQ25" s="131"/>
      <c r="AR25" s="8"/>
      <c r="AS25" s="8"/>
      <c r="AT25" s="8"/>
      <c r="AU25" s="8"/>
      <c r="AV25" s="32"/>
    </row>
    <row r="26" spans="1:48" x14ac:dyDescent="0.25">
      <c r="A26" s="133">
        <f t="shared" si="24"/>
        <v>23</v>
      </c>
      <c r="B26" s="306">
        <v>49</v>
      </c>
      <c r="C26" s="307">
        <v>48</v>
      </c>
      <c r="D26" s="315"/>
      <c r="E26" s="8"/>
      <c r="F26" s="130"/>
      <c r="G26" s="130"/>
      <c r="H26" s="129"/>
      <c r="I26" s="129"/>
      <c r="J26" s="131"/>
      <c r="K26" s="8"/>
      <c r="L26" s="160" t="s">
        <v>81</v>
      </c>
      <c r="M26" s="161"/>
      <c r="N26" s="161"/>
      <c r="O26" s="161"/>
      <c r="P26" s="161"/>
      <c r="Q26" s="131"/>
      <c r="R26" s="129"/>
      <c r="S26" s="131"/>
      <c r="T26" s="8"/>
      <c r="U26" s="8"/>
      <c r="V26" s="8"/>
      <c r="W26" s="8"/>
      <c r="X26" s="32"/>
      <c r="Y26" s="133">
        <f t="shared" si="25"/>
        <v>23</v>
      </c>
      <c r="Z26" s="322">
        <f t="shared" si="20"/>
        <v>0.35507246376811596</v>
      </c>
      <c r="AA26" s="323">
        <f t="shared" si="2"/>
        <v>0.34782608695652173</v>
      </c>
      <c r="AB26" s="329"/>
      <c r="AC26" s="8"/>
      <c r="AD26" s="130"/>
      <c r="AE26" s="130"/>
      <c r="AF26" s="129"/>
      <c r="AG26" s="129"/>
      <c r="AH26" s="131"/>
      <c r="AI26" s="8"/>
      <c r="AJ26" s="160" t="s">
        <v>81</v>
      </c>
      <c r="AK26" s="161"/>
      <c r="AL26" s="161"/>
      <c r="AM26" s="161"/>
      <c r="AN26" s="161"/>
      <c r="AO26" s="131"/>
      <c r="AP26" s="129"/>
      <c r="AQ26" s="131"/>
      <c r="AR26" s="8"/>
      <c r="AS26" s="8"/>
      <c r="AT26" s="8"/>
      <c r="AU26" s="8"/>
      <c r="AV26" s="32"/>
    </row>
    <row r="27" spans="1:48" x14ac:dyDescent="0.25">
      <c r="A27" s="147">
        <f t="shared" si="24"/>
        <v>24</v>
      </c>
      <c r="B27" s="306">
        <v>46</v>
      </c>
      <c r="C27" s="307">
        <v>39</v>
      </c>
      <c r="D27" s="316"/>
      <c r="E27" s="8"/>
      <c r="F27" s="8"/>
      <c r="G27" s="8"/>
      <c r="H27" s="129"/>
      <c r="I27" s="129"/>
      <c r="J27" s="131"/>
      <c r="K27" s="8"/>
      <c r="L27" s="157" t="s">
        <v>69</v>
      </c>
      <c r="M27" s="210" t="s">
        <v>82</v>
      </c>
      <c r="N27" s="211" t="s">
        <v>83</v>
      </c>
      <c r="O27" s="158" t="s">
        <v>84</v>
      </c>
      <c r="P27" s="159" t="s">
        <v>85</v>
      </c>
      <c r="Q27" s="131"/>
      <c r="R27" s="129"/>
      <c r="S27" s="131"/>
      <c r="T27" s="8"/>
      <c r="U27" s="8"/>
      <c r="V27" s="8"/>
      <c r="W27" s="8"/>
      <c r="X27" s="32"/>
      <c r="Y27" s="147">
        <f t="shared" si="25"/>
        <v>24</v>
      </c>
      <c r="Z27" s="322">
        <f t="shared" si="20"/>
        <v>0.33333333333333331</v>
      </c>
      <c r="AA27" s="323">
        <f t="shared" si="2"/>
        <v>0.28260869565217389</v>
      </c>
      <c r="AB27" s="330"/>
      <c r="AC27" s="8"/>
      <c r="AD27" s="8"/>
      <c r="AE27" s="8"/>
      <c r="AF27" s="129"/>
      <c r="AG27" s="129"/>
      <c r="AH27" s="131"/>
      <c r="AI27" s="8"/>
      <c r="AJ27" s="157" t="s">
        <v>69</v>
      </c>
      <c r="AK27" s="210" t="s">
        <v>82</v>
      </c>
      <c r="AL27" s="212" t="s">
        <v>83</v>
      </c>
      <c r="AM27" s="158" t="s">
        <v>84</v>
      </c>
      <c r="AN27" s="159" t="s">
        <v>85</v>
      </c>
      <c r="AO27" s="131"/>
      <c r="AP27" s="129"/>
      <c r="AQ27" s="131"/>
      <c r="AR27" s="8"/>
      <c r="AS27" s="8"/>
      <c r="AT27" s="8"/>
      <c r="AU27" s="8"/>
      <c r="AV27" s="32"/>
    </row>
    <row r="28" spans="1:48" x14ac:dyDescent="0.25">
      <c r="A28" s="8"/>
      <c r="B28" s="8"/>
      <c r="C28" s="8"/>
      <c r="D28" s="8"/>
      <c r="E28" s="8"/>
      <c r="F28" s="8"/>
      <c r="G28" s="8"/>
      <c r="H28" s="140"/>
      <c r="I28" s="140"/>
      <c r="J28" s="141"/>
      <c r="K28" s="8"/>
      <c r="L28" s="141"/>
      <c r="M28" s="141"/>
      <c r="N28" s="141"/>
      <c r="O28" s="141"/>
      <c r="P28" s="141"/>
      <c r="Q28" s="141"/>
      <c r="R28" s="140"/>
      <c r="S28" s="141"/>
      <c r="T28" s="8"/>
      <c r="U28" s="8"/>
      <c r="V28" s="8"/>
      <c r="W28" s="8"/>
      <c r="X28" s="32"/>
      <c r="Y28" s="8"/>
      <c r="Z28" s="8"/>
      <c r="AA28" s="8"/>
      <c r="AB28" s="8"/>
      <c r="AC28" s="8"/>
      <c r="AD28" s="8"/>
      <c r="AE28" s="8"/>
      <c r="AF28" s="140"/>
      <c r="AG28" s="140"/>
      <c r="AH28" s="141"/>
      <c r="AI28" s="8"/>
      <c r="AJ28" s="141"/>
      <c r="AK28" s="141"/>
      <c r="AL28" s="141"/>
      <c r="AM28" s="141"/>
      <c r="AN28" s="141"/>
      <c r="AO28" s="141"/>
      <c r="AP28" s="140"/>
      <c r="AQ28" s="141"/>
      <c r="AR28" s="8"/>
      <c r="AS28" s="8"/>
      <c r="AT28" s="8"/>
      <c r="AU28" s="8"/>
      <c r="AV28" s="32"/>
    </row>
    <row r="29" spans="1:48" x14ac:dyDescent="0.25">
      <c r="A29" s="8"/>
      <c r="B29" s="8"/>
      <c r="C29" s="8"/>
      <c r="D29" s="8"/>
      <c r="E29" s="8"/>
      <c r="F29" s="8"/>
      <c r="G29" s="8"/>
      <c r="H29" s="140"/>
      <c r="I29" s="140"/>
      <c r="J29" s="142"/>
      <c r="K29" s="8"/>
      <c r="L29" s="142"/>
      <c r="M29" s="142"/>
      <c r="N29" s="142"/>
      <c r="O29" s="142"/>
      <c r="P29" s="142"/>
      <c r="Q29" s="142"/>
      <c r="R29" s="140"/>
      <c r="S29" s="142"/>
      <c r="T29" s="8"/>
      <c r="U29" s="8"/>
      <c r="V29" s="8"/>
      <c r="W29" s="8"/>
      <c r="X29" s="32"/>
      <c r="Y29" s="8"/>
      <c r="Z29" s="8"/>
      <c r="AA29" s="8"/>
      <c r="AB29" s="8"/>
      <c r="AC29" s="8"/>
      <c r="AD29" s="8"/>
      <c r="AE29" s="8"/>
      <c r="AF29" s="140"/>
      <c r="AG29" s="140"/>
      <c r="AH29" s="142"/>
      <c r="AI29" s="8"/>
      <c r="AJ29" s="142"/>
      <c r="AK29" s="142"/>
      <c r="AL29" s="142"/>
      <c r="AM29" s="142"/>
      <c r="AN29" s="142"/>
      <c r="AO29" s="142"/>
      <c r="AP29" s="140"/>
      <c r="AQ29" s="142"/>
      <c r="AR29" s="8"/>
      <c r="AS29" s="8"/>
      <c r="AT29" s="8"/>
      <c r="AU29" s="8"/>
      <c r="AV29" s="32"/>
    </row>
    <row r="30" spans="1:48" x14ac:dyDescent="0.25">
      <c r="A30" s="8"/>
      <c r="B30" s="8"/>
      <c r="C30" s="8"/>
      <c r="D30" s="8"/>
      <c r="E30" s="8"/>
      <c r="F30" s="8"/>
      <c r="G30" s="8"/>
      <c r="H30" s="140"/>
      <c r="I30" s="140"/>
      <c r="J30" s="142"/>
      <c r="K30" s="8"/>
      <c r="L30" s="142"/>
      <c r="M30" s="142"/>
      <c r="N30" s="142"/>
      <c r="O30" s="142"/>
      <c r="P30" s="142"/>
      <c r="Q30" s="142"/>
      <c r="R30" s="140"/>
      <c r="S30" s="142"/>
      <c r="T30" s="8"/>
      <c r="U30" s="8"/>
      <c r="V30" s="8"/>
      <c r="W30" s="8"/>
      <c r="X30" s="32"/>
      <c r="Y30" s="8"/>
      <c r="Z30" s="8"/>
      <c r="AA30" s="8"/>
      <c r="AB30" s="8"/>
      <c r="AC30" s="8"/>
      <c r="AD30" s="8"/>
      <c r="AE30" s="8"/>
      <c r="AF30" s="140"/>
      <c r="AG30" s="140"/>
      <c r="AH30" s="142"/>
      <c r="AI30" s="8"/>
      <c r="AJ30" s="142"/>
      <c r="AK30" s="142"/>
      <c r="AL30" s="142"/>
      <c r="AM30" s="142"/>
      <c r="AN30" s="142"/>
      <c r="AO30" s="142"/>
      <c r="AP30" s="140"/>
      <c r="AQ30" s="142"/>
      <c r="AR30" s="8"/>
      <c r="AS30" s="8"/>
      <c r="AT30" s="8"/>
      <c r="AU30" s="8"/>
      <c r="AV30" s="32"/>
    </row>
    <row r="31" spans="1:48" x14ac:dyDescent="0.25">
      <c r="A31" s="32"/>
      <c r="B31" s="32"/>
      <c r="C31" s="32"/>
      <c r="D31" s="32"/>
      <c r="E31" s="32"/>
      <c r="F31" s="32"/>
      <c r="G31" s="32"/>
      <c r="H31" s="144"/>
      <c r="I31" s="144"/>
      <c r="J31" s="145"/>
      <c r="K31" s="32"/>
      <c r="L31" s="145"/>
      <c r="M31" s="145"/>
      <c r="N31" s="145"/>
      <c r="O31" s="145"/>
      <c r="P31" s="145"/>
      <c r="Q31" s="145"/>
      <c r="R31" s="144"/>
      <c r="S31" s="145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144"/>
      <c r="AG31" s="144"/>
      <c r="AH31" s="145"/>
      <c r="AI31" s="32"/>
      <c r="AJ31" s="145"/>
      <c r="AK31" s="145"/>
      <c r="AL31" s="145"/>
      <c r="AM31" s="145"/>
      <c r="AN31" s="145"/>
      <c r="AO31" s="145"/>
      <c r="AP31" s="144"/>
      <c r="AQ31" s="145"/>
      <c r="AR31" s="32"/>
      <c r="AS31" s="32"/>
      <c r="AT31" s="32"/>
      <c r="AU31" s="32"/>
      <c r="AV31" s="32"/>
    </row>
    <row r="32" spans="1:48" ht="24.75" x14ac:dyDescent="0.25">
      <c r="A32" s="286" t="s">
        <v>86</v>
      </c>
      <c r="B32" s="221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1" t="s">
        <v>87</v>
      </c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32"/>
    </row>
    <row r="33" spans="1:48" ht="15.75" thickBo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</row>
    <row r="34" spans="1:48" ht="15.75" thickBot="1" x14ac:dyDescent="0.3">
      <c r="Y34" s="148"/>
      <c r="Z34" s="138">
        <v>2006</v>
      </c>
      <c r="AA34" s="138">
        <f t="shared" ref="AA34:AK34" si="46">Z34+1</f>
        <v>2007</v>
      </c>
      <c r="AB34" s="138">
        <f t="shared" si="46"/>
        <v>2008</v>
      </c>
      <c r="AC34" s="138">
        <f t="shared" si="46"/>
        <v>2009</v>
      </c>
      <c r="AD34" s="138">
        <f t="shared" si="46"/>
        <v>2010</v>
      </c>
      <c r="AE34" s="138">
        <f t="shared" si="46"/>
        <v>2011</v>
      </c>
      <c r="AF34" s="138">
        <f t="shared" si="46"/>
        <v>2012</v>
      </c>
      <c r="AG34" s="138">
        <f t="shared" si="46"/>
        <v>2013</v>
      </c>
      <c r="AH34" s="138">
        <f t="shared" si="46"/>
        <v>2014</v>
      </c>
      <c r="AI34" s="138">
        <f t="shared" si="46"/>
        <v>2015</v>
      </c>
      <c r="AJ34" s="138">
        <f t="shared" si="46"/>
        <v>2016</v>
      </c>
      <c r="AK34" s="138">
        <f t="shared" si="46"/>
        <v>2017</v>
      </c>
      <c r="AL34" s="138">
        <f t="shared" ref="AL34" si="47">AK34+1</f>
        <v>2018</v>
      </c>
      <c r="AM34" s="138">
        <f t="shared" ref="AM34" si="48">AL34+1</f>
        <v>2019</v>
      </c>
      <c r="AN34" s="138">
        <f>AM34+1</f>
        <v>2020</v>
      </c>
      <c r="AO34" s="138">
        <f t="shared" ref="AO34" si="49">AN34+1</f>
        <v>2021</v>
      </c>
      <c r="AP34" s="138">
        <f t="shared" ref="AP34" si="50">AO34+1</f>
        <v>2022</v>
      </c>
    </row>
    <row r="35" spans="1:48" ht="15.75" thickBot="1" x14ac:dyDescent="0.3">
      <c r="Y35" s="162" t="s">
        <v>69</v>
      </c>
      <c r="Z35" s="169">
        <f t="shared" ref="Z35:AP35" si="51">SUM(E4:E7)/(4*114)</f>
        <v>0.60964912280701755</v>
      </c>
      <c r="AA35" s="170">
        <f t="shared" si="51"/>
        <v>0.57236842105263153</v>
      </c>
      <c r="AB35" s="170">
        <f t="shared" si="51"/>
        <v>0.61184210526315785</v>
      </c>
      <c r="AC35" s="170">
        <f t="shared" si="51"/>
        <v>0.56798245614035092</v>
      </c>
      <c r="AD35" s="170">
        <f t="shared" si="51"/>
        <v>0.5942982456140351</v>
      </c>
      <c r="AE35" s="170">
        <f t="shared" si="51"/>
        <v>0.57894736842105265</v>
      </c>
      <c r="AF35" s="170">
        <f t="shared" si="51"/>
        <v>0.6271929824561403</v>
      </c>
      <c r="AG35" s="170">
        <f t="shared" si="51"/>
        <v>0.58333333333333337</v>
      </c>
      <c r="AH35" s="170">
        <f t="shared" si="51"/>
        <v>0.63157894736842102</v>
      </c>
      <c r="AI35" s="170">
        <f t="shared" si="51"/>
        <v>0.61403508771929827</v>
      </c>
      <c r="AJ35" s="170">
        <f t="shared" si="51"/>
        <v>0.6228070175438597</v>
      </c>
      <c r="AK35" s="170">
        <f t="shared" si="51"/>
        <v>0.57017543859649122</v>
      </c>
      <c r="AL35" s="170">
        <f t="shared" si="51"/>
        <v>0.62938596491228072</v>
      </c>
      <c r="AM35" s="170">
        <f t="shared" si="51"/>
        <v>0.66447368421052633</v>
      </c>
      <c r="AN35" s="170">
        <f t="shared" si="51"/>
        <v>0.60307017543859653</v>
      </c>
      <c r="AO35" s="170">
        <f t="shared" si="51"/>
        <v>0.61184210526315785</v>
      </c>
      <c r="AP35" s="170">
        <f t="shared" si="51"/>
        <v>0.63377192982456143</v>
      </c>
    </row>
    <row r="36" spans="1:48" ht="15.75" thickBot="1" x14ac:dyDescent="0.3">
      <c r="Y36" s="149" t="s">
        <v>70</v>
      </c>
      <c r="Z36" s="171">
        <f t="shared" ref="Z36:AP36" si="52">SUM(E4:E9)/(6*114)</f>
        <v>0.58040935672514615</v>
      </c>
      <c r="AA36" s="172">
        <f t="shared" si="52"/>
        <v>0.55409356725146197</v>
      </c>
      <c r="AB36" s="172">
        <f t="shared" si="52"/>
        <v>0.58040935672514615</v>
      </c>
      <c r="AC36" s="172">
        <f t="shared" si="52"/>
        <v>0.55263157894736847</v>
      </c>
      <c r="AD36" s="172">
        <f t="shared" si="52"/>
        <v>0.57017543859649122</v>
      </c>
      <c r="AE36" s="172">
        <f t="shared" si="52"/>
        <v>0.5599415204678363</v>
      </c>
      <c r="AF36" s="172">
        <f t="shared" si="52"/>
        <v>0.58625730994152048</v>
      </c>
      <c r="AG36" s="172">
        <f t="shared" si="52"/>
        <v>0.56140350877192979</v>
      </c>
      <c r="AH36" s="172">
        <f t="shared" si="52"/>
        <v>0.60087719298245612</v>
      </c>
      <c r="AI36" s="172">
        <f t="shared" si="52"/>
        <v>0.58333333333333337</v>
      </c>
      <c r="AJ36" s="172">
        <f t="shared" si="52"/>
        <v>0.58479532163742687</v>
      </c>
      <c r="AK36" s="172">
        <f t="shared" si="52"/>
        <v>0.54532163742690054</v>
      </c>
      <c r="AL36" s="172">
        <f t="shared" si="52"/>
        <v>0.59795321637426901</v>
      </c>
      <c r="AM36" s="172">
        <f t="shared" si="52"/>
        <v>0.62865497076023391</v>
      </c>
      <c r="AN36" s="172">
        <f t="shared" si="52"/>
        <v>0.58187134502923976</v>
      </c>
      <c r="AO36" s="172">
        <f t="shared" si="52"/>
        <v>0.57309941520467833</v>
      </c>
      <c r="AP36" s="172">
        <f t="shared" si="52"/>
        <v>0.59795321637426901</v>
      </c>
    </row>
    <row r="37" spans="1:48" ht="15.75" thickBot="1" x14ac:dyDescent="0.3">
      <c r="Y37" s="149" t="s">
        <v>71</v>
      </c>
      <c r="Z37" s="171">
        <f t="shared" ref="Z37:AP37" si="53">SUM(E4:E11)/(8*114)</f>
        <v>0.55811403508771928</v>
      </c>
      <c r="AA37" s="172">
        <f t="shared" si="53"/>
        <v>0.53947368421052633</v>
      </c>
      <c r="AB37" s="172">
        <f t="shared" si="53"/>
        <v>0.55153508771929827</v>
      </c>
      <c r="AC37" s="172">
        <f t="shared" si="53"/>
        <v>0.53618421052631582</v>
      </c>
      <c r="AD37" s="172">
        <f t="shared" si="53"/>
        <v>0.55263157894736847</v>
      </c>
      <c r="AE37" s="172">
        <f t="shared" si="53"/>
        <v>0.54605263157894735</v>
      </c>
      <c r="AF37" s="172">
        <f t="shared" si="53"/>
        <v>0.55811403508771928</v>
      </c>
      <c r="AG37" s="172">
        <f t="shared" si="53"/>
        <v>0.54605263157894735</v>
      </c>
      <c r="AH37" s="172">
        <f t="shared" si="53"/>
        <v>0.57675438596491224</v>
      </c>
      <c r="AI37" s="172">
        <f t="shared" si="53"/>
        <v>0.56140350877192979</v>
      </c>
      <c r="AJ37" s="172">
        <f t="shared" si="53"/>
        <v>0.55701754385964908</v>
      </c>
      <c r="AK37" s="172">
        <f t="shared" si="53"/>
        <v>0.52960526315789469</v>
      </c>
      <c r="AL37" s="172">
        <f t="shared" si="53"/>
        <v>0.56907894736842102</v>
      </c>
      <c r="AM37" s="172">
        <f t="shared" si="53"/>
        <v>0.59539473684210531</v>
      </c>
      <c r="AN37" s="172">
        <f t="shared" si="53"/>
        <v>0.55921052631578949</v>
      </c>
      <c r="AO37" s="172">
        <f t="shared" si="53"/>
        <v>0.54714912280701755</v>
      </c>
      <c r="AP37" s="172">
        <f t="shared" si="53"/>
        <v>0.57236842105263153</v>
      </c>
    </row>
    <row r="38" spans="1:48" ht="15.75" thickBot="1" x14ac:dyDescent="0.3">
      <c r="Y38" s="148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</row>
    <row r="39" spans="1:48" ht="15.75" thickBot="1" x14ac:dyDescent="0.3">
      <c r="Y39" s="213" t="s">
        <v>82</v>
      </c>
      <c r="Z39" s="174">
        <f t="shared" ref="Z39:AP39" si="54">SUM(E8:E11)/(4*114)</f>
        <v>0.50657894736842102</v>
      </c>
      <c r="AA39" s="174">
        <f t="shared" si="54"/>
        <v>0.50657894736842102</v>
      </c>
      <c r="AB39" s="174">
        <f t="shared" si="54"/>
        <v>0.49122807017543857</v>
      </c>
      <c r="AC39" s="174">
        <f t="shared" si="54"/>
        <v>0.50438596491228072</v>
      </c>
      <c r="AD39" s="174">
        <f t="shared" si="54"/>
        <v>0.51096491228070173</v>
      </c>
      <c r="AE39" s="174">
        <f t="shared" si="54"/>
        <v>0.51315789473684215</v>
      </c>
      <c r="AF39" s="174">
        <f t="shared" si="54"/>
        <v>0.48903508771929827</v>
      </c>
      <c r="AG39" s="174">
        <f t="shared" si="54"/>
        <v>0.50877192982456143</v>
      </c>
      <c r="AH39" s="174">
        <f t="shared" si="54"/>
        <v>0.52192982456140347</v>
      </c>
      <c r="AI39" s="174">
        <f t="shared" si="54"/>
        <v>0.50877192982456143</v>
      </c>
      <c r="AJ39" s="174">
        <f t="shared" si="54"/>
        <v>0.49122807017543857</v>
      </c>
      <c r="AK39" s="174">
        <f t="shared" si="54"/>
        <v>0.48903508771929827</v>
      </c>
      <c r="AL39" s="174">
        <f t="shared" si="54"/>
        <v>0.50877192982456143</v>
      </c>
      <c r="AM39" s="174">
        <f t="shared" si="54"/>
        <v>0.52631578947368418</v>
      </c>
      <c r="AN39" s="174">
        <f t="shared" si="54"/>
        <v>0.51535087719298245</v>
      </c>
      <c r="AO39" s="174">
        <f t="shared" si="54"/>
        <v>0.48245614035087719</v>
      </c>
      <c r="AP39" s="174">
        <f t="shared" si="54"/>
        <v>0.51096491228070173</v>
      </c>
    </row>
    <row r="40" spans="1:48" ht="15.75" thickBot="1" x14ac:dyDescent="0.3">
      <c r="Y40" s="214" t="s">
        <v>83</v>
      </c>
      <c r="Z40" s="175">
        <f t="shared" ref="Z40:AP40" si="55">SUM(E12:E15)/(4*114)</f>
        <v>0.45833333333333331</v>
      </c>
      <c r="AA40" s="175">
        <f t="shared" si="55"/>
        <v>0.47587719298245612</v>
      </c>
      <c r="AB40" s="175">
        <f t="shared" si="55"/>
        <v>0.44956140350877194</v>
      </c>
      <c r="AC40" s="175">
        <f t="shared" si="55"/>
        <v>0.44956140350877194</v>
      </c>
      <c r="AD40" s="175">
        <f t="shared" si="55"/>
        <v>0.44078947368421051</v>
      </c>
      <c r="AE40" s="175">
        <f t="shared" si="55"/>
        <v>0.45394736842105265</v>
      </c>
      <c r="AF40" s="175">
        <f t="shared" si="55"/>
        <v>0.44517543859649122</v>
      </c>
      <c r="AG40" s="175">
        <f t="shared" si="55"/>
        <v>0.42982456140350878</v>
      </c>
      <c r="AH40" s="175">
        <f t="shared" si="55"/>
        <v>0.44736842105263158</v>
      </c>
      <c r="AI40" s="175">
        <f t="shared" si="55"/>
        <v>0.44736842105263158</v>
      </c>
      <c r="AJ40" s="175">
        <f t="shared" si="55"/>
        <v>0.45614035087719296</v>
      </c>
      <c r="AK40" s="175">
        <f t="shared" si="55"/>
        <v>0.45614035087719296</v>
      </c>
      <c r="AL40" s="175">
        <f t="shared" si="55"/>
        <v>0.42543859649122806</v>
      </c>
      <c r="AM40" s="175">
        <f t="shared" si="55"/>
        <v>0.44517543859649122</v>
      </c>
      <c r="AN40" s="175">
        <f t="shared" si="55"/>
        <v>0.45833333333333331</v>
      </c>
      <c r="AO40" s="175">
        <f t="shared" si="55"/>
        <v>0.44078947368421051</v>
      </c>
      <c r="AP40" s="175">
        <f t="shared" si="55"/>
        <v>0.45394736842105265</v>
      </c>
    </row>
    <row r="41" spans="1:48" ht="15.75" thickBot="1" x14ac:dyDescent="0.3">
      <c r="Y41" s="209" t="s">
        <v>88</v>
      </c>
      <c r="Z41" s="176">
        <f t="shared" ref="Z41:AP41" si="56">SUM(E16:E19)/(4*114)</f>
        <v>0.40350877192982454</v>
      </c>
      <c r="AA41" s="176">
        <f t="shared" si="56"/>
        <v>0.43421052631578949</v>
      </c>
      <c r="AB41" s="176">
        <f t="shared" si="56"/>
        <v>0.39254385964912281</v>
      </c>
      <c r="AC41" s="176">
        <f t="shared" si="56"/>
        <v>0.41447368421052633</v>
      </c>
      <c r="AD41" s="176">
        <f t="shared" si="56"/>
        <v>0.38157894736842107</v>
      </c>
      <c r="AE41" s="176">
        <f t="shared" si="56"/>
        <v>0.39912280701754388</v>
      </c>
      <c r="AF41" s="176">
        <f t="shared" si="56"/>
        <v>0.41228070175438597</v>
      </c>
      <c r="AG41" s="176">
        <f t="shared" si="56"/>
        <v>0.4057017543859649</v>
      </c>
      <c r="AH41" s="176">
        <f t="shared" si="56"/>
        <v>0.38815789473684209</v>
      </c>
      <c r="AI41" s="176">
        <f t="shared" si="56"/>
        <v>0.39692982456140352</v>
      </c>
      <c r="AJ41" s="176">
        <f t="shared" si="56"/>
        <v>0.41228070175438597</v>
      </c>
      <c r="AK41" s="176">
        <f t="shared" si="56"/>
        <v>0.4057017543859649</v>
      </c>
      <c r="AL41" s="176">
        <f t="shared" si="56"/>
        <v>0.38377192982456143</v>
      </c>
      <c r="AM41" s="176">
        <f t="shared" si="56"/>
        <v>0.38596491228070173</v>
      </c>
      <c r="AN41" s="176">
        <f t="shared" si="56"/>
        <v>0.38815789473684209</v>
      </c>
      <c r="AO41" s="176">
        <f t="shared" si="56"/>
        <v>0.41228070175438597</v>
      </c>
      <c r="AP41" s="176">
        <f t="shared" si="56"/>
        <v>0.37938596491228072</v>
      </c>
    </row>
    <row r="42" spans="1:48" ht="15.75" thickBot="1" x14ac:dyDescent="0.3">
      <c r="Y42" s="148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</row>
    <row r="43" spans="1:48" ht="15.75" thickBot="1" x14ac:dyDescent="0.3">
      <c r="Y43" s="149" t="s">
        <v>89</v>
      </c>
      <c r="Z43" s="171">
        <f t="shared" ref="Z43:AP43" si="57">SUM(E16:E23)/(8*114)</f>
        <v>0.35635964912280704</v>
      </c>
      <c r="AA43" s="172">
        <f t="shared" si="57"/>
        <v>0.37390350877192985</v>
      </c>
      <c r="AB43" s="172">
        <f t="shared" si="57"/>
        <v>0.36842105263157893</v>
      </c>
      <c r="AC43" s="172">
        <f t="shared" si="57"/>
        <v>0.37719298245614036</v>
      </c>
      <c r="AD43" s="172">
        <f t="shared" si="57"/>
        <v>0.3442982456140351</v>
      </c>
      <c r="AE43" s="172">
        <f t="shared" si="57"/>
        <v>0.36184210526315791</v>
      </c>
      <c r="AF43" s="172">
        <f t="shared" si="57"/>
        <v>0.35416666666666669</v>
      </c>
      <c r="AG43" s="172">
        <f t="shared" si="57"/>
        <v>0.36184210526315791</v>
      </c>
      <c r="AH43" s="172">
        <f t="shared" si="57"/>
        <v>0.34868421052631576</v>
      </c>
      <c r="AI43" s="172">
        <f t="shared" si="57"/>
        <v>0.36513157894736842</v>
      </c>
      <c r="AJ43" s="172">
        <f t="shared" si="57"/>
        <v>0.35855263157894735</v>
      </c>
      <c r="AK43" s="172">
        <f t="shared" si="57"/>
        <v>0.37938596491228072</v>
      </c>
      <c r="AL43" s="172">
        <f t="shared" si="57"/>
        <v>0.34758771929824561</v>
      </c>
      <c r="AM43" s="172">
        <f t="shared" si="57"/>
        <v>0.32456140350877194</v>
      </c>
      <c r="AN43" s="172">
        <f t="shared" si="57"/>
        <v>0.3432017543859649</v>
      </c>
      <c r="AO43" s="172">
        <f t="shared" si="57"/>
        <v>0.35855263157894735</v>
      </c>
      <c r="AP43" s="172">
        <f t="shared" si="57"/>
        <v>0.33223684210526316</v>
      </c>
    </row>
    <row r="44" spans="1:48" ht="15.75" thickBot="1" x14ac:dyDescent="0.3">
      <c r="Y44" s="149" t="s">
        <v>90</v>
      </c>
      <c r="Z44" s="171">
        <f t="shared" ref="Z44:AP44" si="58">SUM(E18:E23)/(6*114)</f>
        <v>0.33625730994152048</v>
      </c>
      <c r="AA44" s="172">
        <f t="shared" si="58"/>
        <v>0.34649122807017546</v>
      </c>
      <c r="AB44" s="172">
        <f t="shared" si="58"/>
        <v>0.35964912280701755</v>
      </c>
      <c r="AC44" s="172">
        <f t="shared" si="58"/>
        <v>0.36257309941520466</v>
      </c>
      <c r="AD44" s="172">
        <f t="shared" si="58"/>
        <v>0.32894736842105265</v>
      </c>
      <c r="AE44" s="172">
        <f t="shared" si="58"/>
        <v>0.34502923976608185</v>
      </c>
      <c r="AF44" s="172">
        <f t="shared" si="58"/>
        <v>0.33187134502923976</v>
      </c>
      <c r="AG44" s="172">
        <f t="shared" si="58"/>
        <v>0.34502923976608185</v>
      </c>
      <c r="AH44" s="172">
        <f t="shared" si="58"/>
        <v>0.32748538011695905</v>
      </c>
      <c r="AI44" s="172">
        <f t="shared" si="58"/>
        <v>0.34941520467836257</v>
      </c>
      <c r="AJ44" s="172">
        <f t="shared" si="58"/>
        <v>0.33625730994152048</v>
      </c>
      <c r="AK44" s="172">
        <f t="shared" si="58"/>
        <v>0.36403508771929827</v>
      </c>
      <c r="AL44" s="172">
        <f t="shared" si="58"/>
        <v>0.33479532163742692</v>
      </c>
      <c r="AM44" s="172">
        <f t="shared" si="58"/>
        <v>0.2953216374269006</v>
      </c>
      <c r="AN44" s="172">
        <f t="shared" si="58"/>
        <v>0.32017543859649122</v>
      </c>
      <c r="AO44" s="172">
        <f t="shared" si="58"/>
        <v>0.33918128654970758</v>
      </c>
      <c r="AP44" s="172">
        <f t="shared" si="58"/>
        <v>0.31140350877192985</v>
      </c>
    </row>
    <row r="45" spans="1:48" ht="15.75" thickBot="1" x14ac:dyDescent="0.3">
      <c r="Y45" s="163" t="s">
        <v>84</v>
      </c>
      <c r="Z45" s="177">
        <f t="shared" ref="Z45:AP45" si="59">SUM(E20:E23)/(4*114)</f>
        <v>0.30921052631578949</v>
      </c>
      <c r="AA45" s="178">
        <f t="shared" si="59"/>
        <v>0.31359649122807015</v>
      </c>
      <c r="AB45" s="178">
        <f t="shared" si="59"/>
        <v>0.3442982456140351</v>
      </c>
      <c r="AC45" s="178">
        <f t="shared" si="59"/>
        <v>0.33991228070175439</v>
      </c>
      <c r="AD45" s="178">
        <f t="shared" si="59"/>
        <v>0.30701754385964913</v>
      </c>
      <c r="AE45" s="178">
        <f t="shared" si="59"/>
        <v>0.32456140350877194</v>
      </c>
      <c r="AF45" s="178">
        <f t="shared" si="59"/>
        <v>0.29605263157894735</v>
      </c>
      <c r="AG45" s="178">
        <f t="shared" si="59"/>
        <v>0.31798245614035087</v>
      </c>
      <c r="AH45" s="178">
        <f t="shared" si="59"/>
        <v>0.30921052631578949</v>
      </c>
      <c r="AI45" s="178">
        <f t="shared" si="59"/>
        <v>0.33333333333333331</v>
      </c>
      <c r="AJ45" s="178">
        <f t="shared" si="59"/>
        <v>0.30482456140350878</v>
      </c>
      <c r="AK45" s="178">
        <f t="shared" si="59"/>
        <v>0.35307017543859648</v>
      </c>
      <c r="AL45" s="178">
        <f t="shared" si="59"/>
        <v>0.31140350877192985</v>
      </c>
      <c r="AM45" s="178">
        <f t="shared" si="59"/>
        <v>0.26315789473684209</v>
      </c>
      <c r="AN45" s="178">
        <f t="shared" si="59"/>
        <v>0.2982456140350877</v>
      </c>
      <c r="AO45" s="178">
        <f t="shared" si="59"/>
        <v>0.30482456140350878</v>
      </c>
      <c r="AP45" s="178">
        <f t="shared" si="59"/>
        <v>0.28508771929824561</v>
      </c>
    </row>
    <row r="47" spans="1:48" x14ac:dyDescent="0.25">
      <c r="D47" s="148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8" ht="15.75" thickBot="1" x14ac:dyDescent="0.3"/>
    <row r="49" spans="25:46" ht="15.75" thickBot="1" x14ac:dyDescent="0.3">
      <c r="Y49" s="405" t="s">
        <v>70</v>
      </c>
      <c r="Z49" s="408">
        <v>0.58040935672514615</v>
      </c>
      <c r="AA49" s="409">
        <v>0.55409356725146197</v>
      </c>
      <c r="AB49" s="409">
        <v>0.58040935672514615</v>
      </c>
      <c r="AC49" s="409">
        <v>0.55263157894736847</v>
      </c>
      <c r="AD49" s="409">
        <v>0.57017543859649122</v>
      </c>
      <c r="AE49" s="409">
        <v>0.5599415204678363</v>
      </c>
      <c r="AF49" s="409">
        <v>0.58625730994152048</v>
      </c>
      <c r="AG49" s="409">
        <v>0.56140350877192979</v>
      </c>
      <c r="AH49" s="409">
        <v>0.60087719298245612</v>
      </c>
      <c r="AI49" s="409">
        <v>0.58333333333333337</v>
      </c>
      <c r="AJ49" s="409">
        <v>0.58479532163742687</v>
      </c>
      <c r="AK49" s="409">
        <v>0.54532163742690054</v>
      </c>
      <c r="AL49" s="409">
        <v>0.59795321637426901</v>
      </c>
      <c r="AM49" s="409">
        <v>0.62865497076023391</v>
      </c>
      <c r="AN49" s="409">
        <v>0.58187134502923976</v>
      </c>
      <c r="AO49" s="409">
        <v>0.57309941520467833</v>
      </c>
      <c r="AP49" s="409">
        <v>0.59795321637426901</v>
      </c>
      <c r="AQ49" s="15"/>
      <c r="AR49" s="15"/>
      <c r="AS49" s="15"/>
      <c r="AT49" s="15"/>
    </row>
    <row r="50" spans="25:46" ht="15.75" thickBot="1" x14ac:dyDescent="0.3">
      <c r="Y50" s="406" t="s">
        <v>91</v>
      </c>
      <c r="Z50" s="410">
        <f>SUM(E10:E16)/(7*114)</f>
        <v>0.46240601503759399</v>
      </c>
      <c r="AA50" s="410">
        <f t="shared" ref="AA50:AP50" si="60">SUM(F10:F16)/(7*114)</f>
        <v>0.47994987468671679</v>
      </c>
      <c r="AB50" s="410">
        <f t="shared" si="60"/>
        <v>0.44611528822055135</v>
      </c>
      <c r="AC50" s="410">
        <f t="shared" si="60"/>
        <v>0.45614035087719296</v>
      </c>
      <c r="AD50" s="410">
        <f t="shared" si="60"/>
        <v>0.45112781954887216</v>
      </c>
      <c r="AE50" s="410">
        <f t="shared" si="60"/>
        <v>0.46365914786967416</v>
      </c>
      <c r="AF50" s="410">
        <f t="shared" si="60"/>
        <v>0.44987468671679198</v>
      </c>
      <c r="AG50" s="410">
        <f t="shared" si="60"/>
        <v>0.44862155388471175</v>
      </c>
      <c r="AH50" s="410">
        <f t="shared" si="60"/>
        <v>0.45864661654135336</v>
      </c>
      <c r="AI50" s="410">
        <f t="shared" si="60"/>
        <v>0.45614035087719296</v>
      </c>
      <c r="AJ50" s="410">
        <f t="shared" si="60"/>
        <v>0.45864661654135336</v>
      </c>
      <c r="AK50" s="410">
        <f t="shared" si="60"/>
        <v>0.46115288220551376</v>
      </c>
      <c r="AL50" s="410">
        <f t="shared" si="60"/>
        <v>0.43609022556390975</v>
      </c>
      <c r="AM50" s="410">
        <f t="shared" si="60"/>
        <v>0.45614035087719296</v>
      </c>
      <c r="AN50" s="410">
        <f t="shared" si="60"/>
        <v>0.46491228070175439</v>
      </c>
      <c r="AO50" s="410">
        <f t="shared" si="60"/>
        <v>0.44611528822055135</v>
      </c>
      <c r="AP50" s="410">
        <f t="shared" si="60"/>
        <v>0.45864661654135336</v>
      </c>
      <c r="AT50" s="15"/>
    </row>
    <row r="51" spans="25:46" ht="15.75" thickBot="1" x14ac:dyDescent="0.3">
      <c r="Y51" s="407" t="s">
        <v>92</v>
      </c>
      <c r="Z51" s="411">
        <f t="shared" ref="Z51:AP51" si="61">SUM(E17:E23)/(7*114)</f>
        <v>0.34711779448621555</v>
      </c>
      <c r="AA51" s="412">
        <f t="shared" si="61"/>
        <v>0.36090225563909772</v>
      </c>
      <c r="AB51" s="412">
        <f t="shared" si="61"/>
        <v>0.36466165413533835</v>
      </c>
      <c r="AC51" s="412">
        <f t="shared" si="61"/>
        <v>0.37092731829573933</v>
      </c>
      <c r="AD51" s="412">
        <f t="shared" si="61"/>
        <v>0.33709273182957394</v>
      </c>
      <c r="AE51" s="412">
        <f t="shared" si="61"/>
        <v>0.35338345864661652</v>
      </c>
      <c r="AF51" s="412">
        <f t="shared" si="61"/>
        <v>0.34461152882205515</v>
      </c>
      <c r="AG51" s="412">
        <f t="shared" si="61"/>
        <v>0.35338345864661652</v>
      </c>
      <c r="AH51" s="412">
        <f t="shared" si="61"/>
        <v>0.33959899749373434</v>
      </c>
      <c r="AI51" s="412">
        <f t="shared" si="61"/>
        <v>0.35839598997493732</v>
      </c>
      <c r="AJ51" s="412">
        <f t="shared" si="61"/>
        <v>0.34711779448621555</v>
      </c>
      <c r="AK51" s="412">
        <f t="shared" si="61"/>
        <v>0.37092731829573933</v>
      </c>
      <c r="AL51" s="412">
        <f t="shared" si="61"/>
        <v>0.34210526315789475</v>
      </c>
      <c r="AM51" s="412">
        <f t="shared" si="61"/>
        <v>0.31077694235588971</v>
      </c>
      <c r="AN51" s="412">
        <f t="shared" si="61"/>
        <v>0.32957393483709274</v>
      </c>
      <c r="AO51" s="412">
        <f t="shared" si="61"/>
        <v>0.34962406015037595</v>
      </c>
      <c r="AP51" s="412">
        <f t="shared" si="61"/>
        <v>0.32205513784461154</v>
      </c>
    </row>
    <row r="52" spans="25:46" ht="15.75" thickBot="1" x14ac:dyDescent="0.3"/>
    <row r="53" spans="25:46" ht="15.75" thickBot="1" x14ac:dyDescent="0.3">
      <c r="Y53" s="413" t="s">
        <v>70</v>
      </c>
      <c r="Z53" s="406" t="s">
        <v>91</v>
      </c>
      <c r="AA53" s="414" t="s">
        <v>92</v>
      </c>
    </row>
    <row r="54" spans="25:46" x14ac:dyDescent="0.25">
      <c r="Y54" s="415">
        <v>0.58040935672514615</v>
      </c>
      <c r="Z54" s="416">
        <v>0.46240601503759399</v>
      </c>
      <c r="AA54" s="417">
        <v>0.34711779448621555</v>
      </c>
    </row>
    <row r="55" spans="25:46" x14ac:dyDescent="0.25">
      <c r="Y55" s="418">
        <v>0.55409356725146197</v>
      </c>
      <c r="Z55" s="410">
        <v>0.47994987468671679</v>
      </c>
      <c r="AA55" s="419">
        <v>0.36090225563909772</v>
      </c>
    </row>
    <row r="56" spans="25:46" x14ac:dyDescent="0.25">
      <c r="Y56" s="418">
        <v>0.58040935672514615</v>
      </c>
      <c r="Z56" s="410">
        <v>0.44611528822055135</v>
      </c>
      <c r="AA56" s="419">
        <v>0.36466165413533835</v>
      </c>
    </row>
    <row r="57" spans="25:46" x14ac:dyDescent="0.25">
      <c r="Y57" s="418">
        <v>0.55263157894736847</v>
      </c>
      <c r="Z57" s="410">
        <v>0.45614035087719296</v>
      </c>
      <c r="AA57" s="419">
        <v>0.37092731829573933</v>
      </c>
    </row>
    <row r="58" spans="25:46" x14ac:dyDescent="0.25">
      <c r="Y58" s="418">
        <v>0.57017543859649122</v>
      </c>
      <c r="Z58" s="410">
        <v>0.45112781954887216</v>
      </c>
      <c r="AA58" s="419">
        <v>0.33709273182957394</v>
      </c>
    </row>
    <row r="59" spans="25:46" x14ac:dyDescent="0.25">
      <c r="Y59" s="418">
        <v>0.5599415204678363</v>
      </c>
      <c r="Z59" s="410">
        <v>0.46365914786967416</v>
      </c>
      <c r="AA59" s="419">
        <v>0.35338345864661652</v>
      </c>
    </row>
    <row r="60" spans="25:46" x14ac:dyDescent="0.25">
      <c r="Y60" s="418">
        <v>0.58625730994152048</v>
      </c>
      <c r="Z60" s="410">
        <v>0.44987468671679198</v>
      </c>
      <c r="AA60" s="419">
        <v>0.34461152882205515</v>
      </c>
    </row>
    <row r="61" spans="25:46" x14ac:dyDescent="0.25">
      <c r="Y61" s="418">
        <v>0.56140350877192979</v>
      </c>
      <c r="Z61" s="410">
        <v>0.44862155388471175</v>
      </c>
      <c r="AA61" s="419">
        <v>0.35338345864661652</v>
      </c>
    </row>
    <row r="62" spans="25:46" x14ac:dyDescent="0.25">
      <c r="Y62" s="418">
        <v>0.60087719298245612</v>
      </c>
      <c r="Z62" s="410">
        <v>0.45864661654135336</v>
      </c>
      <c r="AA62" s="419">
        <v>0.33959899749373434</v>
      </c>
    </row>
    <row r="63" spans="25:46" x14ac:dyDescent="0.25">
      <c r="Y63" s="418">
        <v>0.58333333333333337</v>
      </c>
      <c r="Z63" s="410">
        <v>0.45614035087719296</v>
      </c>
      <c r="AA63" s="419">
        <v>0.35839598997493732</v>
      </c>
    </row>
    <row r="64" spans="25:46" x14ac:dyDescent="0.25">
      <c r="Y64" s="418">
        <v>0.58479532163742687</v>
      </c>
      <c r="Z64" s="410">
        <v>0.45864661654135336</v>
      </c>
      <c r="AA64" s="419">
        <v>0.34711779448621555</v>
      </c>
    </row>
    <row r="65" spans="25:27" x14ac:dyDescent="0.25">
      <c r="Y65" s="418">
        <v>0.54532163742690054</v>
      </c>
      <c r="Z65" s="410">
        <v>0.46115288220551376</v>
      </c>
      <c r="AA65" s="419">
        <v>0.37092731829573933</v>
      </c>
    </row>
    <row r="66" spans="25:27" x14ac:dyDescent="0.25">
      <c r="Y66" s="418">
        <v>0.59795321637426901</v>
      </c>
      <c r="Z66" s="410">
        <v>0.43609022556390975</v>
      </c>
      <c r="AA66" s="419">
        <v>0.34210526315789475</v>
      </c>
    </row>
    <row r="67" spans="25:27" x14ac:dyDescent="0.25">
      <c r="Y67" s="418">
        <v>0.62865497076023391</v>
      </c>
      <c r="Z67" s="410">
        <v>0.45614035087719296</v>
      </c>
      <c r="AA67" s="419">
        <v>0.31077694235588971</v>
      </c>
    </row>
    <row r="68" spans="25:27" x14ac:dyDescent="0.25">
      <c r="Y68" s="418">
        <v>0.58187134502923976</v>
      </c>
      <c r="Z68" s="410">
        <v>0.46491228070175439</v>
      </c>
      <c r="AA68" s="419">
        <v>0.32957393483709274</v>
      </c>
    </row>
    <row r="69" spans="25:27" x14ac:dyDescent="0.25">
      <c r="Y69" s="418">
        <v>0.57309941520467833</v>
      </c>
      <c r="Z69" s="410">
        <v>0.44611528822055135</v>
      </c>
      <c r="AA69" s="419">
        <v>0.34962406015037595</v>
      </c>
    </row>
    <row r="70" spans="25:27" ht="15.75" thickBot="1" x14ac:dyDescent="0.3">
      <c r="Y70" s="420">
        <v>0.59795321637426901</v>
      </c>
      <c r="Z70" s="421">
        <v>0.45864661654135336</v>
      </c>
      <c r="AA70" s="422">
        <v>0.32205513784461154</v>
      </c>
    </row>
  </sheetData>
  <mergeCells count="2">
    <mergeCell ref="A1:W1"/>
    <mergeCell ref="Y1:A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59AA-D35C-4074-833B-77B218C0D0E5}">
  <dimension ref="A1:AV42"/>
  <sheetViews>
    <sheetView workbookViewId="0">
      <selection activeCell="M1" sqref="M1"/>
    </sheetView>
  </sheetViews>
  <sheetFormatPr defaultRowHeight="15" x14ac:dyDescent="0.25"/>
  <cols>
    <col min="1" max="12" width="9.140625" customWidth="1"/>
    <col min="13" max="13" width="9.140625" style="32" customWidth="1"/>
    <col min="14" max="21" width="9.140625" customWidth="1"/>
    <col min="22" max="22" width="9.140625" style="32" customWidth="1"/>
    <col min="23" max="23" width="9.140625" customWidth="1"/>
    <col min="32" max="32" width="9.140625" style="32"/>
    <col min="41" max="41" width="9.140625" style="32"/>
  </cols>
  <sheetData>
    <row r="1" spans="1:48" x14ac:dyDescent="0.25">
      <c r="A1">
        <v>2003</v>
      </c>
      <c r="B1" s="15">
        <v>0.71212121212121204</v>
      </c>
      <c r="N1" s="126">
        <v>2003</v>
      </c>
      <c r="O1" s="15">
        <v>0.53623188405797106</v>
      </c>
      <c r="P1" s="15">
        <v>0.36231884057971014</v>
      </c>
      <c r="W1" s="126">
        <v>2003</v>
      </c>
      <c r="X1" s="15">
        <v>0.52173913043478259</v>
      </c>
      <c r="Z1" s="15">
        <v>0.36231884057971014</v>
      </c>
      <c r="AB1">
        <v>2003</v>
      </c>
      <c r="AC1" s="15">
        <v>0.47826086956521735</v>
      </c>
      <c r="AG1">
        <v>2003</v>
      </c>
      <c r="AH1">
        <v>46</v>
      </c>
      <c r="AI1" s="15">
        <f>AH1/(46*3)</f>
        <v>0.33333333333333331</v>
      </c>
      <c r="AP1" s="8"/>
      <c r="AQ1" s="8"/>
      <c r="AR1" s="8"/>
      <c r="AS1" s="8"/>
      <c r="AT1" s="8"/>
      <c r="AU1" s="8"/>
      <c r="AV1" s="8"/>
    </row>
    <row r="2" spans="1:48" x14ac:dyDescent="0.25">
      <c r="A2">
        <v>2004</v>
      </c>
      <c r="B2" s="15">
        <v>0.64492753623188404</v>
      </c>
      <c r="N2" s="126">
        <v>2004</v>
      </c>
      <c r="O2" s="15">
        <v>0.57246376811594202</v>
      </c>
      <c r="P2" s="15">
        <v>0.36231884057971014</v>
      </c>
      <c r="W2" s="126">
        <v>2004</v>
      </c>
      <c r="X2" s="15">
        <v>0.52173913043478259</v>
      </c>
      <c r="Z2" s="15">
        <v>0.36956521739130438</v>
      </c>
      <c r="AB2">
        <v>2004</v>
      </c>
      <c r="AC2" s="15">
        <v>0.48550724637681159</v>
      </c>
      <c r="AG2">
        <f>AG1+1</f>
        <v>2004</v>
      </c>
      <c r="AH2">
        <v>39</v>
      </c>
      <c r="AI2" s="15">
        <f>AH2/(46*3)</f>
        <v>0.28260869565217389</v>
      </c>
      <c r="AP2" s="8"/>
      <c r="AQ2" s="8"/>
      <c r="AR2" s="8"/>
      <c r="AS2" s="8"/>
      <c r="AT2" s="8"/>
      <c r="AU2" s="8"/>
      <c r="AV2" s="8"/>
    </row>
    <row r="3" spans="1:48" x14ac:dyDescent="0.25">
      <c r="A3">
        <v>2005</v>
      </c>
      <c r="B3" s="15">
        <v>0.6428571428571429</v>
      </c>
      <c r="N3" s="126">
        <v>2005</v>
      </c>
      <c r="O3" s="15">
        <v>0.55555555555555558</v>
      </c>
      <c r="P3" s="15">
        <v>0.3888888888888889</v>
      </c>
      <c r="W3" s="126">
        <v>2005</v>
      </c>
      <c r="X3" s="15">
        <v>0.48412698412698413</v>
      </c>
      <c r="Z3" s="15">
        <v>0.40476190476190471</v>
      </c>
      <c r="AB3">
        <v>2005</v>
      </c>
      <c r="AC3" s="15">
        <v>0.47619047619047622</v>
      </c>
      <c r="AG3">
        <f t="shared" ref="AG3:AG20" si="0">AG2+1</f>
        <v>2005</v>
      </c>
      <c r="AH3">
        <v>41</v>
      </c>
      <c r="AI3" s="15">
        <f>AH3/(42*3)</f>
        <v>0.32539682539682541</v>
      </c>
      <c r="AP3" s="8"/>
      <c r="AQ3" s="8"/>
      <c r="AR3" s="8"/>
      <c r="AS3" s="8"/>
      <c r="AT3" s="8"/>
      <c r="AU3" s="8"/>
      <c r="AV3" s="8"/>
    </row>
    <row r="4" spans="1:48" x14ac:dyDescent="0.25">
      <c r="A4">
        <v>2006</v>
      </c>
      <c r="B4" s="15">
        <v>0.68518518518518512</v>
      </c>
      <c r="N4" s="126">
        <v>2006</v>
      </c>
      <c r="O4" s="15">
        <v>0.56140350877192979</v>
      </c>
      <c r="P4" s="15">
        <v>0.34210526315789475</v>
      </c>
      <c r="W4" s="126">
        <v>2006</v>
      </c>
      <c r="X4" s="15">
        <v>0.51754385964912275</v>
      </c>
      <c r="Z4" s="15">
        <v>0.38596491228070179</v>
      </c>
      <c r="AB4">
        <v>2006</v>
      </c>
      <c r="AC4" s="15">
        <v>0.48245614035087719</v>
      </c>
      <c r="AG4">
        <f t="shared" si="0"/>
        <v>2006</v>
      </c>
      <c r="AH4">
        <v>28</v>
      </c>
      <c r="AI4" s="15">
        <f>AH4/114</f>
        <v>0.24561403508771928</v>
      </c>
      <c r="AP4" s="8"/>
      <c r="AQ4" s="8"/>
      <c r="AR4" s="8"/>
      <c r="AS4" s="8"/>
      <c r="AT4" s="8"/>
      <c r="AU4" s="8"/>
      <c r="AV4" s="8"/>
    </row>
    <row r="5" spans="1:48" x14ac:dyDescent="0.25">
      <c r="A5">
        <v>2007</v>
      </c>
      <c r="B5" s="15">
        <v>0.71568627450980393</v>
      </c>
      <c r="N5" s="126">
        <v>2007</v>
      </c>
      <c r="O5" s="15">
        <v>0.53508771929824561</v>
      </c>
      <c r="P5" s="15">
        <v>0.38596491228070179</v>
      </c>
      <c r="W5" s="126">
        <v>2007</v>
      </c>
      <c r="X5" s="15">
        <v>0.50877192982456143</v>
      </c>
      <c r="Z5" s="15">
        <v>0.39473684210526311</v>
      </c>
      <c r="AB5">
        <v>2007</v>
      </c>
      <c r="AC5" s="15">
        <v>0.48245614035087719</v>
      </c>
      <c r="AG5">
        <f t="shared" si="0"/>
        <v>2007</v>
      </c>
      <c r="AH5">
        <v>17</v>
      </c>
      <c r="AI5" s="15">
        <f t="shared" ref="AI5:AI20" si="1">AH5/114</f>
        <v>0.14912280701754385</v>
      </c>
      <c r="AP5" s="8"/>
      <c r="AQ5" s="8"/>
      <c r="AR5" s="8"/>
      <c r="AS5" s="8"/>
      <c r="AT5" s="8"/>
      <c r="AU5" s="8"/>
      <c r="AV5" s="8"/>
    </row>
    <row r="6" spans="1:48" x14ac:dyDescent="0.25">
      <c r="A6">
        <v>2008</v>
      </c>
      <c r="B6" s="15">
        <v>0.6578947368421052</v>
      </c>
      <c r="N6" s="126">
        <v>2008</v>
      </c>
      <c r="O6" s="15">
        <v>0.57017543859649122</v>
      </c>
      <c r="P6" s="15">
        <v>0.38596491228070179</v>
      </c>
      <c r="W6" s="126">
        <v>2008</v>
      </c>
      <c r="X6" s="15">
        <v>0.47368421052631576</v>
      </c>
      <c r="Z6" s="15">
        <v>0.38596491228070179</v>
      </c>
      <c r="AB6">
        <v>2008</v>
      </c>
      <c r="AC6" s="15">
        <v>0.46491228070175433</v>
      </c>
      <c r="AG6">
        <f t="shared" si="0"/>
        <v>2008</v>
      </c>
      <c r="AH6">
        <v>35</v>
      </c>
      <c r="AI6" s="15">
        <f t="shared" si="1"/>
        <v>0.30701754385964913</v>
      </c>
      <c r="AP6" s="8"/>
      <c r="AQ6" s="8"/>
      <c r="AR6" s="8"/>
      <c r="AS6" s="8"/>
      <c r="AT6" s="8"/>
      <c r="AU6" s="8"/>
      <c r="AV6" s="8"/>
    </row>
    <row r="7" spans="1:48" x14ac:dyDescent="0.25">
      <c r="A7">
        <v>2009</v>
      </c>
      <c r="B7" s="15">
        <v>0.58771929824561397</v>
      </c>
      <c r="N7" s="126">
        <v>2009</v>
      </c>
      <c r="O7" s="15">
        <v>0.54385964912280704</v>
      </c>
      <c r="P7" s="15">
        <v>0.39473684210526311</v>
      </c>
      <c r="W7" s="126">
        <v>2009</v>
      </c>
      <c r="X7" s="15">
        <v>0.5</v>
      </c>
      <c r="Z7" s="15">
        <v>0.40350877192982454</v>
      </c>
      <c r="AB7">
        <v>2009</v>
      </c>
      <c r="AC7" s="15">
        <v>0.48245614035087719</v>
      </c>
      <c r="AG7">
        <f t="shared" si="0"/>
        <v>2009</v>
      </c>
      <c r="AH7">
        <v>31</v>
      </c>
      <c r="AI7" s="15">
        <f t="shared" si="1"/>
        <v>0.27192982456140352</v>
      </c>
      <c r="AP7" s="8"/>
      <c r="AQ7" s="8"/>
      <c r="AR7" s="8"/>
      <c r="AS7" s="8"/>
      <c r="AT7" s="8"/>
      <c r="AU7" s="8"/>
      <c r="AV7" s="8"/>
    </row>
    <row r="8" spans="1:48" x14ac:dyDescent="0.25">
      <c r="A8">
        <v>2010</v>
      </c>
      <c r="B8" s="15">
        <v>0.6228070175438597</v>
      </c>
      <c r="N8" s="126">
        <v>2010</v>
      </c>
      <c r="O8" s="15">
        <v>0.55263157894736847</v>
      </c>
      <c r="P8" s="15">
        <v>0.36842105263157898</v>
      </c>
      <c r="W8" s="126">
        <v>2010</v>
      </c>
      <c r="X8" s="15">
        <v>0.51754385964912275</v>
      </c>
      <c r="Z8" s="15">
        <v>0.36842105263157898</v>
      </c>
      <c r="AB8">
        <v>2010</v>
      </c>
      <c r="AC8" s="15">
        <v>0.49122807017543857</v>
      </c>
      <c r="AG8">
        <f t="shared" si="0"/>
        <v>2010</v>
      </c>
      <c r="AH8">
        <v>28</v>
      </c>
      <c r="AI8" s="15">
        <f t="shared" si="1"/>
        <v>0.24561403508771928</v>
      </c>
      <c r="AP8" s="8"/>
      <c r="AQ8" s="8"/>
      <c r="AR8" s="8"/>
      <c r="AS8" s="8"/>
      <c r="AT8" s="8"/>
      <c r="AU8" s="8"/>
      <c r="AV8" s="8"/>
    </row>
    <row r="9" spans="1:48" x14ac:dyDescent="0.25">
      <c r="A9">
        <v>2011</v>
      </c>
      <c r="B9" s="15">
        <v>0.6228070175438597</v>
      </c>
      <c r="N9" s="126">
        <v>2011</v>
      </c>
      <c r="O9" s="15">
        <v>0.53508771929824561</v>
      </c>
      <c r="P9" s="15">
        <v>0.35964912280701755</v>
      </c>
      <c r="W9" s="126">
        <v>2011</v>
      </c>
      <c r="X9" s="15">
        <v>0.51754385964912275</v>
      </c>
      <c r="Z9" s="15">
        <v>0.37719298245614036</v>
      </c>
      <c r="AB9">
        <v>2011</v>
      </c>
      <c r="AC9" s="15">
        <v>0.5</v>
      </c>
      <c r="AG9">
        <f t="shared" si="0"/>
        <v>2011</v>
      </c>
      <c r="AH9">
        <v>31</v>
      </c>
      <c r="AI9" s="15">
        <f t="shared" si="1"/>
        <v>0.27192982456140352</v>
      </c>
      <c r="AP9" s="8"/>
      <c r="AQ9" s="8"/>
      <c r="AR9" s="8"/>
      <c r="AS9" s="8"/>
      <c r="AT9" s="8"/>
      <c r="AU9" s="8"/>
      <c r="AV9" s="8"/>
    </row>
    <row r="10" spans="1:48" x14ac:dyDescent="0.25">
      <c r="A10">
        <v>2012</v>
      </c>
      <c r="B10" s="15">
        <v>0.72380952380952379</v>
      </c>
      <c r="N10" s="126">
        <v>2012</v>
      </c>
      <c r="O10" s="15">
        <v>0.57894736842105265</v>
      </c>
      <c r="P10" s="15">
        <v>0.35964912280701755</v>
      </c>
      <c r="W10" s="126">
        <v>2012</v>
      </c>
      <c r="X10" s="15">
        <v>0.5</v>
      </c>
      <c r="Z10" s="15">
        <v>0.39473684210526311</v>
      </c>
      <c r="AB10">
        <v>2012</v>
      </c>
      <c r="AC10" s="15">
        <v>0.46491228070175433</v>
      </c>
      <c r="AG10">
        <f t="shared" si="0"/>
        <v>2012</v>
      </c>
      <c r="AH10">
        <v>30</v>
      </c>
      <c r="AI10" s="15">
        <f t="shared" si="1"/>
        <v>0.26315789473684209</v>
      </c>
      <c r="AP10" s="8"/>
      <c r="AQ10" s="8"/>
      <c r="AR10" s="8"/>
      <c r="AS10" s="8"/>
      <c r="AT10" s="8"/>
      <c r="AU10" s="8"/>
      <c r="AV10" s="8"/>
    </row>
    <row r="11" spans="1:48" x14ac:dyDescent="0.25">
      <c r="A11">
        <v>2013</v>
      </c>
      <c r="B11" s="15">
        <v>0.72549019607843135</v>
      </c>
      <c r="N11" s="126">
        <v>2013</v>
      </c>
      <c r="O11" s="15">
        <v>0.53508771929824561</v>
      </c>
      <c r="P11" s="15">
        <v>0.38596491228070179</v>
      </c>
      <c r="W11" s="126">
        <v>2013</v>
      </c>
      <c r="X11" s="15">
        <v>0.51754385964912275</v>
      </c>
      <c r="Z11" s="15">
        <v>0.39473684210526311</v>
      </c>
      <c r="AB11">
        <v>2013</v>
      </c>
      <c r="AC11" s="15">
        <v>0.5</v>
      </c>
      <c r="AG11">
        <f t="shared" si="0"/>
        <v>2013</v>
      </c>
      <c r="AH11">
        <v>32</v>
      </c>
      <c r="AI11" s="15">
        <f t="shared" si="1"/>
        <v>0.2807017543859649</v>
      </c>
      <c r="AP11" s="8"/>
      <c r="AQ11" s="8"/>
      <c r="AR11" s="8"/>
      <c r="AS11" s="8"/>
      <c r="AT11" s="8"/>
      <c r="AU11" s="8"/>
      <c r="AV11" s="8"/>
    </row>
    <row r="12" spans="1:48" x14ac:dyDescent="0.25">
      <c r="A12">
        <v>2014</v>
      </c>
      <c r="B12" s="15">
        <v>0.70370370370370372</v>
      </c>
      <c r="N12" s="126">
        <v>2014</v>
      </c>
      <c r="O12" s="15">
        <v>0.60526315789473684</v>
      </c>
      <c r="P12" s="15">
        <v>0.33333333333333331</v>
      </c>
      <c r="W12" s="126">
        <v>2014</v>
      </c>
      <c r="X12" s="15">
        <v>0.53508771929824561</v>
      </c>
      <c r="Z12" s="15">
        <v>0.35087719298245612</v>
      </c>
      <c r="AB12">
        <v>2014</v>
      </c>
      <c r="AC12" s="15">
        <v>0.47368421052631576</v>
      </c>
      <c r="AG12">
        <f t="shared" si="0"/>
        <v>2014</v>
      </c>
      <c r="AH12">
        <v>32</v>
      </c>
      <c r="AI12" s="15">
        <f t="shared" si="1"/>
        <v>0.2807017543859649</v>
      </c>
      <c r="AP12" s="8"/>
      <c r="AQ12" s="8"/>
      <c r="AR12" s="8"/>
      <c r="AS12" s="8"/>
      <c r="AT12" s="8"/>
      <c r="AU12" s="8"/>
      <c r="AV12" s="8"/>
    </row>
    <row r="13" spans="1:48" x14ac:dyDescent="0.25">
      <c r="A13">
        <v>2015</v>
      </c>
      <c r="B13" s="15">
        <v>0.73333333333333339</v>
      </c>
      <c r="N13" s="126">
        <v>2015</v>
      </c>
      <c r="O13" s="15">
        <v>0.54385964912280704</v>
      </c>
      <c r="P13" s="15">
        <v>0.36842105263157898</v>
      </c>
      <c r="W13" s="126">
        <v>2015</v>
      </c>
      <c r="X13" s="15">
        <v>0.51754385964912275</v>
      </c>
      <c r="Z13" s="15">
        <v>0.37719298245614036</v>
      </c>
      <c r="AB13">
        <v>2015</v>
      </c>
      <c r="AC13" s="15">
        <v>0.48245614035087719</v>
      </c>
      <c r="AG13">
        <f t="shared" si="0"/>
        <v>2015</v>
      </c>
      <c r="AH13">
        <v>31</v>
      </c>
      <c r="AI13" s="15">
        <f t="shared" si="1"/>
        <v>0.27192982456140352</v>
      </c>
      <c r="AP13" s="8"/>
      <c r="AQ13" s="8"/>
      <c r="AR13" s="8"/>
      <c r="AS13" s="8"/>
      <c r="AT13" s="8"/>
      <c r="AU13" s="8"/>
      <c r="AV13" s="8"/>
    </row>
    <row r="14" spans="1:48" x14ac:dyDescent="0.25">
      <c r="A14">
        <v>2016</v>
      </c>
      <c r="B14" s="15">
        <v>0.69369369369369371</v>
      </c>
      <c r="N14" s="126">
        <v>2016</v>
      </c>
      <c r="O14" s="15">
        <v>0.54385964912280704</v>
      </c>
      <c r="P14" s="15">
        <v>0.37719298245614036</v>
      </c>
      <c r="W14" s="126">
        <v>2016</v>
      </c>
      <c r="X14" s="15">
        <v>0.5</v>
      </c>
      <c r="Z14" s="15">
        <v>0.39473684210526311</v>
      </c>
      <c r="AB14">
        <v>2016</v>
      </c>
      <c r="AC14" s="15">
        <v>0.46491228070175433</v>
      </c>
      <c r="AG14">
        <f t="shared" si="0"/>
        <v>2016</v>
      </c>
      <c r="AH14">
        <v>28</v>
      </c>
      <c r="AI14" s="15">
        <f t="shared" si="1"/>
        <v>0.24561403508771928</v>
      </c>
      <c r="AP14" s="8"/>
      <c r="AQ14" s="8"/>
      <c r="AR14" s="8"/>
      <c r="AS14" s="8"/>
      <c r="AT14" s="8"/>
      <c r="AU14" s="8"/>
      <c r="AV14" s="8"/>
    </row>
    <row r="15" spans="1:48" x14ac:dyDescent="0.25">
      <c r="A15">
        <v>2017</v>
      </c>
      <c r="B15" s="15">
        <v>0.67619047619047612</v>
      </c>
      <c r="N15" s="126">
        <v>2017</v>
      </c>
      <c r="O15" s="15">
        <v>0.54385964912280704</v>
      </c>
      <c r="P15" s="15">
        <v>0.37719298245614036</v>
      </c>
      <c r="W15" s="126">
        <v>2017</v>
      </c>
      <c r="X15" s="15">
        <v>0.49122807017543857</v>
      </c>
      <c r="Z15" s="15">
        <v>0.37719298245614036</v>
      </c>
      <c r="AB15">
        <v>2017</v>
      </c>
      <c r="AC15" s="15">
        <v>0.47368421052631576</v>
      </c>
      <c r="AG15">
        <f t="shared" si="0"/>
        <v>2017</v>
      </c>
      <c r="AH15">
        <v>36</v>
      </c>
      <c r="AI15" s="15">
        <f t="shared" si="1"/>
        <v>0.31578947368421051</v>
      </c>
      <c r="AP15" s="8"/>
      <c r="AQ15" s="8"/>
      <c r="AR15" s="8"/>
      <c r="AS15" s="8"/>
      <c r="AT15" s="8"/>
      <c r="AU15" s="8"/>
      <c r="AV15" s="8"/>
    </row>
    <row r="16" spans="1:48" x14ac:dyDescent="0.25">
      <c r="A16">
        <v>2018</v>
      </c>
      <c r="B16" s="15">
        <v>0.69369369369369371</v>
      </c>
      <c r="N16" s="126">
        <v>2018</v>
      </c>
      <c r="O16" s="15">
        <v>0.57894736842105265</v>
      </c>
      <c r="P16" s="15">
        <v>0.36842105263157898</v>
      </c>
      <c r="W16" s="126">
        <v>2018</v>
      </c>
      <c r="X16" s="15">
        <v>0.51754385964912275</v>
      </c>
      <c r="Z16" s="15">
        <v>0.37719298245614036</v>
      </c>
      <c r="AB16">
        <v>2018</v>
      </c>
      <c r="AC16" s="15">
        <v>0.46491228070175433</v>
      </c>
      <c r="AG16">
        <f t="shared" si="0"/>
        <v>2018</v>
      </c>
      <c r="AH16">
        <v>23</v>
      </c>
      <c r="AI16" s="15">
        <f t="shared" si="1"/>
        <v>0.20175438596491227</v>
      </c>
      <c r="AP16" s="8"/>
      <c r="AQ16" s="8"/>
      <c r="AR16" s="8"/>
      <c r="AS16" s="8"/>
      <c r="AT16" s="8"/>
      <c r="AU16" s="8"/>
      <c r="AV16" s="8"/>
    </row>
    <row r="17" spans="1:48" x14ac:dyDescent="0.25">
      <c r="A17">
        <v>2019</v>
      </c>
      <c r="B17" s="15">
        <v>0.79411764705882348</v>
      </c>
      <c r="N17" s="126">
        <v>2019</v>
      </c>
      <c r="O17" s="15">
        <v>0.57017543859649122</v>
      </c>
      <c r="P17" s="15">
        <v>0.31578947368421051</v>
      </c>
      <c r="W17" s="126">
        <v>2019</v>
      </c>
      <c r="X17" s="15">
        <v>0.55263157894736847</v>
      </c>
      <c r="Z17" s="15">
        <v>0.34210526315789475</v>
      </c>
      <c r="AB17">
        <v>2019</v>
      </c>
      <c r="AC17" s="15">
        <v>0.49122807017543857</v>
      </c>
      <c r="AG17">
        <f t="shared" si="0"/>
        <v>2019</v>
      </c>
      <c r="AH17">
        <v>20</v>
      </c>
      <c r="AI17" s="15">
        <f t="shared" si="1"/>
        <v>0.17543859649122806</v>
      </c>
      <c r="AP17" s="8"/>
      <c r="AQ17" s="8"/>
      <c r="AR17" s="8"/>
      <c r="AS17" s="8"/>
      <c r="AT17" s="8"/>
      <c r="AU17" s="8"/>
      <c r="AV17" s="8"/>
    </row>
    <row r="18" spans="1:48" x14ac:dyDescent="0.25">
      <c r="A18">
        <v>2020</v>
      </c>
      <c r="B18" s="15">
        <v>0.6228070175438597</v>
      </c>
      <c r="N18" s="126">
        <v>2020</v>
      </c>
      <c r="O18" s="15">
        <v>0.57894736842105265</v>
      </c>
      <c r="P18" s="15">
        <v>0.35964912280701755</v>
      </c>
      <c r="W18" s="126">
        <v>2020</v>
      </c>
      <c r="X18" s="15">
        <v>0.51754385964912275</v>
      </c>
      <c r="Z18" s="15">
        <v>0.35964912280701755</v>
      </c>
      <c r="AB18">
        <v>2020</v>
      </c>
      <c r="AC18" s="15">
        <v>0.47368421052631576</v>
      </c>
      <c r="AG18">
        <f t="shared" si="0"/>
        <v>2020</v>
      </c>
      <c r="AH18">
        <v>27</v>
      </c>
      <c r="AI18" s="15">
        <f t="shared" si="1"/>
        <v>0.23684210526315788</v>
      </c>
      <c r="AP18" s="8"/>
      <c r="AQ18" s="8"/>
      <c r="AR18" s="8"/>
      <c r="AS18" s="8"/>
      <c r="AT18" s="8"/>
      <c r="AU18" s="8"/>
      <c r="AV18" s="8"/>
    </row>
    <row r="19" spans="1:48" x14ac:dyDescent="0.25">
      <c r="A19">
        <v>2021</v>
      </c>
      <c r="B19" s="15">
        <v>0.75</v>
      </c>
      <c r="N19" s="126">
        <v>2021</v>
      </c>
      <c r="O19" s="15">
        <v>0.50877192982456143</v>
      </c>
      <c r="P19" s="15">
        <v>0.37719298245614036</v>
      </c>
      <c r="W19" s="126">
        <v>2021</v>
      </c>
      <c r="X19" s="15">
        <v>0.49122807017543857</v>
      </c>
      <c r="Z19" s="15">
        <v>0.40350877192982454</v>
      </c>
      <c r="AB19">
        <v>2021</v>
      </c>
      <c r="AC19" s="15">
        <v>0.46491228070175433</v>
      </c>
      <c r="AG19">
        <f t="shared" si="0"/>
        <v>2021</v>
      </c>
      <c r="AH19">
        <v>15</v>
      </c>
      <c r="AI19" s="15">
        <f t="shared" si="1"/>
        <v>0.13157894736842105</v>
      </c>
      <c r="AP19" s="8"/>
      <c r="AQ19" s="8"/>
      <c r="AR19" s="8"/>
      <c r="AS19" s="8"/>
      <c r="AT19" s="8"/>
      <c r="AU19" s="8"/>
      <c r="AV19" s="8"/>
    </row>
    <row r="20" spans="1:48" x14ac:dyDescent="0.25">
      <c r="A20">
        <v>2022</v>
      </c>
      <c r="B20" s="15">
        <v>0.73333333333333339</v>
      </c>
      <c r="N20" s="126">
        <v>2022</v>
      </c>
      <c r="O20" s="15">
        <v>0.57017543859649122</v>
      </c>
      <c r="P20" s="15">
        <v>0.32456140350877194</v>
      </c>
      <c r="W20" s="126">
        <v>2022</v>
      </c>
      <c r="X20" s="15">
        <v>0.50877192982456143</v>
      </c>
      <c r="Z20" s="15">
        <v>0.35964912280701755</v>
      </c>
      <c r="AB20">
        <v>2022</v>
      </c>
      <c r="AC20" s="15">
        <v>0.48245614035087719</v>
      </c>
      <c r="AG20">
        <f t="shared" si="0"/>
        <v>2022</v>
      </c>
      <c r="AH20">
        <v>22</v>
      </c>
      <c r="AI20" s="15">
        <f t="shared" si="1"/>
        <v>0.19298245614035087</v>
      </c>
      <c r="AP20" s="8"/>
      <c r="AQ20" s="8"/>
      <c r="AR20" s="8"/>
      <c r="AS20" s="8"/>
      <c r="AT20" s="8"/>
      <c r="AU20" s="8"/>
      <c r="AV20" s="8"/>
    </row>
    <row r="21" spans="1:48" x14ac:dyDescent="0.25">
      <c r="AP21" s="8"/>
      <c r="AQ21" s="8"/>
      <c r="AR21" s="8"/>
      <c r="AS21" s="8"/>
      <c r="AT21" s="8"/>
      <c r="AU21" s="8"/>
      <c r="AV21" s="8"/>
    </row>
    <row r="22" spans="1:48" x14ac:dyDescent="0.25">
      <c r="AP22" s="8"/>
      <c r="AQ22" s="8"/>
      <c r="AR22" s="8"/>
      <c r="AS22" s="8"/>
      <c r="AT22" s="8"/>
      <c r="AU22" s="8"/>
      <c r="AV22" s="8"/>
    </row>
    <row r="23" spans="1:48" x14ac:dyDescent="0.25">
      <c r="AP23" s="8"/>
      <c r="AQ23" s="8"/>
      <c r="AR23" s="8"/>
      <c r="AS23" s="8"/>
      <c r="AT23" s="8"/>
      <c r="AU23" s="8"/>
      <c r="AV23" s="8"/>
    </row>
    <row r="24" spans="1:48" x14ac:dyDescent="0.25">
      <c r="AP24" s="8"/>
      <c r="AQ24" s="8"/>
      <c r="AR24" s="8"/>
      <c r="AS24" s="8"/>
      <c r="AT24" s="8"/>
      <c r="AU24" s="8"/>
      <c r="AV24" s="8"/>
    </row>
    <row r="25" spans="1:48" x14ac:dyDescent="0.25">
      <c r="AP25" s="8"/>
      <c r="AQ25" s="8"/>
      <c r="AR25" s="8"/>
      <c r="AS25" s="8"/>
      <c r="AT25" s="8"/>
      <c r="AU25" s="8"/>
      <c r="AV25" s="8"/>
    </row>
    <row r="26" spans="1:48" x14ac:dyDescent="0.25">
      <c r="AP26" s="8"/>
      <c r="AQ26" s="8"/>
      <c r="AR26" s="8"/>
      <c r="AS26" s="8"/>
      <c r="AT26" s="8"/>
      <c r="AU26" s="8"/>
      <c r="AV26" s="8"/>
    </row>
    <row r="27" spans="1:48" x14ac:dyDescent="0.25">
      <c r="AP27" s="8"/>
      <c r="AQ27" s="8"/>
      <c r="AR27" s="8"/>
      <c r="AS27" s="8"/>
      <c r="AT27" s="8"/>
      <c r="AU27" s="8"/>
      <c r="AV27" s="8"/>
    </row>
    <row r="28" spans="1:48" x14ac:dyDescent="0.25">
      <c r="AP28" s="8"/>
      <c r="AQ28" s="8"/>
      <c r="AR28" s="8"/>
      <c r="AS28" s="8"/>
      <c r="AT28" s="8"/>
      <c r="AU28" s="8"/>
      <c r="AV28" s="8"/>
    </row>
    <row r="29" spans="1:48" x14ac:dyDescent="0.25">
      <c r="AP29" s="8"/>
      <c r="AQ29" s="8"/>
      <c r="AR29" s="8"/>
      <c r="AS29" s="8"/>
      <c r="AT29" s="8"/>
      <c r="AU29" s="8"/>
      <c r="AV29" s="8"/>
    </row>
    <row r="30" spans="1:48" x14ac:dyDescent="0.25">
      <c r="AP30" s="8"/>
      <c r="AQ30" s="8"/>
      <c r="AR30" s="8"/>
      <c r="AS30" s="8"/>
      <c r="AT30" s="8"/>
      <c r="AU30" s="8"/>
      <c r="AV30" s="8"/>
    </row>
    <row r="31" spans="1:48" x14ac:dyDescent="0.25">
      <c r="AP31" s="8"/>
      <c r="AQ31" s="8"/>
      <c r="AR31" s="8"/>
      <c r="AS31" s="8"/>
      <c r="AT31" s="8"/>
      <c r="AU31" s="8"/>
      <c r="AV31" s="8"/>
    </row>
    <row r="32" spans="1:48" x14ac:dyDescent="0.25">
      <c r="AP32" s="8"/>
      <c r="AQ32" s="8"/>
      <c r="AR32" s="8"/>
      <c r="AS32" s="8"/>
      <c r="AT32" s="8"/>
      <c r="AU32" s="8"/>
      <c r="AV32" s="8"/>
    </row>
    <row r="33" spans="1:48" x14ac:dyDescent="0.25">
      <c r="AP33" s="8"/>
      <c r="AQ33" s="8"/>
      <c r="AR33" s="8"/>
      <c r="AS33" s="8"/>
      <c r="AT33" s="8"/>
      <c r="AU33" s="8"/>
      <c r="AV33" s="8"/>
    </row>
    <row r="34" spans="1:48" s="32" customFormat="1" x14ac:dyDescent="0.25"/>
    <row r="35" spans="1:48" s="32" customFormat="1" x14ac:dyDescent="0.25"/>
    <row r="36" spans="1:48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N36" s="8"/>
      <c r="O36" s="8"/>
      <c r="P36" s="8"/>
      <c r="Q36" s="8"/>
      <c r="R36" s="8"/>
      <c r="S36" s="8"/>
      <c r="T36" s="8"/>
      <c r="U36" s="8"/>
      <c r="W36" s="8"/>
      <c r="X36" s="8"/>
      <c r="Y36" s="8"/>
      <c r="Z36" s="8"/>
      <c r="AA36" s="8"/>
      <c r="AB36" s="8"/>
      <c r="AC36" s="8"/>
      <c r="AD36" s="8"/>
      <c r="AE36" s="8"/>
      <c r="AG36" s="8"/>
      <c r="AH36" s="8"/>
      <c r="AI36" s="8"/>
      <c r="AJ36" s="8"/>
      <c r="AK36" s="8"/>
      <c r="AL36" s="8"/>
      <c r="AM36" s="8"/>
      <c r="AN36" s="8"/>
      <c r="AP36" s="8"/>
      <c r="AQ36" s="8"/>
      <c r="AR36" s="8"/>
      <c r="AS36" s="8"/>
      <c r="AT36" s="8"/>
      <c r="AU36" s="8"/>
      <c r="AV36" s="8"/>
    </row>
    <row r="37" spans="1:48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N37" s="8"/>
      <c r="O37" s="8"/>
      <c r="P37" s="8"/>
      <c r="Q37" s="8"/>
      <c r="R37" s="8"/>
      <c r="S37" s="8"/>
      <c r="T37" s="8"/>
      <c r="U37" s="8"/>
      <c r="W37" s="8"/>
      <c r="X37" s="8"/>
      <c r="Y37" s="8"/>
      <c r="Z37" s="8"/>
      <c r="AA37" s="8"/>
      <c r="AB37" s="8"/>
      <c r="AC37" s="8"/>
      <c r="AD37" s="8"/>
      <c r="AE37" s="8"/>
      <c r="AG37" s="8"/>
      <c r="AH37" s="8"/>
      <c r="AI37" s="8"/>
      <c r="AJ37" s="8"/>
      <c r="AK37" s="8"/>
      <c r="AL37" s="8"/>
      <c r="AM37" s="8"/>
      <c r="AN37" s="8"/>
      <c r="AP37" s="8"/>
      <c r="AQ37" s="8"/>
      <c r="AR37" s="8"/>
      <c r="AS37" s="8"/>
      <c r="AT37" s="8"/>
      <c r="AU37" s="8"/>
      <c r="AV37" s="8"/>
    </row>
    <row r="38" spans="1:48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N38" s="8"/>
      <c r="O38" s="8"/>
      <c r="P38" s="8"/>
      <c r="Q38" s="8"/>
      <c r="R38" s="8"/>
      <c r="S38" s="8"/>
      <c r="T38" s="8"/>
      <c r="U38" s="8"/>
      <c r="W38" s="8"/>
      <c r="X38" s="8"/>
      <c r="Y38" s="8"/>
      <c r="Z38" s="8"/>
      <c r="AA38" s="8"/>
      <c r="AB38" s="8"/>
      <c r="AC38" s="8"/>
      <c r="AD38" s="8"/>
      <c r="AE38" s="8"/>
      <c r="AG38" s="8"/>
      <c r="AH38" s="8"/>
      <c r="AI38" s="8"/>
      <c r="AJ38" s="8"/>
      <c r="AK38" s="8"/>
      <c r="AL38" s="8"/>
      <c r="AM38" s="8"/>
      <c r="AN38" s="8"/>
      <c r="AP38" s="8"/>
      <c r="AQ38" s="8"/>
      <c r="AR38" s="8"/>
      <c r="AS38" s="8"/>
      <c r="AT38" s="8"/>
      <c r="AU38" s="8"/>
      <c r="AV38" s="8"/>
    </row>
    <row r="39" spans="1:48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N39" s="8"/>
      <c r="O39" s="8"/>
      <c r="P39" s="8"/>
      <c r="Q39" s="8"/>
      <c r="R39" s="8"/>
      <c r="S39" s="8"/>
      <c r="T39" s="8"/>
      <c r="U39" s="8"/>
      <c r="W39" s="8"/>
      <c r="X39" s="8"/>
      <c r="Y39" s="8"/>
      <c r="Z39" s="8"/>
      <c r="AA39" s="8"/>
      <c r="AB39" s="8"/>
      <c r="AC39" s="8"/>
      <c r="AD39" s="8"/>
      <c r="AE39" s="8"/>
      <c r="AG39" s="8"/>
      <c r="AH39" s="8"/>
      <c r="AI39" s="8"/>
      <c r="AJ39" s="8"/>
      <c r="AK39" s="8"/>
      <c r="AL39" s="8"/>
      <c r="AM39" s="8"/>
      <c r="AN39" s="8"/>
      <c r="AP39" s="8"/>
      <c r="AQ39" s="8"/>
      <c r="AR39" s="8"/>
      <c r="AS39" s="8"/>
      <c r="AT39" s="8"/>
      <c r="AU39" s="8"/>
      <c r="AV39" s="8"/>
    </row>
    <row r="40" spans="1:48" s="32" customFormat="1" x14ac:dyDescent="0.25"/>
    <row r="41" spans="1:48" s="32" customFormat="1" x14ac:dyDescent="0.25"/>
    <row r="42" spans="1:48" s="32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B254-9635-4CE1-BB6E-696A588F4F0F}">
  <dimension ref="A1:AS72"/>
  <sheetViews>
    <sheetView showGridLines="0" zoomScaleNormal="100" workbookViewId="0"/>
  </sheetViews>
  <sheetFormatPr defaultRowHeight="15" x14ac:dyDescent="0.25"/>
  <cols>
    <col min="1" max="11" width="4.7109375" customWidth="1"/>
    <col min="12" max="12" width="9.140625" style="8" customWidth="1"/>
  </cols>
  <sheetData>
    <row r="1" spans="1:45" x14ac:dyDescent="0.25">
      <c r="A1" s="331" t="s">
        <v>93</v>
      </c>
      <c r="B1" s="331"/>
      <c r="D1" s="331" t="s">
        <v>94</v>
      </c>
      <c r="E1" s="331"/>
      <c r="G1" s="331" t="s">
        <v>95</v>
      </c>
      <c r="H1" s="331"/>
      <c r="J1" s="331" t="s">
        <v>96</v>
      </c>
      <c r="K1" s="331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1:45" x14ac:dyDescent="0.25">
      <c r="A2" s="227">
        <v>0</v>
      </c>
      <c r="B2" s="227">
        <v>10</v>
      </c>
      <c r="D2" s="227">
        <v>1</v>
      </c>
      <c r="E2" s="227">
        <v>0</v>
      </c>
      <c r="G2" s="227">
        <v>1</v>
      </c>
      <c r="H2" s="227">
        <v>0</v>
      </c>
      <c r="J2" s="227">
        <v>1</v>
      </c>
      <c r="K2" s="227">
        <v>0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</row>
    <row r="3" spans="1:45" x14ac:dyDescent="0.25">
      <c r="A3" s="227">
        <f>A2+1</f>
        <v>1</v>
      </c>
      <c r="B3" s="227">
        <f>B2+20</f>
        <v>30</v>
      </c>
      <c r="D3" s="227">
        <f t="shared" ref="D3:D21" si="0">D2+1</f>
        <v>2</v>
      </c>
      <c r="E3" s="227">
        <v>5</v>
      </c>
      <c r="G3" s="227">
        <f t="shared" ref="G3:G21" si="1">G2+1</f>
        <v>2</v>
      </c>
      <c r="H3" s="227">
        <v>5</v>
      </c>
      <c r="J3" s="227">
        <f t="shared" ref="J3:J20" si="2">J2+1</f>
        <v>2</v>
      </c>
      <c r="K3" s="227">
        <v>5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</row>
    <row r="4" spans="1:45" x14ac:dyDescent="0.25">
      <c r="A4" s="227">
        <f t="shared" ref="A4:A16" si="3">A3+1</f>
        <v>2</v>
      </c>
      <c r="B4" s="227">
        <f t="shared" ref="B4:B23" si="4">B3+20</f>
        <v>50</v>
      </c>
      <c r="D4" s="227">
        <f t="shared" si="0"/>
        <v>3</v>
      </c>
      <c r="E4" s="227">
        <v>0</v>
      </c>
      <c r="G4" s="227">
        <f t="shared" si="1"/>
        <v>3</v>
      </c>
      <c r="H4" s="227">
        <v>0</v>
      </c>
      <c r="J4" s="227">
        <f t="shared" si="2"/>
        <v>3</v>
      </c>
      <c r="K4" s="227">
        <v>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</row>
    <row r="5" spans="1:45" x14ac:dyDescent="0.25">
      <c r="A5" s="227">
        <f t="shared" si="3"/>
        <v>3</v>
      </c>
      <c r="B5" s="227">
        <f t="shared" si="4"/>
        <v>70</v>
      </c>
      <c r="D5" s="227">
        <f t="shared" si="0"/>
        <v>4</v>
      </c>
      <c r="E5" s="227">
        <v>5</v>
      </c>
      <c r="G5" s="227">
        <f t="shared" si="1"/>
        <v>4</v>
      </c>
      <c r="H5" s="227">
        <v>5</v>
      </c>
      <c r="J5" s="227">
        <f t="shared" si="2"/>
        <v>4</v>
      </c>
      <c r="K5" s="227">
        <v>5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</row>
    <row r="6" spans="1:45" x14ac:dyDescent="0.25">
      <c r="A6" s="227">
        <f t="shared" si="3"/>
        <v>4</v>
      </c>
      <c r="B6" s="227">
        <f t="shared" si="4"/>
        <v>90</v>
      </c>
      <c r="D6" s="227">
        <f t="shared" si="0"/>
        <v>5</v>
      </c>
      <c r="E6" s="227">
        <v>0</v>
      </c>
      <c r="G6" s="227">
        <f t="shared" si="1"/>
        <v>5</v>
      </c>
      <c r="H6" s="227">
        <v>0</v>
      </c>
      <c r="J6" s="227">
        <f t="shared" si="2"/>
        <v>5</v>
      </c>
      <c r="K6" s="227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1:45" x14ac:dyDescent="0.25">
      <c r="A7" s="227">
        <f t="shared" si="3"/>
        <v>5</v>
      </c>
      <c r="B7" s="227">
        <f t="shared" si="4"/>
        <v>110</v>
      </c>
      <c r="D7" s="227">
        <f t="shared" si="0"/>
        <v>6</v>
      </c>
      <c r="E7" s="227">
        <v>5</v>
      </c>
      <c r="G7" s="227">
        <f t="shared" si="1"/>
        <v>6</v>
      </c>
      <c r="H7" s="227">
        <v>5</v>
      </c>
      <c r="J7" s="227">
        <f t="shared" si="2"/>
        <v>6</v>
      </c>
      <c r="K7" s="227">
        <v>5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1:45" x14ac:dyDescent="0.25">
      <c r="A8" s="227">
        <f t="shared" si="3"/>
        <v>6</v>
      </c>
      <c r="B8" s="227">
        <f t="shared" si="4"/>
        <v>130</v>
      </c>
      <c r="D8" s="227">
        <f t="shared" si="0"/>
        <v>7</v>
      </c>
      <c r="E8" s="227">
        <v>0</v>
      </c>
      <c r="G8" s="227">
        <f t="shared" si="1"/>
        <v>7</v>
      </c>
      <c r="H8" s="227">
        <v>0</v>
      </c>
      <c r="J8" s="227">
        <f t="shared" si="2"/>
        <v>7</v>
      </c>
      <c r="K8" s="227">
        <v>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</row>
    <row r="9" spans="1:45" x14ac:dyDescent="0.25">
      <c r="A9" s="227">
        <f t="shared" si="3"/>
        <v>7</v>
      </c>
      <c r="B9" s="227">
        <f t="shared" si="4"/>
        <v>150</v>
      </c>
      <c r="D9" s="227">
        <f t="shared" si="0"/>
        <v>8</v>
      </c>
      <c r="E9" s="227">
        <v>5</v>
      </c>
      <c r="G9" s="227">
        <f t="shared" si="1"/>
        <v>8</v>
      </c>
      <c r="H9" s="227">
        <v>5</v>
      </c>
      <c r="J9" s="227">
        <f t="shared" si="2"/>
        <v>8</v>
      </c>
      <c r="K9" s="22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</row>
    <row r="10" spans="1:45" x14ac:dyDescent="0.25">
      <c r="A10" s="227">
        <f t="shared" si="3"/>
        <v>8</v>
      </c>
      <c r="B10" s="227">
        <f t="shared" si="4"/>
        <v>170</v>
      </c>
      <c r="D10" s="227">
        <f t="shared" si="0"/>
        <v>9</v>
      </c>
      <c r="E10" s="227">
        <v>0</v>
      </c>
      <c r="G10" s="227">
        <f t="shared" si="1"/>
        <v>9</v>
      </c>
      <c r="H10" s="227">
        <v>0</v>
      </c>
      <c r="J10" s="227">
        <f t="shared" si="2"/>
        <v>9</v>
      </c>
      <c r="K10" s="227">
        <v>0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</row>
    <row r="11" spans="1:45" x14ac:dyDescent="0.25">
      <c r="A11" s="227">
        <f t="shared" si="3"/>
        <v>9</v>
      </c>
      <c r="B11" s="227">
        <f t="shared" si="4"/>
        <v>190</v>
      </c>
      <c r="D11" s="227">
        <f t="shared" si="0"/>
        <v>10</v>
      </c>
      <c r="E11" s="227">
        <v>5</v>
      </c>
      <c r="G11" s="227">
        <f t="shared" si="1"/>
        <v>10</v>
      </c>
      <c r="H11" s="227">
        <v>5</v>
      </c>
      <c r="J11" s="227">
        <f t="shared" si="2"/>
        <v>10</v>
      </c>
      <c r="K11" s="227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</row>
    <row r="12" spans="1:45" x14ac:dyDescent="0.25">
      <c r="A12" s="227">
        <f t="shared" si="3"/>
        <v>10</v>
      </c>
      <c r="B12" s="227">
        <f t="shared" si="4"/>
        <v>210</v>
      </c>
      <c r="D12" s="227">
        <f t="shared" si="0"/>
        <v>11</v>
      </c>
      <c r="E12" s="227">
        <v>0</v>
      </c>
      <c r="G12" s="227">
        <f t="shared" si="1"/>
        <v>11</v>
      </c>
      <c r="H12" s="227">
        <v>0</v>
      </c>
      <c r="J12" s="227">
        <f t="shared" si="2"/>
        <v>11</v>
      </c>
      <c r="K12" s="227">
        <v>0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</row>
    <row r="13" spans="1:45" x14ac:dyDescent="0.25">
      <c r="A13" s="227">
        <f t="shared" si="3"/>
        <v>11</v>
      </c>
      <c r="B13" s="227">
        <f t="shared" si="4"/>
        <v>230</v>
      </c>
      <c r="D13" s="227">
        <f t="shared" si="0"/>
        <v>12</v>
      </c>
      <c r="E13" s="227">
        <v>5</v>
      </c>
      <c r="G13" s="227">
        <f t="shared" si="1"/>
        <v>12</v>
      </c>
      <c r="H13" s="227">
        <v>5</v>
      </c>
      <c r="J13" s="227">
        <f t="shared" si="2"/>
        <v>12</v>
      </c>
      <c r="K13" s="227">
        <v>5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1:45" x14ac:dyDescent="0.25">
      <c r="A14" s="227">
        <f t="shared" si="3"/>
        <v>12</v>
      </c>
      <c r="B14" s="227">
        <f t="shared" si="4"/>
        <v>250</v>
      </c>
      <c r="D14" s="227">
        <f t="shared" si="0"/>
        <v>13</v>
      </c>
      <c r="E14" s="227">
        <v>0</v>
      </c>
      <c r="G14" s="227">
        <f t="shared" si="1"/>
        <v>13</v>
      </c>
      <c r="H14" s="227">
        <v>0</v>
      </c>
      <c r="J14" s="227">
        <f t="shared" si="2"/>
        <v>13</v>
      </c>
      <c r="K14" s="227">
        <v>0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</row>
    <row r="15" spans="1:45" x14ac:dyDescent="0.25">
      <c r="A15" s="227">
        <f t="shared" si="3"/>
        <v>13</v>
      </c>
      <c r="B15" s="227">
        <f t="shared" si="4"/>
        <v>270</v>
      </c>
      <c r="D15" s="227">
        <f t="shared" si="0"/>
        <v>14</v>
      </c>
      <c r="E15" s="227">
        <v>5</v>
      </c>
      <c r="G15" s="227">
        <f t="shared" si="1"/>
        <v>14</v>
      </c>
      <c r="H15" s="227">
        <v>5</v>
      </c>
      <c r="J15" s="227">
        <f t="shared" si="2"/>
        <v>14</v>
      </c>
      <c r="K15" s="227">
        <v>5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1:45" x14ac:dyDescent="0.25">
      <c r="A16" s="227">
        <f t="shared" si="3"/>
        <v>14</v>
      </c>
      <c r="B16" s="227">
        <f t="shared" si="4"/>
        <v>290</v>
      </c>
      <c r="D16" s="227">
        <f t="shared" si="0"/>
        <v>15</v>
      </c>
      <c r="E16" s="227">
        <v>0</v>
      </c>
      <c r="G16" s="227">
        <f t="shared" si="1"/>
        <v>15</v>
      </c>
      <c r="H16" s="227">
        <v>0</v>
      </c>
      <c r="J16" s="227">
        <f t="shared" si="2"/>
        <v>15</v>
      </c>
      <c r="K16" s="227">
        <v>0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</row>
    <row r="17" spans="1:45" x14ac:dyDescent="0.25">
      <c r="A17" s="227">
        <f>A16+1</f>
        <v>15</v>
      </c>
      <c r="B17" s="227">
        <f t="shared" si="4"/>
        <v>310</v>
      </c>
      <c r="D17" s="227">
        <f t="shared" si="0"/>
        <v>16</v>
      </c>
      <c r="E17" s="227">
        <v>5</v>
      </c>
      <c r="G17" s="227">
        <f t="shared" si="1"/>
        <v>16</v>
      </c>
      <c r="H17" s="227">
        <v>5</v>
      </c>
      <c r="J17" s="227">
        <f t="shared" si="2"/>
        <v>16</v>
      </c>
      <c r="K17" s="227">
        <v>5</v>
      </c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</row>
    <row r="18" spans="1:45" x14ac:dyDescent="0.25">
      <c r="A18" s="227">
        <f t="shared" ref="A18:A22" si="5">A17+1</f>
        <v>16</v>
      </c>
      <c r="B18" s="227">
        <f t="shared" si="4"/>
        <v>330</v>
      </c>
      <c r="D18" s="227">
        <f t="shared" si="0"/>
        <v>17</v>
      </c>
      <c r="E18" s="227">
        <v>0</v>
      </c>
      <c r="G18" s="227">
        <f t="shared" si="1"/>
        <v>17</v>
      </c>
      <c r="H18" s="227">
        <v>0</v>
      </c>
      <c r="J18" s="227">
        <f t="shared" si="2"/>
        <v>17</v>
      </c>
      <c r="K18" s="227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</row>
    <row r="19" spans="1:45" x14ac:dyDescent="0.25">
      <c r="A19" s="227">
        <f t="shared" si="5"/>
        <v>17</v>
      </c>
      <c r="B19" s="227">
        <f t="shared" si="4"/>
        <v>350</v>
      </c>
      <c r="D19" s="227">
        <f t="shared" si="0"/>
        <v>18</v>
      </c>
      <c r="E19" s="227">
        <v>5</v>
      </c>
      <c r="G19" s="227">
        <f t="shared" si="1"/>
        <v>18</v>
      </c>
      <c r="H19" s="227">
        <v>5</v>
      </c>
      <c r="J19" s="227">
        <f t="shared" si="2"/>
        <v>18</v>
      </c>
      <c r="K19" s="227">
        <v>5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</row>
    <row r="20" spans="1:45" x14ac:dyDescent="0.25">
      <c r="A20" s="227">
        <f t="shared" si="5"/>
        <v>18</v>
      </c>
      <c r="B20" s="227">
        <f t="shared" si="4"/>
        <v>370</v>
      </c>
      <c r="D20" s="227">
        <f t="shared" si="0"/>
        <v>19</v>
      </c>
      <c r="E20" s="227">
        <v>0</v>
      </c>
      <c r="G20" s="227">
        <f t="shared" si="1"/>
        <v>19</v>
      </c>
      <c r="H20" s="227">
        <v>0</v>
      </c>
      <c r="J20" s="227">
        <f t="shared" si="2"/>
        <v>19</v>
      </c>
      <c r="K20" s="227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</row>
    <row r="21" spans="1:45" x14ac:dyDescent="0.25">
      <c r="A21" s="227">
        <f t="shared" si="5"/>
        <v>19</v>
      </c>
      <c r="B21" s="227">
        <f t="shared" si="4"/>
        <v>390</v>
      </c>
      <c r="D21" s="227">
        <f t="shared" si="0"/>
        <v>20</v>
      </c>
      <c r="E21" s="227">
        <v>5</v>
      </c>
      <c r="G21" s="227">
        <f t="shared" si="1"/>
        <v>20</v>
      </c>
      <c r="H21" s="227">
        <v>5</v>
      </c>
      <c r="J21" s="227"/>
      <c r="K21" s="22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</row>
    <row r="22" spans="1:45" x14ac:dyDescent="0.25">
      <c r="A22" s="227">
        <f t="shared" si="5"/>
        <v>20</v>
      </c>
      <c r="B22" s="227">
        <f t="shared" si="4"/>
        <v>410</v>
      </c>
      <c r="D22" s="227">
        <v>21</v>
      </c>
      <c r="E22" s="227">
        <v>0</v>
      </c>
      <c r="G22" s="227"/>
      <c r="H22" s="227"/>
      <c r="J22" s="227"/>
      <c r="K22" s="227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</row>
    <row r="23" spans="1:45" x14ac:dyDescent="0.25">
      <c r="A23" s="227">
        <v>21</v>
      </c>
      <c r="B23" s="227">
        <f t="shared" si="4"/>
        <v>430</v>
      </c>
      <c r="D23" s="227"/>
      <c r="E23" s="227"/>
      <c r="G23" s="227"/>
      <c r="H23" s="227"/>
      <c r="J23" s="227"/>
      <c r="K23" s="227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</row>
    <row r="24" spans="1:45" x14ac:dyDescent="0.25"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</row>
    <row r="25" spans="1:45" x14ac:dyDescent="0.25">
      <c r="A25" s="331" t="s">
        <v>97</v>
      </c>
      <c r="B25" s="331"/>
      <c r="D25" s="331" t="s">
        <v>98</v>
      </c>
      <c r="E25" s="331"/>
      <c r="G25" s="331" t="s">
        <v>99</v>
      </c>
      <c r="H25" s="331"/>
      <c r="J25" s="331" t="s">
        <v>100</v>
      </c>
      <c r="K25" s="33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</row>
    <row r="26" spans="1:45" x14ac:dyDescent="0.25">
      <c r="A26" s="227">
        <v>0</v>
      </c>
      <c r="B26" s="227">
        <v>0</v>
      </c>
      <c r="D26" s="227">
        <v>0</v>
      </c>
      <c r="E26" s="227">
        <f>B2+150</f>
        <v>160</v>
      </c>
      <c r="G26" s="227">
        <v>0</v>
      </c>
      <c r="H26" s="227">
        <v>160</v>
      </c>
      <c r="J26" s="227">
        <v>0</v>
      </c>
      <c r="K26" s="227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</row>
    <row r="27" spans="1:45" x14ac:dyDescent="0.25">
      <c r="A27" s="227">
        <f>A26+1</f>
        <v>1</v>
      </c>
      <c r="B27" s="227">
        <v>18</v>
      </c>
      <c r="D27" s="227">
        <f t="shared" ref="D27:D42" si="6">D26+1</f>
        <v>1</v>
      </c>
      <c r="E27" s="227">
        <f>B3-150</f>
        <v>-120</v>
      </c>
      <c r="G27" s="227">
        <v>1</v>
      </c>
      <c r="H27" s="227">
        <v>-120</v>
      </c>
      <c r="J27" s="227">
        <f>J26+1</f>
        <v>1</v>
      </c>
      <c r="K27" s="227">
        <v>-50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1:45" x14ac:dyDescent="0.25">
      <c r="A28" s="227">
        <f t="shared" ref="A28:A40" si="7">A27+1</f>
        <v>2</v>
      </c>
      <c r="B28" s="227">
        <v>42</v>
      </c>
      <c r="D28" s="227">
        <f t="shared" si="6"/>
        <v>2</v>
      </c>
      <c r="E28" s="227">
        <f>B4+150</f>
        <v>200</v>
      </c>
      <c r="G28" s="227">
        <v>2</v>
      </c>
      <c r="H28" s="227">
        <v>200</v>
      </c>
      <c r="J28" s="227">
        <f t="shared" ref="J28:J40" si="8">J27+1</f>
        <v>2</v>
      </c>
      <c r="K28" s="227">
        <f>(K27/ABS(K27))*50*J28*-1</f>
        <v>100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</row>
    <row r="29" spans="1:45" x14ac:dyDescent="0.25">
      <c r="A29" s="227">
        <f t="shared" si="7"/>
        <v>3</v>
      </c>
      <c r="B29" s="227">
        <v>60</v>
      </c>
      <c r="D29" s="227">
        <f t="shared" si="6"/>
        <v>3</v>
      </c>
      <c r="E29" s="227">
        <f>B5-150</f>
        <v>-80</v>
      </c>
      <c r="G29" s="227">
        <v>3</v>
      </c>
      <c r="H29" s="227">
        <v>-80</v>
      </c>
      <c r="J29" s="227">
        <f t="shared" si="8"/>
        <v>3</v>
      </c>
      <c r="K29" s="227">
        <f t="shared" ref="K29:K47" si="9">(K28/ABS(K28))*50*J29*-1</f>
        <v>-150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</row>
    <row r="30" spans="1:45" x14ac:dyDescent="0.25">
      <c r="A30" s="227">
        <f t="shared" si="7"/>
        <v>4</v>
      </c>
      <c r="B30" s="227">
        <v>75</v>
      </c>
      <c r="D30" s="227">
        <f t="shared" si="6"/>
        <v>4</v>
      </c>
      <c r="E30" s="227">
        <f>B6+150</f>
        <v>240</v>
      </c>
      <c r="G30" s="227">
        <v>4</v>
      </c>
      <c r="H30" s="227">
        <v>240</v>
      </c>
      <c r="J30" s="227">
        <f t="shared" si="8"/>
        <v>4</v>
      </c>
      <c r="K30" s="227">
        <f t="shared" si="9"/>
        <v>200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spans="1:45" x14ac:dyDescent="0.25">
      <c r="A31" s="227">
        <f t="shared" si="7"/>
        <v>5</v>
      </c>
      <c r="B31" s="227">
        <v>110</v>
      </c>
      <c r="D31" s="227">
        <f t="shared" si="6"/>
        <v>5</v>
      </c>
      <c r="E31" s="227">
        <f>B7-150</f>
        <v>-40</v>
      </c>
      <c r="G31" s="227">
        <v>5</v>
      </c>
      <c r="H31" s="227">
        <v>-40</v>
      </c>
      <c r="J31" s="227">
        <f t="shared" si="8"/>
        <v>5</v>
      </c>
      <c r="K31" s="227">
        <f t="shared" si="9"/>
        <v>-250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</row>
    <row r="32" spans="1:45" x14ac:dyDescent="0.25">
      <c r="A32" s="227">
        <f t="shared" si="7"/>
        <v>6</v>
      </c>
      <c r="B32" s="227">
        <v>120</v>
      </c>
      <c r="D32" s="227">
        <f t="shared" si="6"/>
        <v>6</v>
      </c>
      <c r="E32" s="227">
        <f>B8+150</f>
        <v>280</v>
      </c>
      <c r="G32" s="227">
        <v>6</v>
      </c>
      <c r="H32" s="227">
        <v>280</v>
      </c>
      <c r="J32" s="227">
        <f t="shared" si="8"/>
        <v>6</v>
      </c>
      <c r="K32" s="227">
        <f t="shared" si="9"/>
        <v>300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</row>
    <row r="33" spans="1:45" x14ac:dyDescent="0.25">
      <c r="A33" s="227">
        <f t="shared" si="7"/>
        <v>7</v>
      </c>
      <c r="B33" s="227">
        <v>135</v>
      </c>
      <c r="D33" s="227">
        <f t="shared" si="6"/>
        <v>7</v>
      </c>
      <c r="E33" s="227">
        <f>B9-150</f>
        <v>0</v>
      </c>
      <c r="G33" s="227">
        <v>7</v>
      </c>
      <c r="H33" s="227">
        <v>0</v>
      </c>
      <c r="J33" s="227">
        <f t="shared" si="8"/>
        <v>7</v>
      </c>
      <c r="K33" s="227">
        <f t="shared" si="9"/>
        <v>-350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</row>
    <row r="34" spans="1:45" x14ac:dyDescent="0.25">
      <c r="A34" s="227">
        <f t="shared" si="7"/>
        <v>8</v>
      </c>
      <c r="B34" s="227">
        <v>165</v>
      </c>
      <c r="D34" s="227">
        <f t="shared" si="6"/>
        <v>8</v>
      </c>
      <c r="E34" s="227">
        <f>B10+150</f>
        <v>320</v>
      </c>
      <c r="G34" s="227">
        <v>8</v>
      </c>
      <c r="H34" s="227">
        <v>320</v>
      </c>
      <c r="J34" s="227">
        <f t="shared" si="8"/>
        <v>8</v>
      </c>
      <c r="K34" s="227">
        <f t="shared" si="9"/>
        <v>400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</row>
    <row r="35" spans="1:45" x14ac:dyDescent="0.25">
      <c r="A35" s="227">
        <f t="shared" si="7"/>
        <v>9</v>
      </c>
      <c r="B35" s="227">
        <v>180</v>
      </c>
      <c r="D35" s="227">
        <f t="shared" si="6"/>
        <v>9</v>
      </c>
      <c r="E35" s="227">
        <f>B11-150</f>
        <v>40</v>
      </c>
      <c r="G35" s="227">
        <v>9</v>
      </c>
      <c r="H35" s="227">
        <v>40</v>
      </c>
      <c r="J35" s="227">
        <f t="shared" si="8"/>
        <v>9</v>
      </c>
      <c r="K35" s="227">
        <f t="shared" si="9"/>
        <v>-450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</row>
    <row r="36" spans="1:45" x14ac:dyDescent="0.25">
      <c r="A36" s="227">
        <f t="shared" si="7"/>
        <v>10</v>
      </c>
      <c r="B36" s="227">
        <v>204</v>
      </c>
      <c r="D36" s="227">
        <f t="shared" si="6"/>
        <v>10</v>
      </c>
      <c r="E36" s="227">
        <f>B12+150</f>
        <v>360</v>
      </c>
      <c r="G36" s="227">
        <v>10</v>
      </c>
      <c r="H36" s="227">
        <v>360</v>
      </c>
      <c r="J36" s="227">
        <f t="shared" si="8"/>
        <v>10</v>
      </c>
      <c r="K36" s="227">
        <f t="shared" si="9"/>
        <v>500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</row>
    <row r="37" spans="1:45" x14ac:dyDescent="0.25">
      <c r="A37" s="227">
        <f t="shared" si="7"/>
        <v>11</v>
      </c>
      <c r="B37" s="227">
        <v>228</v>
      </c>
      <c r="D37" s="227">
        <f t="shared" si="6"/>
        <v>11</v>
      </c>
      <c r="E37" s="227">
        <f>B13-150</f>
        <v>80</v>
      </c>
      <c r="G37" s="227">
        <v>11</v>
      </c>
      <c r="H37" s="227">
        <v>80</v>
      </c>
      <c r="J37" s="227">
        <f t="shared" si="8"/>
        <v>11</v>
      </c>
      <c r="K37" s="227">
        <f t="shared" si="9"/>
        <v>-550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</row>
    <row r="38" spans="1:45" x14ac:dyDescent="0.25">
      <c r="A38" s="227">
        <f t="shared" si="7"/>
        <v>12</v>
      </c>
      <c r="B38" s="227">
        <v>242</v>
      </c>
      <c r="D38" s="227">
        <f t="shared" si="6"/>
        <v>12</v>
      </c>
      <c r="E38" s="227">
        <f>B14+150</f>
        <v>400</v>
      </c>
      <c r="G38" s="227">
        <v>12</v>
      </c>
      <c r="H38" s="227">
        <v>400</v>
      </c>
      <c r="J38" s="227">
        <f t="shared" si="8"/>
        <v>12</v>
      </c>
      <c r="K38" s="227">
        <f t="shared" si="9"/>
        <v>600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spans="1:45" x14ac:dyDescent="0.25">
      <c r="A39" s="227">
        <f t="shared" si="7"/>
        <v>13</v>
      </c>
      <c r="B39" s="227">
        <v>256</v>
      </c>
      <c r="D39" s="227">
        <f t="shared" si="6"/>
        <v>13</v>
      </c>
      <c r="E39" s="227">
        <f>B15-150</f>
        <v>120</v>
      </c>
      <c r="G39" s="227">
        <v>13</v>
      </c>
      <c r="H39" s="227">
        <v>120</v>
      </c>
      <c r="J39" s="227">
        <f t="shared" si="8"/>
        <v>13</v>
      </c>
      <c r="K39" s="227">
        <f t="shared" si="9"/>
        <v>-650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</row>
    <row r="40" spans="1:45" x14ac:dyDescent="0.25">
      <c r="A40" s="227">
        <f t="shared" si="7"/>
        <v>14</v>
      </c>
      <c r="B40" s="227">
        <v>275</v>
      </c>
      <c r="D40" s="227">
        <f t="shared" si="6"/>
        <v>14</v>
      </c>
      <c r="E40" s="227">
        <f>B16+150</f>
        <v>440</v>
      </c>
      <c r="G40" s="227">
        <v>14</v>
      </c>
      <c r="H40" s="227">
        <v>440</v>
      </c>
      <c r="J40" s="227">
        <f t="shared" si="8"/>
        <v>14</v>
      </c>
      <c r="K40" s="227">
        <f t="shared" si="9"/>
        <v>700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</row>
    <row r="41" spans="1:45" x14ac:dyDescent="0.25">
      <c r="A41" s="227">
        <f>A40+1</f>
        <v>15</v>
      </c>
      <c r="B41" s="227">
        <v>300</v>
      </c>
      <c r="D41" s="227">
        <f t="shared" si="6"/>
        <v>15</v>
      </c>
      <c r="E41" s="227">
        <f>B17-150</f>
        <v>160</v>
      </c>
      <c r="G41" s="227">
        <v>15</v>
      </c>
      <c r="H41" s="227">
        <v>160</v>
      </c>
      <c r="J41" s="227">
        <f>J40+1</f>
        <v>15</v>
      </c>
      <c r="K41" s="227">
        <f t="shared" si="9"/>
        <v>-750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</row>
    <row r="42" spans="1:45" x14ac:dyDescent="0.25">
      <c r="A42" s="227"/>
      <c r="B42" s="227"/>
      <c r="D42" s="227">
        <f t="shared" si="6"/>
        <v>16</v>
      </c>
      <c r="E42" s="227">
        <f>B18+150</f>
        <v>480</v>
      </c>
      <c r="G42" s="227"/>
      <c r="H42" s="227"/>
      <c r="J42" s="227">
        <f t="shared" ref="J42:J46" si="10">J41+1</f>
        <v>16</v>
      </c>
      <c r="K42" s="227">
        <f t="shared" si="9"/>
        <v>800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</row>
    <row r="43" spans="1:45" x14ac:dyDescent="0.25">
      <c r="A43" s="227"/>
      <c r="B43" s="227"/>
      <c r="D43" s="227"/>
      <c r="E43" s="227"/>
      <c r="G43" s="227"/>
      <c r="H43" s="227"/>
      <c r="J43" s="227">
        <f t="shared" si="10"/>
        <v>17</v>
      </c>
      <c r="K43" s="227">
        <f t="shared" si="9"/>
        <v>-850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</row>
    <row r="44" spans="1:45" x14ac:dyDescent="0.25">
      <c r="A44" s="227"/>
      <c r="B44" s="227"/>
      <c r="D44" s="227"/>
      <c r="E44" s="227"/>
      <c r="G44" s="227"/>
      <c r="H44" s="227"/>
      <c r="J44" s="227">
        <f t="shared" si="10"/>
        <v>18</v>
      </c>
      <c r="K44" s="227">
        <f t="shared" si="9"/>
        <v>900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</row>
    <row r="45" spans="1:45" x14ac:dyDescent="0.25">
      <c r="A45" s="227"/>
      <c r="B45" s="227"/>
      <c r="D45" s="227"/>
      <c r="E45" s="227"/>
      <c r="G45" s="227"/>
      <c r="H45" s="227"/>
      <c r="J45" s="227">
        <f t="shared" si="10"/>
        <v>19</v>
      </c>
      <c r="K45" s="227">
        <f t="shared" si="9"/>
        <v>-950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</row>
    <row r="46" spans="1:45" x14ac:dyDescent="0.25">
      <c r="A46" s="227"/>
      <c r="B46" s="227"/>
      <c r="D46" s="227"/>
      <c r="E46" s="227"/>
      <c r="G46" s="227"/>
      <c r="H46" s="227"/>
      <c r="J46" s="227">
        <f t="shared" si="10"/>
        <v>20</v>
      </c>
      <c r="K46" s="227">
        <f t="shared" si="9"/>
        <v>1000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</row>
    <row r="47" spans="1:45" x14ac:dyDescent="0.25">
      <c r="A47" s="227"/>
      <c r="B47" s="227"/>
      <c r="D47" s="227"/>
      <c r="E47" s="227"/>
      <c r="G47" s="227"/>
      <c r="H47" s="227"/>
      <c r="J47" s="227">
        <v>21</v>
      </c>
      <c r="K47" s="227">
        <f t="shared" si="9"/>
        <v>-1050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</row>
    <row r="48" spans="1:45" x14ac:dyDescent="0.25"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</row>
    <row r="49" spans="4:45" x14ac:dyDescent="0.25"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</row>
    <row r="50" spans="4:45" x14ac:dyDescent="0.25">
      <c r="D50" s="331" t="s">
        <v>101</v>
      </c>
      <c r="E50" s="331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</row>
    <row r="51" spans="4:45" x14ac:dyDescent="0.25">
      <c r="D51" s="227">
        <v>1</v>
      </c>
      <c r="E51" s="227">
        <v>0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</row>
    <row r="52" spans="4:45" x14ac:dyDescent="0.25">
      <c r="D52" s="227">
        <v>2</v>
      </c>
      <c r="E52" s="227">
        <v>20</v>
      </c>
    </row>
    <row r="53" spans="4:45" x14ac:dyDescent="0.25">
      <c r="D53" s="227">
        <v>3</v>
      </c>
      <c r="E53" s="227">
        <v>0</v>
      </c>
    </row>
    <row r="54" spans="4:45" x14ac:dyDescent="0.25">
      <c r="D54" s="227">
        <v>4</v>
      </c>
      <c r="E54" s="227">
        <v>5</v>
      </c>
    </row>
    <row r="55" spans="4:45" x14ac:dyDescent="0.25">
      <c r="D55" s="227">
        <v>5</v>
      </c>
      <c r="E55" s="227">
        <v>0</v>
      </c>
    </row>
    <row r="56" spans="4:45" x14ac:dyDescent="0.25">
      <c r="D56" s="227">
        <v>6</v>
      </c>
      <c r="E56" s="227">
        <v>5</v>
      </c>
    </row>
    <row r="57" spans="4:45" x14ac:dyDescent="0.25">
      <c r="D57" s="227">
        <v>7</v>
      </c>
      <c r="E57" s="227">
        <v>0</v>
      </c>
    </row>
    <row r="58" spans="4:45" x14ac:dyDescent="0.25">
      <c r="D58" s="227">
        <v>8</v>
      </c>
      <c r="E58" s="227">
        <v>5</v>
      </c>
    </row>
    <row r="59" spans="4:45" x14ac:dyDescent="0.25">
      <c r="D59" s="227">
        <v>9</v>
      </c>
      <c r="E59" s="227">
        <v>0</v>
      </c>
    </row>
    <row r="60" spans="4:45" x14ac:dyDescent="0.25">
      <c r="D60" s="227">
        <v>10</v>
      </c>
      <c r="E60" s="227">
        <v>5</v>
      </c>
    </row>
    <row r="61" spans="4:45" x14ac:dyDescent="0.25">
      <c r="D61" s="227">
        <v>11</v>
      </c>
      <c r="E61" s="227">
        <v>0</v>
      </c>
    </row>
    <row r="62" spans="4:45" x14ac:dyDescent="0.25">
      <c r="D62" s="227">
        <v>12</v>
      </c>
      <c r="E62" s="227">
        <v>5</v>
      </c>
    </row>
    <row r="63" spans="4:45" x14ac:dyDescent="0.25">
      <c r="D63" s="227">
        <v>13</v>
      </c>
      <c r="E63" s="227">
        <v>0</v>
      </c>
    </row>
    <row r="64" spans="4:45" x14ac:dyDescent="0.25">
      <c r="D64" s="227">
        <v>14</v>
      </c>
      <c r="E64" s="227">
        <v>5</v>
      </c>
    </row>
    <row r="65" spans="4:5" x14ac:dyDescent="0.25">
      <c r="D65" s="227">
        <v>15</v>
      </c>
      <c r="E65" s="227">
        <v>0</v>
      </c>
    </row>
    <row r="66" spans="4:5" x14ac:dyDescent="0.25">
      <c r="D66" s="227">
        <v>16</v>
      </c>
      <c r="E66" s="227">
        <v>5</v>
      </c>
    </row>
    <row r="67" spans="4:5" x14ac:dyDescent="0.25">
      <c r="D67" s="227">
        <v>17</v>
      </c>
      <c r="E67" s="227">
        <v>0</v>
      </c>
    </row>
    <row r="68" spans="4:5" x14ac:dyDescent="0.25">
      <c r="D68" s="227">
        <v>18</v>
      </c>
      <c r="E68" s="227">
        <v>5</v>
      </c>
    </row>
    <row r="69" spans="4:5" x14ac:dyDescent="0.25">
      <c r="D69" s="227">
        <v>19</v>
      </c>
      <c r="E69" s="227">
        <v>0</v>
      </c>
    </row>
    <row r="70" spans="4:5" x14ac:dyDescent="0.25">
      <c r="D70" s="227">
        <v>20</v>
      </c>
      <c r="E70" s="227">
        <v>5</v>
      </c>
    </row>
    <row r="71" spans="4:5" x14ac:dyDescent="0.25">
      <c r="D71" s="227">
        <v>21</v>
      </c>
      <c r="E71" s="227">
        <v>-20</v>
      </c>
    </row>
    <row r="72" spans="4:5" x14ac:dyDescent="0.25">
      <c r="D72" s="227"/>
      <c r="E72" s="2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3790-5A9B-4EF2-95B2-308FA0DFC902}">
  <sheetPr>
    <pageSetUpPr fitToPage="1"/>
  </sheetPr>
  <dimension ref="A1:AQ70"/>
  <sheetViews>
    <sheetView showRowColHeaders="0" zoomScaleNormal="100" workbookViewId="0"/>
  </sheetViews>
  <sheetFormatPr defaultRowHeight="15" x14ac:dyDescent="0.25"/>
  <cols>
    <col min="13" max="13" width="5.7109375" customWidth="1"/>
    <col min="14" max="14" width="7.5703125" style="32" customWidth="1"/>
    <col min="15" max="15" width="4.5703125" customWidth="1"/>
    <col min="16" max="16" width="6.5703125" customWidth="1"/>
    <col min="17" max="17" width="9.42578125" customWidth="1"/>
    <col min="19" max="23" width="9.5703125" bestFit="1" customWidth="1"/>
    <col min="27" max="27" width="9.140625" style="32"/>
    <col min="40" max="40" width="21.140625" style="32" customWidth="1"/>
  </cols>
  <sheetData>
    <row r="1" spans="1:43" x14ac:dyDescent="0.25">
      <c r="A1" s="149" t="s">
        <v>102</v>
      </c>
      <c r="B1" s="162" t="s">
        <v>69</v>
      </c>
      <c r="C1" s="149" t="s">
        <v>70</v>
      </c>
      <c r="D1" s="149" t="s">
        <v>71</v>
      </c>
      <c r="F1" s="164" t="s">
        <v>82</v>
      </c>
      <c r="G1" s="165" t="s">
        <v>83</v>
      </c>
      <c r="H1" s="166" t="s">
        <v>88</v>
      </c>
      <c r="J1" s="149" t="s">
        <v>89</v>
      </c>
      <c r="K1" s="149" t="s">
        <v>90</v>
      </c>
      <c r="L1" s="163" t="s">
        <v>84</v>
      </c>
    </row>
    <row r="2" spans="1:43" x14ac:dyDescent="0.25">
      <c r="A2" s="138">
        <v>2006</v>
      </c>
      <c r="B2" s="167">
        <v>0.60964912280701755</v>
      </c>
      <c r="C2" s="151">
        <v>0.58040935672514615</v>
      </c>
      <c r="D2" s="151">
        <v>0.55811403508771928</v>
      </c>
      <c r="F2" s="182">
        <v>0.50657894736842102</v>
      </c>
      <c r="G2" s="175">
        <v>0.45833333333333331</v>
      </c>
      <c r="H2" s="176">
        <v>0.40350877192982454</v>
      </c>
      <c r="J2" s="153">
        <v>0.35635964912280704</v>
      </c>
      <c r="K2" s="153">
        <v>0.33625730994152048</v>
      </c>
      <c r="L2" s="184">
        <v>0.30921052631578949</v>
      </c>
      <c r="R2" s="149" t="s">
        <v>102</v>
      </c>
      <c r="AP2">
        <v>4.5999999999999999E-3</v>
      </c>
      <c r="AQ2">
        <v>0.21759999999999999</v>
      </c>
    </row>
    <row r="3" spans="1:43" x14ac:dyDescent="0.25">
      <c r="A3" s="138">
        <f t="shared" ref="A3:A18" si="0">A2+1</f>
        <v>2007</v>
      </c>
      <c r="B3" s="183">
        <v>0.57236842105263153</v>
      </c>
      <c r="C3" s="152">
        <v>0.55409356725146197</v>
      </c>
      <c r="D3" s="150">
        <v>0.53947368421052633</v>
      </c>
      <c r="F3" s="182">
        <v>0.50657894736842102</v>
      </c>
      <c r="G3" s="175">
        <v>0.47587719298245612</v>
      </c>
      <c r="H3" s="176">
        <v>0.43421052631578949</v>
      </c>
      <c r="J3" s="150">
        <v>0.37390350877192985</v>
      </c>
      <c r="K3" s="150">
        <v>0.34649122807017546</v>
      </c>
      <c r="L3" s="168">
        <v>0.31359649122807015</v>
      </c>
      <c r="R3" s="138">
        <v>2006</v>
      </c>
      <c r="S3" s="185">
        <v>0.68421052631578949</v>
      </c>
      <c r="T3" s="185">
        <v>0.60526315789473684</v>
      </c>
      <c r="U3" s="185">
        <v>0.58771929824561409</v>
      </c>
      <c r="V3" s="185">
        <v>0.56140350877192979</v>
      </c>
      <c r="W3" s="187">
        <v>0.52631578947368418</v>
      </c>
      <c r="X3" s="189">
        <v>0.51754385964912286</v>
      </c>
      <c r="Y3" s="189">
        <v>0.5</v>
      </c>
      <c r="Z3" s="189">
        <v>0.48245614035087719</v>
      </c>
      <c r="AA3" s="206"/>
      <c r="AB3" s="191">
        <v>0.46491228070175439</v>
      </c>
      <c r="AC3" s="191">
        <v>0.46491228070175439</v>
      </c>
      <c r="AD3" s="191">
        <v>0.45614035087719296</v>
      </c>
      <c r="AE3" s="191">
        <v>0.44736842105263158</v>
      </c>
      <c r="AF3" s="193">
        <v>0.42105263157894735</v>
      </c>
      <c r="AG3" s="193">
        <v>0.41228070175438597</v>
      </c>
      <c r="AH3" s="193">
        <v>0.39473684210526316</v>
      </c>
      <c r="AI3" s="193">
        <v>0.38596491228070173</v>
      </c>
      <c r="AJ3" s="195">
        <v>0.34210526315789475</v>
      </c>
      <c r="AK3" s="195">
        <v>0.33333333333333331</v>
      </c>
      <c r="AL3" s="195">
        <v>0.31578947368421051</v>
      </c>
      <c r="AM3" s="195">
        <v>0.24561403508771928</v>
      </c>
      <c r="AP3">
        <v>2.7000000000000001E-3</v>
      </c>
      <c r="AQ3">
        <v>0.1938</v>
      </c>
    </row>
    <row r="4" spans="1:43" x14ac:dyDescent="0.25">
      <c r="A4" s="138">
        <f t="shared" si="0"/>
        <v>2008</v>
      </c>
      <c r="B4" s="183">
        <v>0.61184210526315785</v>
      </c>
      <c r="C4" s="152">
        <v>0.58040935672514615</v>
      </c>
      <c r="D4" s="150">
        <v>0.55153508771929827</v>
      </c>
      <c r="F4" s="182">
        <v>0.49122807017543857</v>
      </c>
      <c r="G4" s="175">
        <v>0.44956140350877194</v>
      </c>
      <c r="H4" s="176">
        <v>0.39254385964912281</v>
      </c>
      <c r="J4" s="150">
        <v>0.36842105263157893</v>
      </c>
      <c r="K4" s="150">
        <v>0.35964912280701755</v>
      </c>
      <c r="L4" s="168">
        <v>0.3442982456140351</v>
      </c>
      <c r="R4" s="138">
        <f t="shared" ref="R4:R19" si="1">R3+1</f>
        <v>2007</v>
      </c>
      <c r="S4" s="185">
        <v>0.67543859649122806</v>
      </c>
      <c r="T4" s="185">
        <v>0.54385964912280704</v>
      </c>
      <c r="U4" s="185">
        <v>0.53508771929824561</v>
      </c>
      <c r="V4" s="185">
        <v>0.53508771929824561</v>
      </c>
      <c r="W4" s="187">
        <v>0.52631578947368418</v>
      </c>
      <c r="X4" s="189">
        <v>0.50877192982456143</v>
      </c>
      <c r="Y4" s="189">
        <v>0.50877192982456143</v>
      </c>
      <c r="Z4" s="189">
        <v>0.48245614035087719</v>
      </c>
      <c r="AA4" s="206"/>
      <c r="AB4" s="191">
        <v>0.48245614035087719</v>
      </c>
      <c r="AC4" s="191">
        <v>0.47368421052631576</v>
      </c>
      <c r="AD4" s="191">
        <v>0.47368421052631576</v>
      </c>
      <c r="AE4" s="191">
        <v>0.47368421052631576</v>
      </c>
      <c r="AF4" s="193">
        <v>0.46491228070175439</v>
      </c>
      <c r="AG4" s="193">
        <v>0.44736842105263158</v>
      </c>
      <c r="AH4" s="193">
        <v>0.42982456140350878</v>
      </c>
      <c r="AI4" s="193">
        <v>0.39473684210526316</v>
      </c>
      <c r="AJ4" s="195">
        <v>0.38596491228070173</v>
      </c>
      <c r="AK4" s="195">
        <v>0.35964912280701755</v>
      </c>
      <c r="AL4" s="195">
        <v>0.35964912280701755</v>
      </c>
      <c r="AM4" s="195">
        <v>0.14912280701754385</v>
      </c>
      <c r="AP4">
        <v>2.5000000000000001E-3</v>
      </c>
      <c r="AQ4">
        <v>0.188</v>
      </c>
    </row>
    <row r="5" spans="1:43" x14ac:dyDescent="0.25">
      <c r="A5" s="138">
        <f t="shared" si="0"/>
        <v>2009</v>
      </c>
      <c r="B5" s="183">
        <v>0.56798245614035092</v>
      </c>
      <c r="C5" s="152">
        <v>0.55263157894736847</v>
      </c>
      <c r="D5" s="150">
        <v>0.53618421052631582</v>
      </c>
      <c r="F5" s="182">
        <v>0.50438596491228072</v>
      </c>
      <c r="G5" s="175">
        <v>0.44956140350877194</v>
      </c>
      <c r="H5" s="176">
        <v>0.41447368421052633</v>
      </c>
      <c r="J5" s="150">
        <v>0.37719298245614036</v>
      </c>
      <c r="K5" s="150">
        <v>0.36257309941520466</v>
      </c>
      <c r="L5" s="168">
        <v>0.33991228070175439</v>
      </c>
      <c r="Q5" s="179"/>
      <c r="R5" s="138">
        <f t="shared" si="1"/>
        <v>2008</v>
      </c>
      <c r="S5" s="185">
        <v>0.65789473684210531</v>
      </c>
      <c r="T5" s="185">
        <v>0.63157894736842102</v>
      </c>
      <c r="U5" s="185">
        <v>0.58771929824561409</v>
      </c>
      <c r="V5" s="185">
        <v>0.57017543859649122</v>
      </c>
      <c r="W5" s="187">
        <v>0.56140350877192979</v>
      </c>
      <c r="X5" s="189">
        <v>0.47368421052631576</v>
      </c>
      <c r="Y5" s="189">
        <v>0.46491228070175439</v>
      </c>
      <c r="Z5" s="189">
        <v>0.46491228070175439</v>
      </c>
      <c r="AA5" s="206"/>
      <c r="AB5" s="191">
        <v>0.46491228070175439</v>
      </c>
      <c r="AC5" s="191">
        <v>0.45614035087719296</v>
      </c>
      <c r="AD5" s="191">
        <v>0.45614035087719296</v>
      </c>
      <c r="AE5" s="191">
        <v>0.42105263157894735</v>
      </c>
      <c r="AF5" s="193">
        <v>0.39473684210526316</v>
      </c>
      <c r="AG5" s="193">
        <v>0.39473684210526316</v>
      </c>
      <c r="AH5" s="193">
        <v>0.39473684210526316</v>
      </c>
      <c r="AI5" s="193">
        <v>0.38596491228070173</v>
      </c>
      <c r="AJ5" s="195">
        <v>0.38596491228070173</v>
      </c>
      <c r="AK5" s="195">
        <v>0.35087719298245612</v>
      </c>
      <c r="AL5" s="195">
        <v>0.33333333333333331</v>
      </c>
      <c r="AM5" s="195">
        <v>0.30701754385964913</v>
      </c>
      <c r="AP5">
        <v>2.9999999999999997E-4</v>
      </c>
      <c r="AQ5">
        <v>5.4999999999999997E-3</v>
      </c>
    </row>
    <row r="6" spans="1:43" x14ac:dyDescent="0.25">
      <c r="A6" s="138">
        <f t="shared" si="0"/>
        <v>2010</v>
      </c>
      <c r="B6" s="183">
        <v>0.5942982456140351</v>
      </c>
      <c r="C6" s="152">
        <v>0.57017543859649122</v>
      </c>
      <c r="D6" s="150">
        <v>0.55263157894736847</v>
      </c>
      <c r="F6" s="182">
        <v>0.51096491228070173</v>
      </c>
      <c r="G6" s="175">
        <v>0.44078947368421051</v>
      </c>
      <c r="H6" s="176">
        <v>0.38157894736842107</v>
      </c>
      <c r="J6" s="150">
        <v>0.3442982456140351</v>
      </c>
      <c r="K6" s="150">
        <v>0.32894736842105265</v>
      </c>
      <c r="L6" s="168">
        <v>0.30701754385964913</v>
      </c>
      <c r="Q6" s="180"/>
      <c r="R6" s="138">
        <f t="shared" si="1"/>
        <v>2009</v>
      </c>
      <c r="S6" s="199">
        <v>0.58771929824561409</v>
      </c>
      <c r="T6" s="199">
        <v>0.57017543859649122</v>
      </c>
      <c r="U6" s="199">
        <v>0.57017543859649122</v>
      </c>
      <c r="V6" s="199">
        <v>0.54385964912280704</v>
      </c>
      <c r="W6" s="188">
        <v>0.54385964912280704</v>
      </c>
      <c r="X6" s="190">
        <v>0.5</v>
      </c>
      <c r="Y6" s="190">
        <v>0.49122807017543857</v>
      </c>
      <c r="Z6" s="190">
        <v>0.48245614035087719</v>
      </c>
      <c r="AA6" s="207"/>
      <c r="AB6" s="192">
        <v>0.48245614035087719</v>
      </c>
      <c r="AC6" s="192">
        <v>0.45614035087719296</v>
      </c>
      <c r="AD6" s="192">
        <v>0.42982456140350878</v>
      </c>
      <c r="AE6" s="192">
        <v>0.42982456140350878</v>
      </c>
      <c r="AF6" s="194">
        <v>0.42105263157894735</v>
      </c>
      <c r="AG6" s="194">
        <v>0.42105263157894735</v>
      </c>
      <c r="AH6" s="194">
        <v>0.41228070175438597</v>
      </c>
      <c r="AI6" s="194">
        <v>0.40350877192982454</v>
      </c>
      <c r="AJ6" s="196">
        <v>0.39473684210526316</v>
      </c>
      <c r="AK6" s="196">
        <v>0.35964912280701755</v>
      </c>
      <c r="AL6" s="196">
        <v>0.33333333333333331</v>
      </c>
      <c r="AM6" s="196">
        <v>0.27192982456140352</v>
      </c>
      <c r="AP6">
        <v>2.0000000000000001E-4</v>
      </c>
      <c r="AQ6">
        <v>3.5000000000000001E-3</v>
      </c>
    </row>
    <row r="7" spans="1:43" x14ac:dyDescent="0.25">
      <c r="A7" s="138">
        <f t="shared" si="0"/>
        <v>2011</v>
      </c>
      <c r="B7" s="183">
        <v>0.57894736842105265</v>
      </c>
      <c r="C7" s="152">
        <v>0.5599415204678363</v>
      </c>
      <c r="D7" s="150">
        <v>0.54605263157894735</v>
      </c>
      <c r="F7" s="182">
        <v>0.51315789473684215</v>
      </c>
      <c r="G7" s="175">
        <v>0.45394736842105265</v>
      </c>
      <c r="H7" s="176">
        <v>0.39912280701754388</v>
      </c>
      <c r="J7" s="150">
        <v>0.36184210526315791</v>
      </c>
      <c r="K7" s="150">
        <v>0.34502923976608185</v>
      </c>
      <c r="L7" s="168">
        <v>0.32456140350877194</v>
      </c>
      <c r="Q7" s="181"/>
      <c r="R7" s="138">
        <f t="shared" si="1"/>
        <v>2010</v>
      </c>
      <c r="S7" s="199">
        <v>0.6228070175438597</v>
      </c>
      <c r="T7" s="199">
        <v>0.60526315789473684</v>
      </c>
      <c r="U7" s="199">
        <v>0.59649122807017541</v>
      </c>
      <c r="V7" s="199">
        <v>0.55263157894736847</v>
      </c>
      <c r="W7" s="188">
        <v>0.52631578947368418</v>
      </c>
      <c r="X7" s="190">
        <v>0.51754385964912286</v>
      </c>
      <c r="Y7" s="190">
        <v>0.50877192982456143</v>
      </c>
      <c r="Z7" s="190">
        <v>0.49122807017543857</v>
      </c>
      <c r="AA7" s="207"/>
      <c r="AB7" s="192">
        <v>0.48245614035087719</v>
      </c>
      <c r="AC7" s="192">
        <v>0.43859649122807015</v>
      </c>
      <c r="AD7" s="192">
        <v>0.42982456140350878</v>
      </c>
      <c r="AE7" s="192">
        <v>0.41228070175438597</v>
      </c>
      <c r="AF7" s="194">
        <v>0.39473684210526316</v>
      </c>
      <c r="AG7" s="194">
        <v>0.38596491228070173</v>
      </c>
      <c r="AH7" s="194">
        <v>0.37719298245614036</v>
      </c>
      <c r="AI7" s="194">
        <v>0.36842105263157893</v>
      </c>
      <c r="AJ7" s="196">
        <v>0.36842105263157893</v>
      </c>
      <c r="AK7" s="196">
        <v>0.32456140350877194</v>
      </c>
      <c r="AL7" s="196">
        <v>0.28947368421052633</v>
      </c>
      <c r="AM7" s="196">
        <v>0.24561403508771928</v>
      </c>
      <c r="AP7">
        <v>5.9999999999999995E-4</v>
      </c>
      <c r="AQ7">
        <v>3.0700000000000002E-2</v>
      </c>
    </row>
    <row r="8" spans="1:43" x14ac:dyDescent="0.25">
      <c r="A8" s="138">
        <f t="shared" si="0"/>
        <v>2012</v>
      </c>
      <c r="B8" s="183">
        <v>0.6271929824561403</v>
      </c>
      <c r="C8" s="152">
        <v>0.58625730994152048</v>
      </c>
      <c r="D8" s="150">
        <v>0.55811403508771928</v>
      </c>
      <c r="F8" s="182">
        <v>0.48903508771929827</v>
      </c>
      <c r="G8" s="175">
        <v>0.44517543859649122</v>
      </c>
      <c r="H8" s="176">
        <v>0.41228070175438597</v>
      </c>
      <c r="J8" s="150">
        <v>0.35416666666666669</v>
      </c>
      <c r="K8" s="150">
        <v>0.33187134502923976</v>
      </c>
      <c r="L8" s="168">
        <v>0.29605263157894735</v>
      </c>
      <c r="R8" s="138">
        <f t="shared" si="1"/>
        <v>2011</v>
      </c>
      <c r="S8" s="199">
        <v>0.6228070175438597</v>
      </c>
      <c r="T8" s="199">
        <v>0.60526315789473684</v>
      </c>
      <c r="U8" s="199">
        <v>0.55263157894736847</v>
      </c>
      <c r="V8" s="199">
        <v>0.53508771929824561</v>
      </c>
      <c r="W8" s="200">
        <v>0.52631578947368418</v>
      </c>
      <c r="X8" s="201">
        <v>0.51754385964912286</v>
      </c>
      <c r="Y8" s="201">
        <v>0.50877192982456143</v>
      </c>
      <c r="Z8" s="201">
        <v>0.5</v>
      </c>
      <c r="AA8" s="208"/>
      <c r="AB8" s="202">
        <v>0.49122807017543857</v>
      </c>
      <c r="AC8" s="202">
        <v>0.46491228070175439</v>
      </c>
      <c r="AD8" s="202">
        <v>0.43859649122807015</v>
      </c>
      <c r="AE8" s="202">
        <v>0.42105263157894735</v>
      </c>
      <c r="AF8" s="203">
        <v>0.42105263157894735</v>
      </c>
      <c r="AG8" s="203">
        <v>0.40350877192982454</v>
      </c>
      <c r="AH8" s="203">
        <v>0.39473684210526316</v>
      </c>
      <c r="AI8" s="203">
        <v>0.37719298245614036</v>
      </c>
      <c r="AJ8" s="204">
        <v>0.35964912280701755</v>
      </c>
      <c r="AK8" s="204">
        <v>0.34210526315789475</v>
      </c>
      <c r="AL8" s="204">
        <v>0.32456140350877194</v>
      </c>
      <c r="AM8" s="204">
        <v>0.27192982456140352</v>
      </c>
      <c r="AP8">
        <v>1E-4</v>
      </c>
      <c r="AQ8">
        <v>1.6000000000000001E-3</v>
      </c>
    </row>
    <row r="9" spans="1:43" x14ac:dyDescent="0.25">
      <c r="A9" s="138">
        <f t="shared" si="0"/>
        <v>2013</v>
      </c>
      <c r="B9" s="183">
        <v>0.58333333333333337</v>
      </c>
      <c r="C9" s="152">
        <v>0.56140350877192979</v>
      </c>
      <c r="D9" s="150">
        <v>0.54605263157894735</v>
      </c>
      <c r="F9" s="182">
        <v>0.50877192982456143</v>
      </c>
      <c r="G9" s="175">
        <v>0.42982456140350878</v>
      </c>
      <c r="H9" s="176">
        <v>0.4057017543859649</v>
      </c>
      <c r="J9" s="150">
        <v>0.36184210526315791</v>
      </c>
      <c r="K9" s="150">
        <v>0.34502923976608185</v>
      </c>
      <c r="L9" s="168">
        <v>0.31798245614035087</v>
      </c>
      <c r="R9" s="138">
        <f t="shared" si="1"/>
        <v>2012</v>
      </c>
      <c r="S9" s="199">
        <v>0.67543859649122806</v>
      </c>
      <c r="T9" s="199">
        <v>0.63157894736842102</v>
      </c>
      <c r="U9" s="199">
        <v>0.6228070175438597</v>
      </c>
      <c r="V9" s="199">
        <v>0.57894736842105265</v>
      </c>
      <c r="W9" s="187">
        <v>0.50877192982456143</v>
      </c>
      <c r="X9" s="189">
        <v>0.5</v>
      </c>
      <c r="Y9" s="189">
        <v>0.48245614035087719</v>
      </c>
      <c r="Z9" s="189">
        <v>0.46491228070175439</v>
      </c>
      <c r="AA9" s="206"/>
      <c r="AB9" s="191">
        <v>0.45614035087719296</v>
      </c>
      <c r="AC9" s="191">
        <v>0.45614035087719296</v>
      </c>
      <c r="AD9" s="191">
        <v>0.43859649122807015</v>
      </c>
      <c r="AE9" s="191">
        <v>0.42982456140350878</v>
      </c>
      <c r="AF9" s="193">
        <v>0.42105263157894735</v>
      </c>
      <c r="AG9" s="193">
        <v>0.42105263157894735</v>
      </c>
      <c r="AH9" s="193">
        <v>0.41228070175438597</v>
      </c>
      <c r="AI9" s="193">
        <v>0.39473684210526316</v>
      </c>
      <c r="AJ9" s="195">
        <v>0.35964912280701755</v>
      </c>
      <c r="AK9" s="195">
        <v>0.2982456140350877</v>
      </c>
      <c r="AL9" s="195">
        <v>0.26315789473684209</v>
      </c>
      <c r="AM9" s="195">
        <v>0.26315789473684209</v>
      </c>
      <c r="AP9">
        <v>-5.9999999999999995E-4</v>
      </c>
      <c r="AQ9">
        <v>5.5E-2</v>
      </c>
    </row>
    <row r="10" spans="1:43" x14ac:dyDescent="0.25">
      <c r="A10" s="138">
        <f t="shared" si="0"/>
        <v>2014</v>
      </c>
      <c r="B10" s="183">
        <v>0.63157894736842102</v>
      </c>
      <c r="C10" s="152">
        <v>0.60087719298245612</v>
      </c>
      <c r="D10" s="150">
        <v>0.57675438596491224</v>
      </c>
      <c r="F10" s="182">
        <v>0.52192982456140347</v>
      </c>
      <c r="G10" s="175">
        <v>0.44736842105263158</v>
      </c>
      <c r="H10" s="176">
        <v>0.38815789473684209</v>
      </c>
      <c r="J10" s="150">
        <v>0.34868421052631576</v>
      </c>
      <c r="K10" s="150">
        <v>0.32748538011695905</v>
      </c>
      <c r="L10" s="168">
        <v>0.30921052631578949</v>
      </c>
      <c r="R10" s="138">
        <f t="shared" si="1"/>
        <v>2013</v>
      </c>
      <c r="S10" s="185">
        <v>0.66666666666666663</v>
      </c>
      <c r="T10" s="185">
        <v>0.57017543859649122</v>
      </c>
      <c r="U10" s="185">
        <v>0.56140350877192979</v>
      </c>
      <c r="V10" s="185">
        <v>0.53508771929824561</v>
      </c>
      <c r="W10" s="200">
        <v>0.51754385964912286</v>
      </c>
      <c r="X10" s="201">
        <v>0.51754385964912286</v>
      </c>
      <c r="Y10" s="201">
        <v>0.5</v>
      </c>
      <c r="Z10" s="201">
        <v>0.5</v>
      </c>
      <c r="AA10" s="208"/>
      <c r="AB10" s="202">
        <v>0.43859649122807015</v>
      </c>
      <c r="AC10" s="202">
        <v>0.43859649122807015</v>
      </c>
      <c r="AD10" s="202">
        <v>0.42105263157894735</v>
      </c>
      <c r="AE10" s="202">
        <v>0.42105263157894735</v>
      </c>
      <c r="AF10" s="203">
        <v>0.42105263157894735</v>
      </c>
      <c r="AG10" s="203">
        <v>0.40350877192982454</v>
      </c>
      <c r="AH10" s="203">
        <v>0.40350877192982454</v>
      </c>
      <c r="AI10" s="203">
        <v>0.39473684210526316</v>
      </c>
      <c r="AJ10" s="204">
        <v>0.38596491228070173</v>
      </c>
      <c r="AK10" s="204">
        <v>0.38596491228070173</v>
      </c>
      <c r="AL10" s="204">
        <v>0.32456140350877194</v>
      </c>
      <c r="AM10" s="204">
        <v>0.17543859649122806</v>
      </c>
      <c r="AP10">
        <v>-6.9999999999999999E-4</v>
      </c>
      <c r="AQ10">
        <v>7.51E-2</v>
      </c>
    </row>
    <row r="11" spans="1:43" x14ac:dyDescent="0.25">
      <c r="A11" s="138">
        <f t="shared" si="0"/>
        <v>2015</v>
      </c>
      <c r="B11" s="183">
        <v>0.61403508771929827</v>
      </c>
      <c r="C11" s="152">
        <v>0.58333333333333337</v>
      </c>
      <c r="D11" s="150">
        <v>0.56140350877192979</v>
      </c>
      <c r="F11" s="182">
        <v>0.50877192982456143</v>
      </c>
      <c r="G11" s="175">
        <v>0.44736842105263158</v>
      </c>
      <c r="H11" s="176">
        <v>0.39692982456140352</v>
      </c>
      <c r="J11" s="150">
        <v>0.36513157894736842</v>
      </c>
      <c r="K11" s="150">
        <v>0.34941520467836257</v>
      </c>
      <c r="L11" s="168">
        <v>0.33333333333333331</v>
      </c>
      <c r="R11" s="138">
        <f t="shared" si="1"/>
        <v>2014</v>
      </c>
      <c r="S11" s="199">
        <v>0.70175438596491224</v>
      </c>
      <c r="T11" s="199">
        <v>0.61403508771929827</v>
      </c>
      <c r="U11" s="199">
        <v>0.60526315789473684</v>
      </c>
      <c r="V11" s="199">
        <v>0.60526315789473684</v>
      </c>
      <c r="W11" s="200">
        <v>0.54385964912280704</v>
      </c>
      <c r="X11" s="201">
        <v>0.53508771929824561</v>
      </c>
      <c r="Y11" s="201">
        <v>0.53508771929824561</v>
      </c>
      <c r="Z11" s="201">
        <v>0.47368421052631576</v>
      </c>
      <c r="AA11" s="208"/>
      <c r="AB11" s="202">
        <v>0.46491228070175439</v>
      </c>
      <c r="AC11" s="202">
        <v>0.45614035087719296</v>
      </c>
      <c r="AD11" s="202">
        <v>0.45614035087719296</v>
      </c>
      <c r="AE11" s="202">
        <v>0.41228070175438597</v>
      </c>
      <c r="AF11" s="203">
        <v>0.41228070175438597</v>
      </c>
      <c r="AG11" s="203">
        <v>0.41228070175438597</v>
      </c>
      <c r="AH11" s="203">
        <v>0.37719298245614036</v>
      </c>
      <c r="AI11" s="203">
        <v>0.35087719298245612</v>
      </c>
      <c r="AJ11" s="204">
        <v>0.33333333333333331</v>
      </c>
      <c r="AK11" s="204">
        <v>0.32456140350877194</v>
      </c>
      <c r="AL11" s="204">
        <v>0.2982456140350877</v>
      </c>
      <c r="AM11" s="204">
        <v>0.2807017543859649</v>
      </c>
      <c r="AP11">
        <v>-5.0000000000000001E-4</v>
      </c>
      <c r="AQ11">
        <v>4.2000000000000003E-2</v>
      </c>
    </row>
    <row r="12" spans="1:43" x14ac:dyDescent="0.25">
      <c r="A12" s="138">
        <f t="shared" si="0"/>
        <v>2016</v>
      </c>
      <c r="B12" s="183">
        <v>0.6228070175438597</v>
      </c>
      <c r="C12" s="152">
        <v>0.58479532163742687</v>
      </c>
      <c r="D12" s="150">
        <v>0.55701754385964908</v>
      </c>
      <c r="F12" s="182">
        <v>0.49122807017543857</v>
      </c>
      <c r="G12" s="175">
        <v>0.45614035087719296</v>
      </c>
      <c r="H12" s="176">
        <v>0.41228070175438597</v>
      </c>
      <c r="J12" s="150">
        <v>0.35855263157894735</v>
      </c>
      <c r="K12" s="150">
        <v>0.33625730994152048</v>
      </c>
      <c r="L12" s="168">
        <v>0.30482456140350878</v>
      </c>
      <c r="R12" s="138">
        <f t="shared" si="1"/>
        <v>2015</v>
      </c>
      <c r="S12" s="186">
        <v>0.71052631578947367</v>
      </c>
      <c r="T12" s="186">
        <v>0.60526315789473684</v>
      </c>
      <c r="U12" s="186">
        <v>0.59649122807017541</v>
      </c>
      <c r="V12" s="186">
        <v>0.54385964912280704</v>
      </c>
      <c r="W12" s="200">
        <v>0.52631578947368418</v>
      </c>
      <c r="X12" s="201">
        <v>0.51754385964912286</v>
      </c>
      <c r="Y12" s="201">
        <v>0.50877192982456143</v>
      </c>
      <c r="Z12" s="201">
        <v>0.48245614035087719</v>
      </c>
      <c r="AA12" s="208"/>
      <c r="AB12" s="202">
        <v>0.46491228070175439</v>
      </c>
      <c r="AC12" s="202">
        <v>0.44736842105263158</v>
      </c>
      <c r="AD12" s="202">
        <v>0.44736842105263158</v>
      </c>
      <c r="AE12" s="202">
        <v>0.42982456140350878</v>
      </c>
      <c r="AF12" s="203">
        <v>0.41228070175438597</v>
      </c>
      <c r="AG12" s="203">
        <v>0.41228070175438597</v>
      </c>
      <c r="AH12" s="203">
        <v>0.38596491228070173</v>
      </c>
      <c r="AI12" s="203">
        <v>0.37719298245614036</v>
      </c>
      <c r="AJ12" s="204">
        <v>0.36842105263157893</v>
      </c>
      <c r="AK12" s="204">
        <v>0.35964912280701755</v>
      </c>
      <c r="AL12" s="204">
        <v>0.33333333333333331</v>
      </c>
      <c r="AM12" s="204">
        <v>0.27192982456140352</v>
      </c>
      <c r="AP12">
        <v>-2.9999999999999997E-4</v>
      </c>
      <c r="AQ12">
        <v>9.7000000000000003E-3</v>
      </c>
    </row>
    <row r="13" spans="1:43" x14ac:dyDescent="0.25">
      <c r="A13" s="138">
        <f t="shared" si="0"/>
        <v>2017</v>
      </c>
      <c r="B13" s="183">
        <v>0.57017543859649122</v>
      </c>
      <c r="C13" s="152">
        <v>0.54532163742690054</v>
      </c>
      <c r="D13" s="150">
        <v>0.52960526315789469</v>
      </c>
      <c r="F13" s="182">
        <v>0.48903508771929827</v>
      </c>
      <c r="G13" s="175">
        <v>0.45614035087719296</v>
      </c>
      <c r="H13" s="176">
        <v>0.4057017543859649</v>
      </c>
      <c r="J13" s="150">
        <v>0.37938596491228072</v>
      </c>
      <c r="K13" s="150">
        <v>0.36403508771929827</v>
      </c>
      <c r="L13" s="168">
        <v>0.35307017543859648</v>
      </c>
      <c r="R13" s="138">
        <f t="shared" si="1"/>
        <v>2016</v>
      </c>
      <c r="S13" s="186">
        <v>0.70175438596491224</v>
      </c>
      <c r="T13" s="186">
        <v>0.6228070175438597</v>
      </c>
      <c r="U13" s="186">
        <v>0.6228070175438597</v>
      </c>
      <c r="V13" s="186">
        <v>0.54385964912280704</v>
      </c>
      <c r="W13" s="200">
        <v>0.51754385964912286</v>
      </c>
      <c r="X13" s="201">
        <v>0.5</v>
      </c>
      <c r="Y13" s="201">
        <v>0.48245614035087719</v>
      </c>
      <c r="Z13" s="201">
        <v>0.46491228070175439</v>
      </c>
      <c r="AA13" s="208"/>
      <c r="AB13" s="202">
        <v>0.46491228070175439</v>
      </c>
      <c r="AC13" s="202">
        <v>0.45614035087719296</v>
      </c>
      <c r="AD13" s="202">
        <v>0.45614035087719296</v>
      </c>
      <c r="AE13" s="202">
        <v>0.44736842105263158</v>
      </c>
      <c r="AF13" s="203">
        <v>0.43859649122807015</v>
      </c>
      <c r="AG13" s="203">
        <v>0.41228070175438597</v>
      </c>
      <c r="AH13" s="203">
        <v>0.40350877192982454</v>
      </c>
      <c r="AI13" s="203">
        <v>0.39473684210526316</v>
      </c>
      <c r="AJ13" s="204">
        <v>0.37719298245614036</v>
      </c>
      <c r="AK13" s="204">
        <v>0.32456140350877194</v>
      </c>
      <c r="AL13" s="204">
        <v>0.27192982456140352</v>
      </c>
      <c r="AM13" s="204">
        <v>0.24561403508771928</v>
      </c>
      <c r="AP13">
        <v>-1.1000000000000001E-3</v>
      </c>
      <c r="AQ13">
        <v>9.8699999999999996E-2</v>
      </c>
    </row>
    <row r="14" spans="1:43" x14ac:dyDescent="0.25">
      <c r="A14" s="138">
        <f t="shared" si="0"/>
        <v>2018</v>
      </c>
      <c r="B14" s="183">
        <v>0.62938596491228072</v>
      </c>
      <c r="C14" s="152">
        <v>0.59795321637426901</v>
      </c>
      <c r="D14" s="150">
        <v>0.56907894736842102</v>
      </c>
      <c r="F14" s="182">
        <v>0.50877192982456143</v>
      </c>
      <c r="G14" s="175">
        <v>0.42543859649122806</v>
      </c>
      <c r="H14" s="176">
        <v>0.38377192982456143</v>
      </c>
      <c r="J14" s="150">
        <v>0.34758771929824561</v>
      </c>
      <c r="K14" s="150">
        <v>0.33479532163742692</v>
      </c>
      <c r="L14" s="168">
        <v>0.31140350877192985</v>
      </c>
      <c r="R14" s="138">
        <f t="shared" si="1"/>
        <v>2017</v>
      </c>
      <c r="S14" s="205">
        <v>0.63157894736842102</v>
      </c>
      <c r="T14" s="205">
        <v>0.55263157894736847</v>
      </c>
      <c r="U14" s="205">
        <v>0.55263157894736847</v>
      </c>
      <c r="V14" s="205">
        <v>0.54385964912280704</v>
      </c>
      <c r="W14" s="200">
        <v>0.5</v>
      </c>
      <c r="X14" s="201">
        <v>0.49122807017543857</v>
      </c>
      <c r="Y14" s="201">
        <v>0.49122807017543857</v>
      </c>
      <c r="Z14" s="201">
        <v>0.47368421052631576</v>
      </c>
      <c r="AA14" s="208"/>
      <c r="AB14" s="202">
        <v>0.47368421052631576</v>
      </c>
      <c r="AC14" s="202">
        <v>0.46491228070175439</v>
      </c>
      <c r="AD14" s="202">
        <v>0.44736842105263158</v>
      </c>
      <c r="AE14" s="202">
        <v>0.43859649122807015</v>
      </c>
      <c r="AF14" s="203">
        <v>0.43859649122807015</v>
      </c>
      <c r="AG14" s="203">
        <v>0.41228070175438597</v>
      </c>
      <c r="AH14" s="203">
        <v>0.39473684210526316</v>
      </c>
      <c r="AI14" s="203">
        <v>0.37719298245614036</v>
      </c>
      <c r="AJ14" s="204">
        <v>0.37719298245614036</v>
      </c>
      <c r="AK14" s="204">
        <v>0.37719298245614036</v>
      </c>
      <c r="AL14" s="204">
        <v>0.34210526315789475</v>
      </c>
      <c r="AM14" s="204">
        <v>0.31578947368421051</v>
      </c>
      <c r="AP14">
        <v>-2.9999999999999997E-4</v>
      </c>
      <c r="AQ14">
        <v>8.2000000000000007E-3</v>
      </c>
    </row>
    <row r="15" spans="1:43" x14ac:dyDescent="0.25">
      <c r="A15" s="138">
        <f t="shared" si="0"/>
        <v>2019</v>
      </c>
      <c r="B15" s="183">
        <v>0.66447368421052633</v>
      </c>
      <c r="C15" s="152">
        <v>0.62865497076023391</v>
      </c>
      <c r="D15" s="150">
        <v>0.59539473684210531</v>
      </c>
      <c r="F15" s="182">
        <v>0.52631578947368418</v>
      </c>
      <c r="G15" s="175">
        <v>0.44517543859649122</v>
      </c>
      <c r="H15" s="176">
        <v>0.38596491228070173</v>
      </c>
      <c r="J15" s="150">
        <v>0.32456140350877194</v>
      </c>
      <c r="K15" s="150">
        <v>0.2953216374269006</v>
      </c>
      <c r="L15" s="168">
        <v>0.26315789473684209</v>
      </c>
      <c r="R15" s="138">
        <f t="shared" si="1"/>
        <v>2018</v>
      </c>
      <c r="S15" s="185">
        <v>0.70175438596491224</v>
      </c>
      <c r="T15" s="185">
        <v>0.63157894736842102</v>
      </c>
      <c r="U15" s="185">
        <v>0.60526315789473684</v>
      </c>
      <c r="V15" s="185">
        <v>0.57894736842105265</v>
      </c>
      <c r="W15" s="200">
        <v>0.55263157894736847</v>
      </c>
      <c r="X15" s="201">
        <v>0.51754385964912286</v>
      </c>
      <c r="Y15" s="201">
        <v>0.5</v>
      </c>
      <c r="Z15" s="201">
        <v>0.46491228070175439</v>
      </c>
      <c r="AA15" s="208"/>
      <c r="AB15" s="202">
        <v>0.44736842105263158</v>
      </c>
      <c r="AC15" s="202">
        <v>0.43859649122807015</v>
      </c>
      <c r="AD15" s="202">
        <v>0.42105263157894735</v>
      </c>
      <c r="AE15" s="202">
        <v>0.39473684210526316</v>
      </c>
      <c r="AF15" s="203">
        <v>0.38596491228070173</v>
      </c>
      <c r="AG15" s="203">
        <v>0.38596491228070173</v>
      </c>
      <c r="AH15" s="203">
        <v>0.38596491228070173</v>
      </c>
      <c r="AI15" s="203">
        <v>0.37719298245614036</v>
      </c>
      <c r="AJ15" s="204">
        <v>0.36842105263157893</v>
      </c>
      <c r="AK15" s="204">
        <v>0.35087719298245612</v>
      </c>
      <c r="AL15" s="204">
        <v>0.32456140350877194</v>
      </c>
      <c r="AM15" s="204">
        <v>0.20175438596491227</v>
      </c>
      <c r="AP15">
        <v>-1.4E-3</v>
      </c>
      <c r="AQ15">
        <v>0.1981</v>
      </c>
    </row>
    <row r="16" spans="1:43" x14ac:dyDescent="0.25">
      <c r="A16" s="138">
        <f t="shared" si="0"/>
        <v>2020</v>
      </c>
      <c r="B16" s="183">
        <v>0.60307017543859653</v>
      </c>
      <c r="C16" s="152">
        <v>0.58187134502923976</v>
      </c>
      <c r="D16" s="150">
        <v>0.55921052631578949</v>
      </c>
      <c r="F16" s="182">
        <v>0.51535087719298245</v>
      </c>
      <c r="G16" s="175">
        <v>0.45833333333333331</v>
      </c>
      <c r="H16" s="176">
        <v>0.38815789473684209</v>
      </c>
      <c r="J16" s="150">
        <v>0.3432017543859649</v>
      </c>
      <c r="K16" s="150">
        <v>0.32017543859649122</v>
      </c>
      <c r="L16" s="168">
        <v>0.2982456140350877</v>
      </c>
      <c r="R16" s="138">
        <f t="shared" si="1"/>
        <v>2019</v>
      </c>
      <c r="S16" s="205">
        <v>0.78947368421052633</v>
      </c>
      <c r="T16" s="205">
        <v>0.64912280701754388</v>
      </c>
      <c r="U16" s="205">
        <v>0.64912280701754388</v>
      </c>
      <c r="V16" s="205">
        <v>0.57017543859649122</v>
      </c>
      <c r="W16" s="188">
        <v>0.56140350877192979</v>
      </c>
      <c r="X16" s="190">
        <v>0.55263157894736847</v>
      </c>
      <c r="Y16" s="190">
        <v>0.5</v>
      </c>
      <c r="Z16" s="190">
        <v>0.49122807017543857</v>
      </c>
      <c r="AA16" s="207"/>
      <c r="AB16" s="192">
        <v>0.46491228070175439</v>
      </c>
      <c r="AC16" s="192">
        <v>0.45614035087719296</v>
      </c>
      <c r="AD16" s="192">
        <v>0.42982456140350878</v>
      </c>
      <c r="AE16" s="192">
        <v>0.42982456140350878</v>
      </c>
      <c r="AF16" s="194">
        <v>0.42105263157894735</v>
      </c>
      <c r="AG16" s="194">
        <v>0.40350877192982454</v>
      </c>
      <c r="AH16" s="194">
        <v>0.37719298245614036</v>
      </c>
      <c r="AI16" s="194">
        <v>0.34210526315789475</v>
      </c>
      <c r="AJ16" s="196">
        <v>0.31578947368421051</v>
      </c>
      <c r="AK16" s="196">
        <v>0.2807017543859649</v>
      </c>
      <c r="AL16" s="196">
        <v>0.2807017543859649</v>
      </c>
      <c r="AM16" s="196">
        <v>0.17543859649122806</v>
      </c>
      <c r="AP16">
        <v>-1.6000000000000001E-3</v>
      </c>
      <c r="AQ16">
        <v>0.22919999999999999</v>
      </c>
    </row>
    <row r="17" spans="1:43" x14ac:dyDescent="0.25">
      <c r="A17" s="138">
        <f t="shared" si="0"/>
        <v>2021</v>
      </c>
      <c r="B17" s="183">
        <v>0.61184210526315785</v>
      </c>
      <c r="C17" s="152">
        <v>0.57309941520467833</v>
      </c>
      <c r="D17" s="150">
        <v>0.54714912280701755</v>
      </c>
      <c r="F17" s="182">
        <v>0.48245614035087719</v>
      </c>
      <c r="G17" s="175">
        <v>0.44078947368421051</v>
      </c>
      <c r="H17" s="176">
        <v>0.41228070175438597</v>
      </c>
      <c r="J17" s="150">
        <v>0.35855263157894735</v>
      </c>
      <c r="K17" s="150">
        <v>0.33918128654970758</v>
      </c>
      <c r="L17" s="168">
        <v>0.30482456140350878</v>
      </c>
      <c r="R17" s="138">
        <f t="shared" si="1"/>
        <v>2020</v>
      </c>
      <c r="S17" s="205">
        <v>0.6228070175438597</v>
      </c>
      <c r="T17" s="205">
        <v>0.61403508771929827</v>
      </c>
      <c r="U17" s="205">
        <v>0.59649122807017541</v>
      </c>
      <c r="V17" s="205">
        <v>0.57894736842105265</v>
      </c>
      <c r="W17" s="200">
        <v>0.56140350877192979</v>
      </c>
      <c r="X17" s="201">
        <v>0.51754385964912286</v>
      </c>
      <c r="Y17" s="201">
        <v>0.50877192982456143</v>
      </c>
      <c r="Z17" s="201">
        <v>0.47368421052631576</v>
      </c>
      <c r="AA17" s="208"/>
      <c r="AB17" s="202">
        <v>0.46491228070175439</v>
      </c>
      <c r="AC17" s="202">
        <v>0.46491228070175439</v>
      </c>
      <c r="AD17" s="202">
        <v>0.45614035087719296</v>
      </c>
      <c r="AE17" s="202">
        <v>0.44736842105263158</v>
      </c>
      <c r="AF17" s="203">
        <v>0.43859649122807015</v>
      </c>
      <c r="AG17" s="203">
        <v>0.38596491228070173</v>
      </c>
      <c r="AH17" s="203">
        <v>0.36842105263157893</v>
      </c>
      <c r="AI17" s="203">
        <v>0.35964912280701755</v>
      </c>
      <c r="AJ17" s="204">
        <v>0.35964912280701755</v>
      </c>
      <c r="AK17" s="204">
        <v>0.32456140350877194</v>
      </c>
      <c r="AL17" s="204">
        <v>0.27192982456140352</v>
      </c>
      <c r="AM17" s="204">
        <v>0.23684210526315788</v>
      </c>
      <c r="AP17">
        <v>-1.5E-3</v>
      </c>
      <c r="AQ17">
        <v>0.1641</v>
      </c>
    </row>
    <row r="18" spans="1:43" x14ac:dyDescent="0.25">
      <c r="A18" s="138">
        <f t="shared" si="0"/>
        <v>2022</v>
      </c>
      <c r="B18" s="183">
        <v>0.63377192982456143</v>
      </c>
      <c r="C18" s="152">
        <v>0.59795321637426901</v>
      </c>
      <c r="D18" s="150">
        <v>0.57236842105263153</v>
      </c>
      <c r="F18" s="182">
        <v>0.51096491228070173</v>
      </c>
      <c r="G18" s="175">
        <v>0.45394736842105265</v>
      </c>
      <c r="H18" s="176">
        <v>0.37938596491228072</v>
      </c>
      <c r="J18" s="150">
        <v>0.33223684210526316</v>
      </c>
      <c r="K18" s="150">
        <v>0.31140350877192985</v>
      </c>
      <c r="L18" s="168">
        <v>0.28508771929824561</v>
      </c>
      <c r="R18" s="138">
        <f t="shared" si="1"/>
        <v>2021</v>
      </c>
      <c r="S18" s="186">
        <v>0.73684210526315785</v>
      </c>
      <c r="T18" s="186">
        <v>0.6228070175438597</v>
      </c>
      <c r="U18" s="186">
        <v>0.57894736842105265</v>
      </c>
      <c r="V18" s="186">
        <v>0.50877192982456143</v>
      </c>
      <c r="W18" s="188">
        <v>0.5</v>
      </c>
      <c r="X18" s="190">
        <v>0.49122807017543857</v>
      </c>
      <c r="Y18" s="190">
        <v>0.47368421052631576</v>
      </c>
      <c r="Z18" s="190">
        <v>0.46491228070175439</v>
      </c>
      <c r="AA18" s="207"/>
      <c r="AB18" s="192">
        <v>0.46491228070175439</v>
      </c>
      <c r="AC18" s="192">
        <v>0.43859649122807015</v>
      </c>
      <c r="AD18" s="192">
        <v>0.43859649122807015</v>
      </c>
      <c r="AE18" s="192">
        <v>0.42105263157894735</v>
      </c>
      <c r="AF18" s="194">
        <v>0.42105263157894735</v>
      </c>
      <c r="AG18" s="194">
        <v>0.41228070175438597</v>
      </c>
      <c r="AH18" s="194">
        <v>0.41228070175438597</v>
      </c>
      <c r="AI18" s="194">
        <v>0.40350877192982454</v>
      </c>
      <c r="AJ18" s="196">
        <v>0.37719298245614036</v>
      </c>
      <c r="AK18" s="196">
        <v>0.37719298245614036</v>
      </c>
      <c r="AL18" s="196">
        <v>0.33333333333333331</v>
      </c>
      <c r="AM18" s="196">
        <v>0.13157894736842105</v>
      </c>
      <c r="AP18">
        <v>-1.6999999999999999E-3</v>
      </c>
      <c r="AQ18">
        <v>0.13780000000000001</v>
      </c>
    </row>
    <row r="19" spans="1:43" x14ac:dyDescent="0.25">
      <c r="R19" s="138">
        <f t="shared" si="1"/>
        <v>2022</v>
      </c>
      <c r="S19" s="186">
        <v>0.71052631578947367</v>
      </c>
      <c r="T19" s="186">
        <v>0.64035087719298245</v>
      </c>
      <c r="U19" s="186">
        <v>0.61403508771929827</v>
      </c>
      <c r="V19" s="186">
        <v>0.57017543859649122</v>
      </c>
      <c r="W19" s="188">
        <v>0.54385964912280704</v>
      </c>
      <c r="X19" s="190">
        <v>0.50877192982456143</v>
      </c>
      <c r="Y19" s="190">
        <v>0.50877192982456143</v>
      </c>
      <c r="Z19" s="190">
        <v>0.48245614035087719</v>
      </c>
      <c r="AA19" s="207"/>
      <c r="AB19" s="192">
        <v>0.47368421052631576</v>
      </c>
      <c r="AC19" s="192">
        <v>0.46491228070175439</v>
      </c>
      <c r="AD19" s="192">
        <v>0.46491228070175439</v>
      </c>
      <c r="AE19" s="192">
        <v>0.41228070175438597</v>
      </c>
      <c r="AF19" s="194">
        <v>0.40350877192982454</v>
      </c>
      <c r="AG19" s="194">
        <v>0.38596491228070173</v>
      </c>
      <c r="AH19" s="194">
        <v>0.36842105263157893</v>
      </c>
      <c r="AI19" s="194">
        <v>0.35964912280701755</v>
      </c>
      <c r="AJ19" s="196">
        <v>0.32456140350877194</v>
      </c>
      <c r="AK19" s="196">
        <v>0.31578947368421051</v>
      </c>
      <c r="AL19" s="196">
        <v>0.30701754385964913</v>
      </c>
      <c r="AM19" s="196">
        <v>0.19298245614035087</v>
      </c>
      <c r="AP19">
        <v>-8.0000000000000004E-4</v>
      </c>
      <c r="AQ19">
        <v>2.0799999999999999E-2</v>
      </c>
    </row>
    <row r="20" spans="1:43" x14ac:dyDescent="0.25">
      <c r="AP20">
        <v>-1.6000000000000001E-3</v>
      </c>
      <c r="AQ20">
        <v>8.5199999999999998E-2</v>
      </c>
    </row>
    <row r="21" spans="1:43" x14ac:dyDescent="0.25">
      <c r="AP21">
        <v>-3.5000000000000001E-3</v>
      </c>
      <c r="AQ21">
        <v>0.1065</v>
      </c>
    </row>
    <row r="28" spans="1:43" x14ac:dyDescent="0.25">
      <c r="U28" s="15"/>
      <c r="V28" s="15"/>
      <c r="W28" s="15"/>
    </row>
    <row r="29" spans="1:43" x14ac:dyDescent="0.25">
      <c r="U29" s="15"/>
      <c r="V29" s="15"/>
      <c r="W29" s="15"/>
    </row>
    <row r="30" spans="1:43" x14ac:dyDescent="0.25">
      <c r="U30" s="15"/>
      <c r="V30" s="15"/>
      <c r="W30" s="15"/>
    </row>
    <row r="35" s="32" customFormat="1" x14ac:dyDescent="0.25"/>
    <row r="36" s="32" customFormat="1" x14ac:dyDescent="0.25"/>
    <row r="49" spans="22:24" x14ac:dyDescent="0.25">
      <c r="V49" s="15"/>
      <c r="W49" s="15"/>
      <c r="X49" s="15"/>
    </row>
    <row r="50" spans="22:24" x14ac:dyDescent="0.25">
      <c r="V50" s="15"/>
      <c r="W50" s="15"/>
      <c r="X50" s="15"/>
    </row>
    <row r="51" spans="22:24" x14ac:dyDescent="0.25">
      <c r="V51" s="15"/>
      <c r="W51" s="15"/>
      <c r="X51" s="15"/>
    </row>
    <row r="69" s="32" customFormat="1" x14ac:dyDescent="0.25"/>
    <row r="70" s="32" customFormat="1" x14ac:dyDescent="0.25"/>
  </sheetData>
  <pageMargins left="0.23622047244094491" right="0.23622047244094491" top="0.74803149606299213" bottom="0.74803149606299213" header="0.31496062992125984" footer="0.31496062992125984"/>
  <pageSetup paperSize="3" scale="68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2290-D612-480C-A805-F528AF2D02AD}">
  <dimension ref="A1:AS70"/>
  <sheetViews>
    <sheetView showRowColHeaders="0" topLeftCell="A32" zoomScaleNormal="100" workbookViewId="0">
      <selection activeCell="AA34" sqref="AA34"/>
    </sheetView>
  </sheetViews>
  <sheetFormatPr defaultRowHeight="15" x14ac:dyDescent="0.25"/>
  <cols>
    <col min="13" max="13" width="5.7109375" customWidth="1"/>
    <col min="14" max="14" width="7.5703125" style="32" customWidth="1"/>
    <col min="15" max="15" width="4.5703125" customWidth="1"/>
    <col min="16" max="16" width="6.5703125" customWidth="1"/>
    <col min="17" max="17" width="9.42578125" customWidth="1"/>
    <col min="19" max="23" width="9.5703125" bestFit="1" customWidth="1"/>
    <col min="24" max="24" width="9.140625" style="339"/>
    <col min="26" max="26" width="12.42578125" customWidth="1"/>
    <col min="27" max="27" width="9.140625" style="32" customWidth="1"/>
    <col min="40" max="40" width="21.140625" style="32" customWidth="1"/>
  </cols>
  <sheetData>
    <row r="1" spans="1:45" ht="15.75" thickBot="1" x14ac:dyDescent="0.3">
      <c r="A1" s="149" t="s">
        <v>102</v>
      </c>
      <c r="B1" s="162" t="s">
        <v>69</v>
      </c>
      <c r="C1" s="149" t="s">
        <v>70</v>
      </c>
      <c r="D1" s="149" t="s">
        <v>71</v>
      </c>
      <c r="F1" s="164" t="s">
        <v>82</v>
      </c>
      <c r="G1" s="165" t="s">
        <v>83</v>
      </c>
      <c r="H1" s="166" t="s">
        <v>88</v>
      </c>
      <c r="J1" s="149" t="s">
        <v>89</v>
      </c>
      <c r="K1" s="149" t="s">
        <v>90</v>
      </c>
      <c r="L1" s="163" t="s">
        <v>84</v>
      </c>
      <c r="S1">
        <v>1</v>
      </c>
      <c r="T1">
        <v>2</v>
      </c>
      <c r="U1">
        <v>3</v>
      </c>
      <c r="V1">
        <v>4</v>
      </c>
      <c r="W1">
        <v>5</v>
      </c>
      <c r="X1" s="339">
        <v>6</v>
      </c>
      <c r="Y1">
        <v>7</v>
      </c>
      <c r="Z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>
        <v>14</v>
      </c>
      <c r="AH1">
        <v>15</v>
      </c>
      <c r="AI1">
        <v>16</v>
      </c>
      <c r="AJ1">
        <v>17</v>
      </c>
      <c r="AK1">
        <v>18</v>
      </c>
      <c r="AL1">
        <v>19</v>
      </c>
      <c r="AM1">
        <v>20</v>
      </c>
      <c r="AO1" t="s">
        <v>103</v>
      </c>
      <c r="AP1" t="s">
        <v>104</v>
      </c>
      <c r="AR1" t="s">
        <v>105</v>
      </c>
      <c r="AS1" t="s">
        <v>106</v>
      </c>
    </row>
    <row r="2" spans="1:45" ht="15.75" thickBot="1" x14ac:dyDescent="0.3">
      <c r="A2" s="138">
        <v>2006</v>
      </c>
      <c r="B2" s="167">
        <v>0.60964912280701755</v>
      </c>
      <c r="C2" s="151">
        <v>0.58040935672514615</v>
      </c>
      <c r="D2" s="151">
        <v>0.55811403508771928</v>
      </c>
      <c r="F2" s="182">
        <v>0.50657894736842102</v>
      </c>
      <c r="G2" s="175">
        <v>0.45833333333333331</v>
      </c>
      <c r="H2" s="176">
        <v>0.40350877192982454</v>
      </c>
      <c r="J2" s="153">
        <v>0.35635964912280704</v>
      </c>
      <c r="K2" s="153">
        <v>0.33625730994152048</v>
      </c>
      <c r="L2" s="184">
        <v>0.30921052631578949</v>
      </c>
      <c r="R2" s="149" t="s">
        <v>102</v>
      </c>
      <c r="AO2">
        <v>4.5999999999999999E-3</v>
      </c>
      <c r="AP2">
        <v>0.21759999999999999</v>
      </c>
      <c r="AR2">
        <v>3.8E-3</v>
      </c>
      <c r="AS2">
        <v>0.28139999999999998</v>
      </c>
    </row>
    <row r="3" spans="1:45" ht="15.75" thickBot="1" x14ac:dyDescent="0.3">
      <c r="A3" s="138">
        <f t="shared" ref="A3:A18" si="0">A2+1</f>
        <v>2007</v>
      </c>
      <c r="B3" s="183">
        <v>0.57236842105263153</v>
      </c>
      <c r="C3" s="152">
        <v>0.55409356725146197</v>
      </c>
      <c r="D3" s="150">
        <v>0.53947368421052633</v>
      </c>
      <c r="F3" s="182">
        <v>0.50657894736842102</v>
      </c>
      <c r="G3" s="175">
        <v>0.47587719298245612</v>
      </c>
      <c r="H3" s="176">
        <v>0.43421052631578949</v>
      </c>
      <c r="J3" s="150">
        <v>0.37390350877192985</v>
      </c>
      <c r="K3" s="150">
        <v>0.34649122807017546</v>
      </c>
      <c r="L3" s="168">
        <v>0.31359649122807015</v>
      </c>
      <c r="R3" s="138">
        <v>2006</v>
      </c>
      <c r="S3" s="185">
        <v>0.68421052631578949</v>
      </c>
      <c r="T3" s="185">
        <v>0.60526315789473684</v>
      </c>
      <c r="U3" s="185">
        <v>0.58771929824561409</v>
      </c>
      <c r="V3" s="185">
        <v>0.56140350877192979</v>
      </c>
      <c r="W3" s="187">
        <v>0.52631578947368418</v>
      </c>
      <c r="X3" s="262">
        <v>0.51754385964912286</v>
      </c>
      <c r="Y3" s="189">
        <v>0.5</v>
      </c>
      <c r="Z3" s="189">
        <v>0.48245614035087719</v>
      </c>
      <c r="AA3" s="206"/>
      <c r="AB3" s="191">
        <v>0.46491228070175439</v>
      </c>
      <c r="AC3" s="191">
        <v>0.46491228070175439</v>
      </c>
      <c r="AD3" s="191">
        <v>0.45614035087719296</v>
      </c>
      <c r="AE3" s="191">
        <v>0.44736842105263158</v>
      </c>
      <c r="AF3" s="193">
        <v>0.42105263157894735</v>
      </c>
      <c r="AG3" s="193">
        <v>0.41228070175438597</v>
      </c>
      <c r="AH3" s="193">
        <v>0.39473684210526316</v>
      </c>
      <c r="AI3" s="193">
        <v>0.38596491228070173</v>
      </c>
      <c r="AJ3" s="195"/>
      <c r="AK3" s="195">
        <v>0.33333333333333331</v>
      </c>
      <c r="AL3" s="195">
        <v>0.31578947368421051</v>
      </c>
      <c r="AM3" s="195">
        <v>0.24561403508771928</v>
      </c>
      <c r="AO3">
        <v>2.7000000000000001E-3</v>
      </c>
      <c r="AP3">
        <v>0.1938</v>
      </c>
      <c r="AR3">
        <v>2.2000000000000001E-3</v>
      </c>
      <c r="AS3">
        <v>0.24279999999999999</v>
      </c>
    </row>
    <row r="4" spans="1:45" ht="15.75" thickBot="1" x14ac:dyDescent="0.3">
      <c r="A4" s="138">
        <f t="shared" si="0"/>
        <v>2008</v>
      </c>
      <c r="B4" s="183">
        <v>0.61184210526315785</v>
      </c>
      <c r="C4" s="152">
        <v>0.58040935672514615</v>
      </c>
      <c r="D4" s="150">
        <v>0.55153508771929827</v>
      </c>
      <c r="F4" s="182">
        <v>0.49122807017543857</v>
      </c>
      <c r="G4" s="175">
        <v>0.44956140350877194</v>
      </c>
      <c r="H4" s="176">
        <v>0.39254385964912281</v>
      </c>
      <c r="J4" s="150">
        <v>0.36842105263157893</v>
      </c>
      <c r="K4" s="150">
        <v>0.35964912280701755</v>
      </c>
      <c r="L4" s="168">
        <v>0.3442982456140351</v>
      </c>
      <c r="R4" s="138">
        <f t="shared" ref="R4:R19" si="1">R3+1</f>
        <v>2007</v>
      </c>
      <c r="S4" s="185">
        <v>0.67543859649122806</v>
      </c>
      <c r="T4" s="185"/>
      <c r="U4" s="185"/>
      <c r="V4" s="185">
        <v>0.53508771929824561</v>
      </c>
      <c r="W4" s="187">
        <v>0.52631578947368418</v>
      </c>
      <c r="X4" s="262">
        <v>0.50877192982456143</v>
      </c>
      <c r="Y4" s="189">
        <v>0.50877192982456143</v>
      </c>
      <c r="Z4" s="189">
        <v>0.48245614035087719</v>
      </c>
      <c r="AA4" s="206"/>
      <c r="AB4" s="191">
        <v>0.48245614035087719</v>
      </c>
      <c r="AC4" s="191"/>
      <c r="AD4" s="191"/>
      <c r="AE4" s="191"/>
      <c r="AF4" s="193"/>
      <c r="AG4" s="193"/>
      <c r="AH4" s="193"/>
      <c r="AI4" s="193">
        <v>0.39473684210526316</v>
      </c>
      <c r="AJ4" s="195">
        <v>0.38596491228070173</v>
      </c>
      <c r="AK4" s="195">
        <v>0.35964912280701755</v>
      </c>
      <c r="AL4" s="195"/>
      <c r="AM4" s="195"/>
      <c r="AO4">
        <v>2.5000000000000001E-3</v>
      </c>
      <c r="AP4">
        <v>0.188</v>
      </c>
      <c r="AR4">
        <v>1.4E-3</v>
      </c>
      <c r="AS4">
        <v>0.11409999999999999</v>
      </c>
    </row>
    <row r="5" spans="1:45" ht="15.75" thickBot="1" x14ac:dyDescent="0.3">
      <c r="A5" s="138">
        <f t="shared" si="0"/>
        <v>2009</v>
      </c>
      <c r="B5" s="183">
        <v>0.56798245614035092</v>
      </c>
      <c r="C5" s="152">
        <v>0.55263157894736847</v>
      </c>
      <c r="D5" s="150">
        <v>0.53618421052631582</v>
      </c>
      <c r="F5" s="182">
        <v>0.50438596491228072</v>
      </c>
      <c r="G5" s="175">
        <v>0.44956140350877194</v>
      </c>
      <c r="H5" s="176">
        <v>0.41447368421052633</v>
      </c>
      <c r="J5" s="150">
        <v>0.37719298245614036</v>
      </c>
      <c r="K5" s="150">
        <v>0.36257309941520466</v>
      </c>
      <c r="L5" s="168">
        <v>0.33991228070175439</v>
      </c>
      <c r="Q5" s="179"/>
      <c r="R5" s="138">
        <f t="shared" si="1"/>
        <v>2008</v>
      </c>
      <c r="S5" s="185">
        <v>0.65789473684210531</v>
      </c>
      <c r="T5" s="185">
        <v>0.63157894736842102</v>
      </c>
      <c r="U5" s="185">
        <v>0.58771929824561409</v>
      </c>
      <c r="V5" s="185">
        <v>0.57017543859649122</v>
      </c>
      <c r="W5" s="187"/>
      <c r="X5" s="262"/>
      <c r="Y5" s="189"/>
      <c r="Z5" s="189"/>
      <c r="AA5" s="206"/>
      <c r="AB5" s="191">
        <v>0.46491228070175439</v>
      </c>
      <c r="AC5" s="191">
        <v>0.45614035087719296</v>
      </c>
      <c r="AD5" s="191">
        <v>0.45614035087719296</v>
      </c>
      <c r="AE5" s="191">
        <v>0.42105263157894735</v>
      </c>
      <c r="AF5" s="193">
        <v>0.39473684210526316</v>
      </c>
      <c r="AG5" s="193">
        <v>0.39473684210526316</v>
      </c>
      <c r="AH5" s="193">
        <v>0.39473684210526316</v>
      </c>
      <c r="AI5" s="193">
        <v>0.38596491228070173</v>
      </c>
      <c r="AJ5" s="195">
        <v>0.38596491228070173</v>
      </c>
      <c r="AK5" s="195">
        <v>0.35087719298245612</v>
      </c>
      <c r="AL5" s="195">
        <v>0.33333333333333331</v>
      </c>
      <c r="AM5" s="195">
        <v>0.30701754385964913</v>
      </c>
      <c r="AO5">
        <v>2.9999999999999997E-4</v>
      </c>
      <c r="AP5">
        <v>5.4999999999999997E-3</v>
      </c>
      <c r="AR5">
        <v>1.2999999999999999E-3</v>
      </c>
      <c r="AS5">
        <v>0.15179999999999999</v>
      </c>
    </row>
    <row r="6" spans="1:45" ht="15.75" thickBot="1" x14ac:dyDescent="0.3">
      <c r="A6" s="138">
        <f t="shared" si="0"/>
        <v>2010</v>
      </c>
      <c r="B6" s="183">
        <v>0.5942982456140351</v>
      </c>
      <c r="C6" s="152">
        <v>0.57017543859649122</v>
      </c>
      <c r="D6" s="150">
        <v>0.55263157894736847</v>
      </c>
      <c r="F6" s="182">
        <v>0.51096491228070173</v>
      </c>
      <c r="G6" s="175">
        <v>0.44078947368421051</v>
      </c>
      <c r="H6" s="176">
        <v>0.38157894736842107</v>
      </c>
      <c r="J6" s="150">
        <v>0.3442982456140351</v>
      </c>
      <c r="K6" s="150">
        <v>0.32894736842105265</v>
      </c>
      <c r="L6" s="168">
        <v>0.30701754385964913</v>
      </c>
      <c r="Q6" s="180"/>
      <c r="R6" s="138">
        <f t="shared" si="1"/>
        <v>2009</v>
      </c>
      <c r="S6" s="199"/>
      <c r="T6" s="199">
        <v>0.57017543859649122</v>
      </c>
      <c r="U6" s="199">
        <v>0.57017543859649122</v>
      </c>
      <c r="V6" s="199">
        <v>0.54385964912280704</v>
      </c>
      <c r="W6" s="188">
        <v>0.54385964912280704</v>
      </c>
      <c r="X6" s="232">
        <v>0.5</v>
      </c>
      <c r="Y6" s="190">
        <v>0.49122807017543857</v>
      </c>
      <c r="Z6" s="190">
        <v>0.48245614035087719</v>
      </c>
      <c r="AA6" s="207"/>
      <c r="AB6" s="192">
        <v>0.48245614035087719</v>
      </c>
      <c r="AC6" s="192">
        <v>0.45614035087719296</v>
      </c>
      <c r="AD6" s="192">
        <v>0.42982456140350878</v>
      </c>
      <c r="AE6" s="192">
        <v>0.42982456140350878</v>
      </c>
      <c r="AF6" s="194">
        <v>0.42105263157894735</v>
      </c>
      <c r="AG6" s="194">
        <v>0.42105263157894735</v>
      </c>
      <c r="AH6" s="194">
        <v>0.41228070175438597</v>
      </c>
      <c r="AI6" s="194">
        <v>0.40350877192982454</v>
      </c>
      <c r="AJ6" s="196">
        <v>0.39473684210526316</v>
      </c>
      <c r="AK6" s="196">
        <v>0.35964912280701755</v>
      </c>
      <c r="AL6" s="196">
        <v>0.33333333333333331</v>
      </c>
      <c r="AM6" s="196">
        <v>0.27192982456140352</v>
      </c>
      <c r="AO6">
        <v>2.0000000000000001E-4</v>
      </c>
      <c r="AP6">
        <v>3.5000000000000001E-3</v>
      </c>
      <c r="AR6">
        <v>1.9E-3</v>
      </c>
      <c r="AS6">
        <v>0.3216</v>
      </c>
    </row>
    <row r="7" spans="1:45" ht="15.75" thickBot="1" x14ac:dyDescent="0.3">
      <c r="A7" s="138">
        <f t="shared" si="0"/>
        <v>2011</v>
      </c>
      <c r="B7" s="183">
        <v>0.57894736842105265</v>
      </c>
      <c r="C7" s="152">
        <v>0.5599415204678363</v>
      </c>
      <c r="D7" s="150">
        <v>0.54605263157894735</v>
      </c>
      <c r="F7" s="182">
        <v>0.51315789473684215</v>
      </c>
      <c r="G7" s="175">
        <v>0.45394736842105265</v>
      </c>
      <c r="H7" s="176">
        <v>0.39912280701754388</v>
      </c>
      <c r="J7" s="150">
        <v>0.36184210526315791</v>
      </c>
      <c r="K7" s="150">
        <v>0.34502923976608185</v>
      </c>
      <c r="L7" s="168">
        <v>0.32456140350877194</v>
      </c>
      <c r="Q7" s="181"/>
      <c r="R7" s="138">
        <f t="shared" si="1"/>
        <v>2010</v>
      </c>
      <c r="S7" s="199">
        <v>0.6228070175438597</v>
      </c>
      <c r="T7" s="199">
        <v>0.60526315789473684</v>
      </c>
      <c r="U7" s="199">
        <v>0.59649122807017541</v>
      </c>
      <c r="V7" s="199">
        <v>0.55263157894736847</v>
      </c>
      <c r="W7" s="188">
        <v>0.52631578947368418</v>
      </c>
      <c r="X7" s="232">
        <v>0.51754385964912286</v>
      </c>
      <c r="Y7" s="190">
        <v>0.50877192982456143</v>
      </c>
      <c r="Z7" s="190">
        <v>0.49122807017543857</v>
      </c>
      <c r="AA7" s="207"/>
      <c r="AB7" s="192">
        <v>0.48245614035087719</v>
      </c>
      <c r="AC7" s="192">
        <v>0.43859649122807015</v>
      </c>
      <c r="AD7" s="192">
        <v>0.42982456140350878</v>
      </c>
      <c r="AE7" s="192">
        <v>0.41228070175438597</v>
      </c>
      <c r="AF7" s="194"/>
      <c r="AG7" s="194">
        <v>0.38596491228070173</v>
      </c>
      <c r="AH7" s="194">
        <v>0.37719298245614036</v>
      </c>
      <c r="AI7" s="194">
        <v>0.36842105263157893</v>
      </c>
      <c r="AJ7" s="196">
        <v>0.36842105263157893</v>
      </c>
      <c r="AK7" s="196">
        <v>0.32456140350877194</v>
      </c>
      <c r="AL7" s="196">
        <v>0.28947368421052633</v>
      </c>
      <c r="AM7" s="196">
        <v>0.24561403508771928</v>
      </c>
      <c r="AO7">
        <v>5.9999999999999995E-4</v>
      </c>
      <c r="AP7">
        <v>3.0700000000000002E-2</v>
      </c>
      <c r="AR7">
        <v>-1E-4</v>
      </c>
      <c r="AS7">
        <v>2.3999999999999998E-3</v>
      </c>
    </row>
    <row r="8" spans="1:45" ht="15.75" thickBot="1" x14ac:dyDescent="0.3">
      <c r="A8" s="138">
        <f t="shared" si="0"/>
        <v>2012</v>
      </c>
      <c r="B8" s="183">
        <v>0.6271929824561403</v>
      </c>
      <c r="C8" s="152">
        <v>0.58625730994152048</v>
      </c>
      <c r="D8" s="150">
        <v>0.55811403508771928</v>
      </c>
      <c r="F8" s="182">
        <v>0.48903508771929827</v>
      </c>
      <c r="G8" s="175">
        <v>0.44517543859649122</v>
      </c>
      <c r="H8" s="176">
        <v>0.41228070175438597</v>
      </c>
      <c r="J8" s="150">
        <v>0.35416666666666669</v>
      </c>
      <c r="K8" s="150">
        <v>0.33187134502923976</v>
      </c>
      <c r="L8" s="168">
        <v>0.29605263157894735</v>
      </c>
      <c r="R8" s="138">
        <f t="shared" si="1"/>
        <v>2011</v>
      </c>
      <c r="S8" s="199">
        <v>0.6228070175438597</v>
      </c>
      <c r="T8" s="199">
        <v>0.60526315789473684</v>
      </c>
      <c r="U8" s="199">
        <v>0.55263157894736847</v>
      </c>
      <c r="V8" s="199">
        <v>0.53508771929824561</v>
      </c>
      <c r="W8" s="200">
        <v>0.52631578947368418</v>
      </c>
      <c r="X8" s="340">
        <v>0.51754385964912286</v>
      </c>
      <c r="Y8" s="201">
        <v>0.50877192982456143</v>
      </c>
      <c r="Z8" s="201"/>
      <c r="AA8" s="208"/>
      <c r="AB8" s="202"/>
      <c r="AC8" s="202">
        <v>0.46491228070175439</v>
      </c>
      <c r="AD8" s="202">
        <v>0.43859649122807015</v>
      </c>
      <c r="AE8" s="202">
        <v>0.42105263157894735</v>
      </c>
      <c r="AF8" s="203">
        <v>0.42105263157894735</v>
      </c>
      <c r="AG8" s="203">
        <v>0.40350877192982454</v>
      </c>
      <c r="AH8" s="203">
        <v>0.39473684210526316</v>
      </c>
      <c r="AI8" s="203">
        <v>0.37719298245614036</v>
      </c>
      <c r="AJ8" s="204">
        <v>0.35964912280701755</v>
      </c>
      <c r="AK8" s="204">
        <v>0.34210526315789475</v>
      </c>
      <c r="AL8" s="204">
        <v>0.32456140350877194</v>
      </c>
      <c r="AM8" s="204">
        <v>0.27192982456140352</v>
      </c>
      <c r="AO8">
        <v>1E-4</v>
      </c>
      <c r="AP8">
        <v>1.6000000000000001E-3</v>
      </c>
      <c r="AR8">
        <v>8.0000000000000007E-5</v>
      </c>
      <c r="AS8">
        <v>1.6999999999999999E-3</v>
      </c>
    </row>
    <row r="9" spans="1:45" ht="15.75" thickBot="1" x14ac:dyDescent="0.3">
      <c r="A9" s="138">
        <f t="shared" si="0"/>
        <v>2013</v>
      </c>
      <c r="B9" s="183">
        <v>0.58333333333333337</v>
      </c>
      <c r="C9" s="152">
        <v>0.56140350877192979</v>
      </c>
      <c r="D9" s="150">
        <v>0.54605263157894735</v>
      </c>
      <c r="F9" s="182">
        <v>0.50877192982456143</v>
      </c>
      <c r="G9" s="175">
        <v>0.42982456140350878</v>
      </c>
      <c r="H9" s="176">
        <v>0.4057017543859649</v>
      </c>
      <c r="J9" s="150">
        <v>0.36184210526315791</v>
      </c>
      <c r="K9" s="150">
        <v>0.34502923976608185</v>
      </c>
      <c r="L9" s="168">
        <v>0.31798245614035087</v>
      </c>
      <c r="R9" s="138">
        <f t="shared" si="1"/>
        <v>2012</v>
      </c>
      <c r="S9" s="199">
        <v>0.67543859649122806</v>
      </c>
      <c r="T9" s="199">
        <v>0.63157894736842102</v>
      </c>
      <c r="U9" s="199">
        <v>0.6228070175438597</v>
      </c>
      <c r="V9" s="199">
        <v>0.57894736842105265</v>
      </c>
      <c r="W9" s="187">
        <v>0.50877192982456143</v>
      </c>
      <c r="X9" s="262">
        <v>0.5</v>
      </c>
      <c r="Y9" s="189">
        <v>0.48245614035087719</v>
      </c>
      <c r="Z9" s="189">
        <v>0.46491228070175439</v>
      </c>
      <c r="AA9" s="206"/>
      <c r="AB9" s="191">
        <v>0.45614035087719296</v>
      </c>
      <c r="AC9" s="191">
        <v>0.45614035087719296</v>
      </c>
      <c r="AD9" s="191">
        <v>0.43859649122807015</v>
      </c>
      <c r="AE9" s="191">
        <v>0.42982456140350878</v>
      </c>
      <c r="AF9" s="193">
        <v>0.42105263157894735</v>
      </c>
      <c r="AG9" s="193">
        <v>0.42105263157894735</v>
      </c>
      <c r="AH9" s="193">
        <v>0.41228070175438597</v>
      </c>
      <c r="AI9" s="193">
        <v>0.39473684210526316</v>
      </c>
      <c r="AJ9" s="195">
        <v>0.35964912280701755</v>
      </c>
      <c r="AK9" s="195">
        <v>0.2982456140350877</v>
      </c>
      <c r="AL9" s="195">
        <v>0.26315789473684209</v>
      </c>
      <c r="AM9" s="195">
        <v>0.26315789473684209</v>
      </c>
      <c r="AO9">
        <v>-5.9999999999999995E-4</v>
      </c>
      <c r="AP9">
        <v>5.5E-2</v>
      </c>
      <c r="AR9">
        <v>-2.9999999999999997E-4</v>
      </c>
      <c r="AS9">
        <v>3.3799999999999997E-2</v>
      </c>
    </row>
    <row r="10" spans="1:45" ht="15.75" thickBot="1" x14ac:dyDescent="0.3">
      <c r="A10" s="138">
        <f t="shared" si="0"/>
        <v>2014</v>
      </c>
      <c r="B10" s="183">
        <v>0.63157894736842102</v>
      </c>
      <c r="C10" s="152">
        <v>0.60087719298245612</v>
      </c>
      <c r="D10" s="150">
        <v>0.57675438596491224</v>
      </c>
      <c r="F10" s="182">
        <v>0.52192982456140347</v>
      </c>
      <c r="G10" s="175">
        <v>0.44736842105263158</v>
      </c>
      <c r="H10" s="176">
        <v>0.38815789473684209</v>
      </c>
      <c r="J10" s="150">
        <v>0.34868421052631576</v>
      </c>
      <c r="K10" s="150">
        <v>0.32748538011695905</v>
      </c>
      <c r="L10" s="168">
        <v>0.30921052631578949</v>
      </c>
      <c r="R10" s="138">
        <f t="shared" si="1"/>
        <v>2013</v>
      </c>
      <c r="S10" s="185">
        <v>0.66666666666666663</v>
      </c>
      <c r="T10" s="185">
        <v>0.57017543859649122</v>
      </c>
      <c r="U10" s="185">
        <v>0.56140350877192979</v>
      </c>
      <c r="V10" s="185">
        <v>0.53508771929824561</v>
      </c>
      <c r="W10" s="200">
        <v>0.51754385964912286</v>
      </c>
      <c r="X10" s="340">
        <v>0.51754385964912286</v>
      </c>
      <c r="Y10" s="201">
        <v>0.5</v>
      </c>
      <c r="Z10" s="201"/>
      <c r="AA10" s="208"/>
      <c r="AB10" s="202"/>
      <c r="AC10" s="202">
        <v>0.43859649122807015</v>
      </c>
      <c r="AD10" s="202">
        <v>0.42105263157894735</v>
      </c>
      <c r="AE10" s="202">
        <v>0.42105263157894735</v>
      </c>
      <c r="AF10" s="203">
        <v>0.42105263157894735</v>
      </c>
      <c r="AG10" s="203">
        <v>0.40350877192982454</v>
      </c>
      <c r="AH10" s="203">
        <v>0.40350877192982454</v>
      </c>
      <c r="AI10" s="203">
        <v>0.39473684210526316</v>
      </c>
      <c r="AJ10" s="204">
        <v>0.38596491228070173</v>
      </c>
      <c r="AK10" s="204">
        <v>0.38596491228070173</v>
      </c>
      <c r="AL10" s="204">
        <v>0.32456140350877194</v>
      </c>
      <c r="AM10" s="204">
        <v>0.17543859649122806</v>
      </c>
      <c r="AO10">
        <v>-6.9999999999999999E-4</v>
      </c>
      <c r="AP10">
        <v>7.51E-2</v>
      </c>
      <c r="AR10">
        <v>-4.0000000000000002E-4</v>
      </c>
      <c r="AS10">
        <v>8.2199999999999995E-2</v>
      </c>
    </row>
    <row r="11" spans="1:45" ht="15.75" thickBot="1" x14ac:dyDescent="0.3">
      <c r="A11" s="138">
        <f t="shared" si="0"/>
        <v>2015</v>
      </c>
      <c r="B11" s="183">
        <v>0.61403508771929827</v>
      </c>
      <c r="C11" s="152">
        <v>0.58333333333333337</v>
      </c>
      <c r="D11" s="150">
        <v>0.56140350877192979</v>
      </c>
      <c r="F11" s="182">
        <v>0.50877192982456143</v>
      </c>
      <c r="G11" s="175">
        <v>0.44736842105263158</v>
      </c>
      <c r="H11" s="176">
        <v>0.39692982456140352</v>
      </c>
      <c r="J11" s="150">
        <v>0.36513157894736842</v>
      </c>
      <c r="K11" s="150">
        <v>0.34941520467836257</v>
      </c>
      <c r="L11" s="168">
        <v>0.33333333333333331</v>
      </c>
      <c r="R11" s="138">
        <f t="shared" si="1"/>
        <v>2014</v>
      </c>
      <c r="S11" s="199">
        <v>0.70175438596491224</v>
      </c>
      <c r="T11" s="199">
        <v>0.61403508771929827</v>
      </c>
      <c r="U11" s="199">
        <v>0.60526315789473684</v>
      </c>
      <c r="V11" s="199"/>
      <c r="W11" s="200">
        <v>0.54385964912280704</v>
      </c>
      <c r="X11" s="340">
        <v>0.53508771929824561</v>
      </c>
      <c r="Y11" s="201"/>
      <c r="Z11" s="201">
        <v>0.47368421052631576</v>
      </c>
      <c r="AA11" s="208"/>
      <c r="AB11" s="202">
        <v>0.46491228070175439</v>
      </c>
      <c r="AC11" s="202">
        <v>0.45614035087719296</v>
      </c>
      <c r="AD11" s="202">
        <v>0.45614035087719296</v>
      </c>
      <c r="AE11" s="202">
        <v>0.41228070175438597</v>
      </c>
      <c r="AF11" s="203">
        <v>0.41228070175438597</v>
      </c>
      <c r="AG11" s="203">
        <v>0.41228070175438597</v>
      </c>
      <c r="AH11" s="203">
        <v>0.37719298245614036</v>
      </c>
      <c r="AI11" s="203">
        <v>0.35087719298245612</v>
      </c>
      <c r="AJ11" s="204">
        <v>0.33333333333333331</v>
      </c>
      <c r="AK11" s="204">
        <v>0.32456140350877194</v>
      </c>
      <c r="AL11" s="204">
        <v>0.2982456140350877</v>
      </c>
      <c r="AM11" s="204">
        <v>0.2807017543859649</v>
      </c>
      <c r="AO11">
        <v>-5.0000000000000001E-4</v>
      </c>
      <c r="AP11">
        <v>4.2000000000000003E-2</v>
      </c>
      <c r="AR11">
        <v>2.0000000000000001E-4</v>
      </c>
      <c r="AS11">
        <v>6.7000000000000002E-3</v>
      </c>
    </row>
    <row r="12" spans="1:45" ht="15.75" thickBot="1" x14ac:dyDescent="0.3">
      <c r="A12" s="138">
        <f t="shared" si="0"/>
        <v>2016</v>
      </c>
      <c r="B12" s="183">
        <v>0.6228070175438597</v>
      </c>
      <c r="C12" s="152">
        <v>0.58479532163742687</v>
      </c>
      <c r="D12" s="150">
        <v>0.55701754385964908</v>
      </c>
      <c r="F12" s="182">
        <v>0.49122807017543857</v>
      </c>
      <c r="G12" s="175">
        <v>0.45614035087719296</v>
      </c>
      <c r="H12" s="176">
        <v>0.41228070175438597</v>
      </c>
      <c r="J12" s="150">
        <v>0.35855263157894735</v>
      </c>
      <c r="K12" s="150">
        <v>0.33625730994152048</v>
      </c>
      <c r="L12" s="168">
        <v>0.30482456140350878</v>
      </c>
      <c r="R12" s="138">
        <f t="shared" si="1"/>
        <v>2015</v>
      </c>
      <c r="S12" s="186">
        <v>0.71052631578947367</v>
      </c>
      <c r="T12" s="186">
        <v>0.60526315789473684</v>
      </c>
      <c r="U12" s="186">
        <v>0.59649122807017541</v>
      </c>
      <c r="V12" s="186">
        <v>0.54385964912280704</v>
      </c>
      <c r="W12" s="200">
        <v>0.52631578947368418</v>
      </c>
      <c r="X12" s="340">
        <v>0.51754385964912286</v>
      </c>
      <c r="Y12" s="201">
        <v>0.50877192982456143</v>
      </c>
      <c r="Z12" s="201">
        <v>0.48245614035087719</v>
      </c>
      <c r="AA12" s="208"/>
      <c r="AB12" s="202">
        <v>0.46491228070175439</v>
      </c>
      <c r="AC12" s="202">
        <v>0.44736842105263158</v>
      </c>
      <c r="AD12" s="202">
        <v>0.44736842105263158</v>
      </c>
      <c r="AE12" s="202">
        <v>0.42982456140350878</v>
      </c>
      <c r="AF12" s="203">
        <v>0.41228070175438597</v>
      </c>
      <c r="AG12" s="203">
        <v>0.41228070175438597</v>
      </c>
      <c r="AH12" s="203">
        <v>0.38596491228070173</v>
      </c>
      <c r="AI12" s="203">
        <v>0.37719298245614036</v>
      </c>
      <c r="AJ12" s="204">
        <v>0.36842105263157893</v>
      </c>
      <c r="AK12" s="204">
        <v>0.35964912280701755</v>
      </c>
      <c r="AL12" s="204">
        <v>0.33333333333333331</v>
      </c>
      <c r="AM12" s="204">
        <v>0.27192982456140352</v>
      </c>
      <c r="AO12">
        <v>-2.9999999999999997E-4</v>
      </c>
      <c r="AP12">
        <v>9.7000000000000003E-3</v>
      </c>
      <c r="AR12">
        <v>5.0000000000000001E-4</v>
      </c>
      <c r="AS12">
        <v>3.73E-2</v>
      </c>
    </row>
    <row r="13" spans="1:45" ht="15.75" thickBot="1" x14ac:dyDescent="0.3">
      <c r="A13" s="138">
        <f t="shared" si="0"/>
        <v>2017</v>
      </c>
      <c r="B13" s="183">
        <v>0.57017543859649122</v>
      </c>
      <c r="C13" s="152">
        <v>0.54532163742690054</v>
      </c>
      <c r="D13" s="150">
        <v>0.52960526315789469</v>
      </c>
      <c r="F13" s="182">
        <v>0.48903508771929827</v>
      </c>
      <c r="G13" s="175">
        <v>0.45614035087719296</v>
      </c>
      <c r="H13" s="176">
        <v>0.4057017543859649</v>
      </c>
      <c r="J13" s="150">
        <v>0.37938596491228072</v>
      </c>
      <c r="K13" s="150">
        <v>0.36403508771929827</v>
      </c>
      <c r="L13" s="168">
        <v>0.35307017543859648</v>
      </c>
      <c r="R13" s="138">
        <f t="shared" si="1"/>
        <v>2016</v>
      </c>
      <c r="S13" s="186">
        <v>0.70175438596491224</v>
      </c>
      <c r="T13" s="186">
        <v>0.6228070175438597</v>
      </c>
      <c r="U13" s="186">
        <v>0.6228070175438597</v>
      </c>
      <c r="V13" s="186">
        <v>0.54385964912280704</v>
      </c>
      <c r="W13" s="200">
        <v>0.51754385964912286</v>
      </c>
      <c r="X13" s="340">
        <v>0.5</v>
      </c>
      <c r="Y13" s="201">
        <v>0.48245614035087719</v>
      </c>
      <c r="Z13" s="201">
        <v>0.46491228070175439</v>
      </c>
      <c r="AA13" s="208"/>
      <c r="AB13" s="202">
        <v>0.46491228070175439</v>
      </c>
      <c r="AC13" s="202">
        <v>0.45614035087719296</v>
      </c>
      <c r="AD13" s="202">
        <v>0.45614035087719296</v>
      </c>
      <c r="AE13" s="202">
        <v>0.44736842105263158</v>
      </c>
      <c r="AF13" s="203">
        <v>0.43859649122807015</v>
      </c>
      <c r="AG13" s="203">
        <v>0.41228070175438597</v>
      </c>
      <c r="AH13" s="203">
        <v>0.40350877192982454</v>
      </c>
      <c r="AI13" s="203">
        <v>0.39473684210526316</v>
      </c>
      <c r="AJ13" s="204">
        <v>0.37719298245614036</v>
      </c>
      <c r="AK13" s="204">
        <v>0.32456140350877194</v>
      </c>
      <c r="AL13" s="204">
        <v>0.27192982456140352</v>
      </c>
      <c r="AM13" s="204">
        <v>0.24561403508771928</v>
      </c>
      <c r="AO13">
        <v>-1.1000000000000001E-3</v>
      </c>
      <c r="AP13">
        <v>9.8699999999999996E-2</v>
      </c>
      <c r="AR13">
        <v>-4.0000000000000003E-5</v>
      </c>
      <c r="AS13">
        <v>2.0000000000000001E-4</v>
      </c>
    </row>
    <row r="14" spans="1:45" ht="15.75" thickBot="1" x14ac:dyDescent="0.3">
      <c r="A14" s="138">
        <f t="shared" si="0"/>
        <v>2018</v>
      </c>
      <c r="B14" s="183">
        <v>0.62938596491228072</v>
      </c>
      <c r="C14" s="152">
        <v>0.59795321637426901</v>
      </c>
      <c r="D14" s="150">
        <v>0.56907894736842102</v>
      </c>
      <c r="F14" s="182">
        <v>0.50877192982456143</v>
      </c>
      <c r="G14" s="175">
        <v>0.42543859649122806</v>
      </c>
      <c r="H14" s="176">
        <v>0.38377192982456143</v>
      </c>
      <c r="J14" s="150">
        <v>0.34758771929824561</v>
      </c>
      <c r="K14" s="150">
        <v>0.33479532163742692</v>
      </c>
      <c r="L14" s="168">
        <v>0.31140350877192985</v>
      </c>
      <c r="R14" s="138">
        <f t="shared" si="1"/>
        <v>2017</v>
      </c>
      <c r="S14" s="205">
        <v>0.63157894736842102</v>
      </c>
      <c r="T14" s="205"/>
      <c r="U14" s="205"/>
      <c r="V14" s="205">
        <v>0.54385964912280704</v>
      </c>
      <c r="W14" s="200"/>
      <c r="X14" s="340">
        <v>0.49122807017543857</v>
      </c>
      <c r="Y14" s="201">
        <v>0.49122807017543857</v>
      </c>
      <c r="Z14" s="201">
        <v>0.47368421052631576</v>
      </c>
      <c r="AA14" s="208"/>
      <c r="AB14" s="202">
        <v>0.47368421052631576</v>
      </c>
      <c r="AC14" s="202">
        <v>0.46491228070175439</v>
      </c>
      <c r="AD14" s="202">
        <v>0.44736842105263158</v>
      </c>
      <c r="AE14" s="202">
        <v>0.43859649122807015</v>
      </c>
      <c r="AF14" s="203">
        <v>0.43859649122807015</v>
      </c>
      <c r="AG14" s="203">
        <v>0.41228070175438597</v>
      </c>
      <c r="AH14" s="203">
        <v>0.39473684210526316</v>
      </c>
      <c r="AI14" s="203">
        <v>0.37719298245614036</v>
      </c>
      <c r="AJ14" s="204">
        <v>0.37719298245614036</v>
      </c>
      <c r="AK14" s="204">
        <v>0.37719298245614036</v>
      </c>
      <c r="AL14" s="204">
        <v>0.34210526315789475</v>
      </c>
      <c r="AM14" s="204">
        <v>0.31578947368421051</v>
      </c>
      <c r="AO14">
        <v>-2.9999999999999997E-4</v>
      </c>
      <c r="AP14">
        <v>8.2000000000000007E-3</v>
      </c>
      <c r="AR14">
        <v>8.9999999999999998E-4</v>
      </c>
      <c r="AS14">
        <v>0.1072</v>
      </c>
    </row>
    <row r="15" spans="1:45" ht="15.75" thickBot="1" x14ac:dyDescent="0.3">
      <c r="A15" s="138">
        <f t="shared" si="0"/>
        <v>2019</v>
      </c>
      <c r="B15" s="183">
        <v>0.66447368421052633</v>
      </c>
      <c r="C15" s="152">
        <v>0.62865497076023391</v>
      </c>
      <c r="D15" s="150">
        <v>0.59539473684210531</v>
      </c>
      <c r="F15" s="182">
        <v>0.52631578947368418</v>
      </c>
      <c r="G15" s="175">
        <v>0.44517543859649122</v>
      </c>
      <c r="H15" s="176">
        <v>0.38596491228070173</v>
      </c>
      <c r="J15" s="150">
        <v>0.32456140350877194</v>
      </c>
      <c r="K15" s="150">
        <v>0.2953216374269006</v>
      </c>
      <c r="L15" s="168">
        <v>0.26315789473684209</v>
      </c>
      <c r="R15" s="138">
        <f t="shared" si="1"/>
        <v>2018</v>
      </c>
      <c r="S15" s="185">
        <v>0.70175438596491224</v>
      </c>
      <c r="T15" s="185">
        <v>0.63157894736842102</v>
      </c>
      <c r="U15" s="185">
        <v>0.60526315789473684</v>
      </c>
      <c r="V15" s="185">
        <v>0.57894736842105265</v>
      </c>
      <c r="W15" s="200">
        <v>0.55263157894736847</v>
      </c>
      <c r="X15" s="340">
        <v>0.51754385964912286</v>
      </c>
      <c r="Y15" s="201">
        <v>0.5</v>
      </c>
      <c r="Z15" s="201">
        <v>0.46491228070175439</v>
      </c>
      <c r="AA15" s="208"/>
      <c r="AB15" s="202"/>
      <c r="AC15" s="202">
        <v>0.43859649122807015</v>
      </c>
      <c r="AD15" s="202"/>
      <c r="AE15" s="202"/>
      <c r="AF15" s="203"/>
      <c r="AG15" s="203">
        <v>0.38596491228070173</v>
      </c>
      <c r="AH15" s="203">
        <v>0.38596491228070173</v>
      </c>
      <c r="AI15" s="203">
        <v>0.37719298245614036</v>
      </c>
      <c r="AJ15" s="204">
        <v>0.36842105263157893</v>
      </c>
      <c r="AK15" s="204">
        <v>0.35087719298245612</v>
      </c>
      <c r="AL15" s="204">
        <v>0.32456140350877194</v>
      </c>
      <c r="AM15" s="204">
        <v>0.20175438596491227</v>
      </c>
      <c r="AO15">
        <v>-1.4E-3</v>
      </c>
      <c r="AP15">
        <v>0.1981</v>
      </c>
      <c r="AR15">
        <v>-8.0000000000000004E-4</v>
      </c>
      <c r="AS15">
        <v>8.9800000000000005E-2</v>
      </c>
    </row>
    <row r="16" spans="1:45" ht="15.75" thickBot="1" x14ac:dyDescent="0.3">
      <c r="A16" s="138">
        <f t="shared" si="0"/>
        <v>2020</v>
      </c>
      <c r="B16" s="183">
        <v>0.60307017543859653</v>
      </c>
      <c r="C16" s="152">
        <v>0.58187134502923976</v>
      </c>
      <c r="D16" s="150">
        <v>0.55921052631578949</v>
      </c>
      <c r="F16" s="182">
        <v>0.51535087719298245</v>
      </c>
      <c r="G16" s="175">
        <v>0.45833333333333331</v>
      </c>
      <c r="H16" s="176">
        <v>0.38815789473684209</v>
      </c>
      <c r="J16" s="150">
        <v>0.3432017543859649</v>
      </c>
      <c r="K16" s="150">
        <v>0.32017543859649122</v>
      </c>
      <c r="L16" s="168">
        <v>0.2982456140350877</v>
      </c>
      <c r="R16" s="138">
        <f t="shared" si="1"/>
        <v>2019</v>
      </c>
      <c r="S16" s="205"/>
      <c r="T16" s="205">
        <v>0.64912280701754388</v>
      </c>
      <c r="U16" s="205"/>
      <c r="V16" s="205">
        <v>0.57017543859649122</v>
      </c>
      <c r="W16" s="188">
        <v>0.56140350877192979</v>
      </c>
      <c r="X16" s="232"/>
      <c r="Y16" s="190">
        <v>0.5</v>
      </c>
      <c r="Z16" s="190"/>
      <c r="AA16" s="207"/>
      <c r="AB16" s="192">
        <v>0.46491228070175439</v>
      </c>
      <c r="AC16" s="192">
        <v>0.45614035087719296</v>
      </c>
      <c r="AD16" s="192">
        <v>0.42982456140350878</v>
      </c>
      <c r="AE16" s="192">
        <v>0.42982456140350878</v>
      </c>
      <c r="AF16" s="194">
        <v>0.42105263157894735</v>
      </c>
      <c r="AG16" s="194">
        <v>0.40350877192982454</v>
      </c>
      <c r="AH16" s="194">
        <v>0.37719298245614036</v>
      </c>
      <c r="AI16" s="194"/>
      <c r="AJ16" s="196"/>
      <c r="AK16" s="196"/>
      <c r="AL16" s="196">
        <v>0.2807017543859649</v>
      </c>
      <c r="AM16" s="196">
        <v>0.17543859649122806</v>
      </c>
      <c r="AO16">
        <v>-1.6000000000000001E-3</v>
      </c>
      <c r="AP16">
        <v>0.22919999999999999</v>
      </c>
      <c r="AR16">
        <v>-1.8E-3</v>
      </c>
      <c r="AS16">
        <v>0.3286</v>
      </c>
    </row>
    <row r="17" spans="1:45" ht="15.75" thickBot="1" x14ac:dyDescent="0.3">
      <c r="A17" s="138">
        <f t="shared" si="0"/>
        <v>2021</v>
      </c>
      <c r="B17" s="183">
        <v>0.61184210526315785</v>
      </c>
      <c r="C17" s="152">
        <v>0.57309941520467833</v>
      </c>
      <c r="D17" s="150">
        <v>0.54714912280701755</v>
      </c>
      <c r="F17" s="182">
        <v>0.48245614035087719</v>
      </c>
      <c r="G17" s="175">
        <v>0.44078947368421051</v>
      </c>
      <c r="H17" s="176">
        <v>0.41228070175438597</v>
      </c>
      <c r="J17" s="150">
        <v>0.35855263157894735</v>
      </c>
      <c r="K17" s="150">
        <v>0.33918128654970758</v>
      </c>
      <c r="L17" s="168">
        <v>0.30482456140350878</v>
      </c>
      <c r="R17" s="138">
        <f t="shared" si="1"/>
        <v>2020</v>
      </c>
      <c r="S17" s="205"/>
      <c r="T17" s="205">
        <v>0.61403508771929827</v>
      </c>
      <c r="U17" s="205">
        <v>0.59649122807017541</v>
      </c>
      <c r="V17" s="205">
        <v>0.57894736842105265</v>
      </c>
      <c r="W17" s="200">
        <v>0.56140350877192979</v>
      </c>
      <c r="X17" s="340">
        <v>0.51754385964912286</v>
      </c>
      <c r="Y17" s="201">
        <v>0.50877192982456143</v>
      </c>
      <c r="Z17" s="201">
        <v>0.47368421052631576</v>
      </c>
      <c r="AA17" s="208"/>
      <c r="AB17" s="202">
        <v>0.46491228070175439</v>
      </c>
      <c r="AC17" s="202">
        <v>0.46491228070175439</v>
      </c>
      <c r="AD17" s="202">
        <v>0.45614035087719296</v>
      </c>
      <c r="AE17" s="202">
        <v>0.44736842105263158</v>
      </c>
      <c r="AF17" s="203">
        <v>0.43859649122807015</v>
      </c>
      <c r="AG17" s="203">
        <v>0.38596491228070173</v>
      </c>
      <c r="AH17" s="203">
        <v>0.36842105263157893</v>
      </c>
      <c r="AI17" s="203">
        <v>0.35964912280701755</v>
      </c>
      <c r="AJ17" s="204">
        <v>0.35964912280701755</v>
      </c>
      <c r="AK17" s="204">
        <v>0.32456140350877194</v>
      </c>
      <c r="AL17" s="204"/>
      <c r="AM17" s="204">
        <v>0.23684210526315788</v>
      </c>
      <c r="AO17">
        <v>-1.5E-3</v>
      </c>
      <c r="AP17">
        <v>0.1641</v>
      </c>
      <c r="AR17">
        <v>-1.8E-3</v>
      </c>
      <c r="AS17">
        <v>0.30059999999999998</v>
      </c>
    </row>
    <row r="18" spans="1:45" ht="15.75" thickBot="1" x14ac:dyDescent="0.3">
      <c r="A18" s="138">
        <f t="shared" si="0"/>
        <v>2022</v>
      </c>
      <c r="B18" s="183">
        <v>0.63377192982456143</v>
      </c>
      <c r="C18" s="152">
        <v>0.59795321637426901</v>
      </c>
      <c r="D18" s="150">
        <v>0.57236842105263153</v>
      </c>
      <c r="F18" s="182">
        <v>0.51096491228070173</v>
      </c>
      <c r="G18" s="175">
        <v>0.45394736842105265</v>
      </c>
      <c r="H18" s="176">
        <v>0.37938596491228072</v>
      </c>
      <c r="J18" s="150">
        <v>0.33223684210526316</v>
      </c>
      <c r="K18" s="150">
        <v>0.31140350877192985</v>
      </c>
      <c r="L18" s="168">
        <v>0.28508771929824561</v>
      </c>
      <c r="R18" s="138">
        <f t="shared" si="1"/>
        <v>2021</v>
      </c>
      <c r="S18" s="186">
        <v>0.73684210526315785</v>
      </c>
      <c r="T18" s="186">
        <v>0.6228070175438597</v>
      </c>
      <c r="U18" s="186">
        <v>0.57894736842105265</v>
      </c>
      <c r="V18" s="186"/>
      <c r="W18" s="188"/>
      <c r="X18" s="232">
        <v>0.49122807017543857</v>
      </c>
      <c r="Y18" s="190"/>
      <c r="Z18" s="190">
        <v>0.46491228070175439</v>
      </c>
      <c r="AA18" s="207"/>
      <c r="AB18" s="192">
        <v>0.46491228070175439</v>
      </c>
      <c r="AC18" s="192">
        <v>0.43859649122807015</v>
      </c>
      <c r="AD18" s="192">
        <v>0.43859649122807015</v>
      </c>
      <c r="AE18" s="192">
        <v>0.42105263157894735</v>
      </c>
      <c r="AF18" s="194">
        <v>0.42105263157894735</v>
      </c>
      <c r="AG18" s="194">
        <v>0.41228070175438597</v>
      </c>
      <c r="AH18" s="194"/>
      <c r="AI18" s="194"/>
      <c r="AJ18" s="196">
        <v>0.37719298245614036</v>
      </c>
      <c r="AK18" s="196">
        <v>0.37719298245614036</v>
      </c>
      <c r="AL18" s="196">
        <v>0.33333333333333331</v>
      </c>
      <c r="AM18" s="196"/>
      <c r="AO18">
        <v>-1.6999999999999999E-3</v>
      </c>
      <c r="AP18">
        <v>0.13780000000000001</v>
      </c>
      <c r="AR18">
        <v>-2E-3</v>
      </c>
      <c r="AS18">
        <v>0.2394</v>
      </c>
    </row>
    <row r="19" spans="1:45" ht="15.75" thickBot="1" x14ac:dyDescent="0.3">
      <c r="R19" s="138">
        <f t="shared" si="1"/>
        <v>2022</v>
      </c>
      <c r="S19" s="186">
        <v>0.71052631578947367</v>
      </c>
      <c r="T19" s="186">
        <v>0.64035087719298245</v>
      </c>
      <c r="U19" s="186">
        <v>0.61403508771929827</v>
      </c>
      <c r="V19" s="186">
        <v>0.57017543859649122</v>
      </c>
      <c r="W19" s="188">
        <v>0.54385964912280704</v>
      </c>
      <c r="X19" s="232">
        <v>0.50877192982456143</v>
      </c>
      <c r="Y19" s="190">
        <v>0.50877192982456143</v>
      </c>
      <c r="Z19" s="190">
        <v>0.48245614035087719</v>
      </c>
      <c r="AA19" s="207"/>
      <c r="AB19" s="192">
        <v>0.47368421052631576</v>
      </c>
      <c r="AC19" s="192">
        <v>0.46491228070175439</v>
      </c>
      <c r="AD19" s="192">
        <v>0.46491228070175439</v>
      </c>
      <c r="AE19" s="192">
        <v>0.41228070175438597</v>
      </c>
      <c r="AF19" s="194">
        <v>0.40350877192982454</v>
      </c>
      <c r="AG19" s="194">
        <v>0.38596491228070173</v>
      </c>
      <c r="AH19" s="194">
        <v>0.36842105263157893</v>
      </c>
      <c r="AI19" s="194">
        <v>0.35964912280701755</v>
      </c>
      <c r="AJ19" s="196">
        <v>0.32456140350877194</v>
      </c>
      <c r="AK19" s="196">
        <v>0.31578947368421051</v>
      </c>
      <c r="AL19" s="196">
        <v>0.30701754385964913</v>
      </c>
      <c r="AM19" s="196">
        <v>0.19298245614035087</v>
      </c>
      <c r="AO19">
        <v>-8.0000000000000004E-4</v>
      </c>
      <c r="AP19">
        <v>2.0799999999999999E-2</v>
      </c>
      <c r="AR19">
        <v>-4.0000000000000003E-5</v>
      </c>
      <c r="AS19">
        <v>6.9999999999999994E-5</v>
      </c>
    </row>
    <row r="20" spans="1:45" x14ac:dyDescent="0.25">
      <c r="AO20">
        <v>-1.6000000000000001E-3</v>
      </c>
      <c r="AP20">
        <v>8.5199999999999998E-2</v>
      </c>
      <c r="AR20">
        <v>-2.9999999999999997E-4</v>
      </c>
      <c r="AS20">
        <v>3.0000000000000001E-3</v>
      </c>
    </row>
    <row r="21" spans="1:45" x14ac:dyDescent="0.25">
      <c r="AO21">
        <v>-3.5000000000000001E-3</v>
      </c>
      <c r="AP21">
        <v>0.1065</v>
      </c>
      <c r="AR21">
        <v>-4.1999999999999997E-3</v>
      </c>
      <c r="AS21">
        <v>0.20480000000000001</v>
      </c>
    </row>
    <row r="28" spans="1:45" x14ac:dyDescent="0.25">
      <c r="U28" s="15"/>
      <c r="V28" s="15"/>
      <c r="W28" s="15"/>
    </row>
    <row r="29" spans="1:45" x14ac:dyDescent="0.25">
      <c r="U29" s="15"/>
      <c r="V29" s="15"/>
      <c r="W29" s="15"/>
    </row>
    <row r="30" spans="1:45" x14ac:dyDescent="0.25">
      <c r="U30" s="15"/>
      <c r="V30" s="15"/>
      <c r="W30" s="15"/>
    </row>
    <row r="34" spans="24:24" s="32" customFormat="1" x14ac:dyDescent="0.25">
      <c r="X34" s="341"/>
    </row>
    <row r="35" spans="24:24" s="32" customFormat="1" x14ac:dyDescent="0.25">
      <c r="X35" s="341"/>
    </row>
    <row r="36" spans="24:24" s="32" customFormat="1" x14ac:dyDescent="0.25">
      <c r="X36" s="341"/>
    </row>
    <row r="49" spans="22:24" x14ac:dyDescent="0.25">
      <c r="V49" s="15"/>
      <c r="W49" s="15"/>
      <c r="X49" s="342"/>
    </row>
    <row r="50" spans="22:24" x14ac:dyDescent="0.25">
      <c r="V50" s="15"/>
      <c r="W50" s="15"/>
      <c r="X50" s="342"/>
    </row>
    <row r="51" spans="22:24" x14ac:dyDescent="0.25">
      <c r="V51" s="15"/>
      <c r="W51" s="15"/>
      <c r="X51" s="342"/>
    </row>
    <row r="69" spans="1:39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O69" s="32"/>
      <c r="P69" s="32"/>
      <c r="Q69" s="32"/>
      <c r="R69" s="32"/>
      <c r="S69" s="32"/>
      <c r="T69" s="32"/>
      <c r="U69" s="32"/>
      <c r="V69" s="32"/>
      <c r="W69" s="32"/>
      <c r="X69" s="341"/>
      <c r="Y69" s="32"/>
      <c r="Z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</row>
    <row r="70" spans="1:39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O70" s="32"/>
      <c r="P70" s="32"/>
      <c r="Q70" s="32"/>
      <c r="R70" s="32"/>
      <c r="S70" s="32"/>
      <c r="T70" s="32"/>
      <c r="U70" s="32"/>
      <c r="V70" s="32"/>
      <c r="W70" s="32"/>
      <c r="X70" s="341"/>
      <c r="Y70" s="32"/>
      <c r="Z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D681-9317-4930-8A63-5B3D317870AC}">
  <dimension ref="A1:X71"/>
  <sheetViews>
    <sheetView showGridLines="0" tabSelected="1" zoomScaleNormal="100" workbookViewId="0">
      <selection activeCell="F16" sqref="F16"/>
    </sheetView>
  </sheetViews>
  <sheetFormatPr defaultRowHeight="15" x14ac:dyDescent="0.25"/>
  <cols>
    <col min="1" max="1" width="5.7109375" customWidth="1"/>
    <col min="2" max="3" width="8.7109375" customWidth="1"/>
    <col min="4" max="4" width="2.85546875" customWidth="1"/>
    <col min="5" max="6" width="8.7109375" customWidth="1"/>
    <col min="7" max="7" width="2.85546875" customWidth="1"/>
    <col min="8" max="8" width="36.5703125" bestFit="1" customWidth="1"/>
    <col min="9" max="10" width="2.85546875" customWidth="1"/>
    <col min="11" max="16" width="8.5703125" customWidth="1"/>
    <col min="17" max="17" width="2.85546875" customWidth="1"/>
    <col min="18" max="18" width="25.7109375" style="353" customWidth="1"/>
    <col min="19" max="33" width="8.7109375" customWidth="1"/>
  </cols>
  <sheetData>
    <row r="1" spans="1:24" ht="15.75" thickBot="1" x14ac:dyDescent="0.3">
      <c r="A1" s="233" t="s">
        <v>107</v>
      </c>
      <c r="B1" s="236" t="s">
        <v>108</v>
      </c>
      <c r="C1" s="236" t="s">
        <v>109</v>
      </c>
      <c r="E1" s="234" t="s">
        <v>110</v>
      </c>
      <c r="F1" s="222" t="s">
        <v>104</v>
      </c>
      <c r="H1" s="228" t="s">
        <v>111</v>
      </c>
      <c r="K1" s="354"/>
      <c r="L1" s="805" t="s">
        <v>112</v>
      </c>
      <c r="M1" s="806"/>
      <c r="N1" s="806"/>
      <c r="O1" s="806"/>
      <c r="P1" s="807"/>
      <c r="R1" s="356" t="s">
        <v>113</v>
      </c>
      <c r="U1" s="438" t="s">
        <v>102</v>
      </c>
      <c r="V1" s="433" t="s">
        <v>70</v>
      </c>
      <c r="W1" s="434" t="s">
        <v>91</v>
      </c>
      <c r="X1" s="435" t="s">
        <v>92</v>
      </c>
    </row>
    <row r="2" spans="1:24" ht="15.75" thickBot="1" x14ac:dyDescent="0.3">
      <c r="A2" s="155"/>
      <c r="B2" s="244"/>
      <c r="C2" s="244"/>
      <c r="E2" s="244"/>
      <c r="F2" s="244"/>
      <c r="H2" s="245"/>
      <c r="K2" s="355" t="s">
        <v>107</v>
      </c>
      <c r="L2" s="808"/>
      <c r="M2" s="808"/>
      <c r="N2" s="808"/>
      <c r="O2" s="808"/>
      <c r="P2" s="809"/>
      <c r="U2" s="437"/>
      <c r="V2" s="431"/>
      <c r="W2" s="432"/>
      <c r="X2" s="436"/>
    </row>
    <row r="3" spans="1:24" ht="15.75" customHeight="1" thickBot="1" x14ac:dyDescent="0.3">
      <c r="A3" s="154">
        <v>1</v>
      </c>
      <c r="B3" s="246">
        <v>77.117647058823536</v>
      </c>
      <c r="C3" s="247">
        <v>0.67647058823529416</v>
      </c>
      <c r="D3" s="339"/>
      <c r="E3" s="248">
        <v>4.5999999999999999E-3</v>
      </c>
      <c r="F3" s="247">
        <v>0.21759999999999999</v>
      </c>
      <c r="G3" s="230"/>
      <c r="H3" s="357" t="s">
        <v>114</v>
      </c>
      <c r="I3" s="230"/>
      <c r="J3" s="395"/>
      <c r="K3" s="350">
        <v>1</v>
      </c>
      <c r="L3" s="810" t="s">
        <v>114</v>
      </c>
      <c r="M3" s="811"/>
      <c r="N3" s="811"/>
      <c r="O3" s="811"/>
      <c r="P3" s="812"/>
      <c r="R3" s="781" t="s">
        <v>115</v>
      </c>
      <c r="U3" s="423">
        <v>2006</v>
      </c>
      <c r="V3" s="424">
        <v>0.58040935672514615</v>
      </c>
      <c r="W3" s="425">
        <v>0.46240601503759399</v>
      </c>
      <c r="X3" s="426">
        <v>0.34711779448621555</v>
      </c>
    </row>
    <row r="4" spans="1:24" ht="15.75" customHeight="1" thickBot="1" x14ac:dyDescent="0.3">
      <c r="A4" s="133">
        <f>A3+1</f>
        <v>2</v>
      </c>
      <c r="B4" s="254">
        <v>69.17647058823529</v>
      </c>
      <c r="C4" s="255">
        <v>0.60681114551083593</v>
      </c>
      <c r="D4" s="339"/>
      <c r="E4" s="238">
        <v>2.7000000000000001E-3</v>
      </c>
      <c r="F4" s="255">
        <v>0.1938</v>
      </c>
      <c r="G4" s="230"/>
      <c r="H4" s="358" t="s">
        <v>116</v>
      </c>
      <c r="I4" s="230"/>
      <c r="J4" s="395"/>
      <c r="K4" s="351">
        <f>K3+1</f>
        <v>2</v>
      </c>
      <c r="L4" s="813" t="s">
        <v>116</v>
      </c>
      <c r="M4" s="814"/>
      <c r="N4" s="814"/>
      <c r="O4" s="814"/>
      <c r="P4" s="815"/>
      <c r="R4" s="782"/>
      <c r="U4" s="225">
        <f t="shared" ref="U4:U19" si="0">U3+1</f>
        <v>2007</v>
      </c>
      <c r="V4" s="418">
        <v>0.55409356725146197</v>
      </c>
      <c r="W4" s="410"/>
      <c r="X4" s="427">
        <v>0.36090225563909772</v>
      </c>
    </row>
    <row r="5" spans="1:24" ht="15.75" customHeight="1" thickBot="1" x14ac:dyDescent="0.3">
      <c r="A5" s="133">
        <f t="shared" ref="A5:A22" si="1">A4+1</f>
        <v>3</v>
      </c>
      <c r="B5" s="254">
        <v>67.294117647058826</v>
      </c>
      <c r="C5" s="255">
        <v>0.59029927760577916</v>
      </c>
      <c r="D5" s="339"/>
      <c r="E5" s="238">
        <v>2.5000000000000001E-3</v>
      </c>
      <c r="F5" s="255">
        <v>0.188</v>
      </c>
      <c r="G5" s="230"/>
      <c r="H5" s="358" t="s">
        <v>116</v>
      </c>
      <c r="I5" s="230"/>
      <c r="J5" s="395"/>
      <c r="K5" s="351">
        <f t="shared" ref="K5:K22" si="2">K4+1</f>
        <v>3</v>
      </c>
      <c r="L5" s="813" t="s">
        <v>116</v>
      </c>
      <c r="M5" s="814"/>
      <c r="N5" s="814"/>
      <c r="O5" s="814"/>
      <c r="P5" s="815"/>
      <c r="R5" s="782"/>
      <c r="U5" s="225">
        <f t="shared" si="0"/>
        <v>2008</v>
      </c>
      <c r="V5" s="418">
        <v>0.58040935672514615</v>
      </c>
      <c r="W5" s="410">
        <v>0.44611528822055135</v>
      </c>
      <c r="X5" s="427">
        <v>0.36466165413533835</v>
      </c>
    </row>
    <row r="6" spans="1:24" ht="15.75" customHeight="1" thickBot="1" x14ac:dyDescent="0.3">
      <c r="A6" s="133">
        <f t="shared" si="1"/>
        <v>4</v>
      </c>
      <c r="B6" s="254">
        <v>63.411764705882355</v>
      </c>
      <c r="C6" s="255">
        <v>0.55624355005159976</v>
      </c>
      <c r="D6" s="339"/>
      <c r="E6" s="238">
        <v>2.9999999999999997E-4</v>
      </c>
      <c r="F6" s="238">
        <v>5.4999999999999997E-3</v>
      </c>
      <c r="G6" s="230"/>
      <c r="H6" s="359" t="s">
        <v>117</v>
      </c>
      <c r="I6" s="230"/>
      <c r="J6" s="395"/>
      <c r="K6" s="351">
        <f t="shared" si="2"/>
        <v>4</v>
      </c>
      <c r="L6" s="802" t="s">
        <v>118</v>
      </c>
      <c r="M6" s="803"/>
      <c r="N6" s="803"/>
      <c r="O6" s="803"/>
      <c r="P6" s="804"/>
      <c r="R6" s="782"/>
      <c r="U6" s="225">
        <f t="shared" si="0"/>
        <v>2009</v>
      </c>
      <c r="V6" s="418">
        <v>0.55263157894736847</v>
      </c>
      <c r="W6" s="410">
        <v>0.45614035087719296</v>
      </c>
      <c r="X6" s="427">
        <v>0.37092731829573933</v>
      </c>
    </row>
    <row r="7" spans="1:24" ht="15.75" customHeight="1" thickBot="1" x14ac:dyDescent="0.3">
      <c r="A7" s="133">
        <f t="shared" si="1"/>
        <v>5</v>
      </c>
      <c r="B7" s="261">
        <v>60.647058823529413</v>
      </c>
      <c r="C7" s="262">
        <v>0.53199174406604743</v>
      </c>
      <c r="D7" s="339"/>
      <c r="E7" s="263">
        <v>2.0000000000000001E-4</v>
      </c>
      <c r="F7" s="263">
        <v>3.5000000000000001E-3</v>
      </c>
      <c r="G7" s="230" t="s">
        <v>119</v>
      </c>
      <c r="H7" s="365" t="s">
        <v>120</v>
      </c>
      <c r="I7" s="230"/>
      <c r="J7" s="396"/>
      <c r="K7" s="351">
        <f t="shared" si="2"/>
        <v>5</v>
      </c>
      <c r="L7" s="769" t="s">
        <v>121</v>
      </c>
      <c r="M7" s="770"/>
      <c r="N7" s="770"/>
      <c r="O7" s="770"/>
      <c r="P7" s="771"/>
      <c r="R7" s="782"/>
      <c r="U7" s="225">
        <f t="shared" si="0"/>
        <v>2010</v>
      </c>
      <c r="V7" s="418">
        <v>0.57017543859649122</v>
      </c>
      <c r="W7" s="410">
        <v>0.45112781954887216</v>
      </c>
      <c r="X7" s="427">
        <v>0.33709273182957394</v>
      </c>
    </row>
    <row r="8" spans="1:24" ht="15.75" customHeight="1" thickBot="1" x14ac:dyDescent="0.3">
      <c r="A8" s="133">
        <f t="shared" si="1"/>
        <v>6</v>
      </c>
      <c r="B8" s="261">
        <v>58.235294117647058</v>
      </c>
      <c r="C8" s="262">
        <v>0.51083591331269351</v>
      </c>
      <c r="D8" s="339"/>
      <c r="E8" s="263">
        <v>5.9999999999999995E-4</v>
      </c>
      <c r="F8" s="263">
        <v>3.0700000000000002E-2</v>
      </c>
      <c r="G8" s="230" t="s">
        <v>119</v>
      </c>
      <c r="H8" s="369" t="s">
        <v>122</v>
      </c>
      <c r="I8" s="230"/>
      <c r="J8" s="396"/>
      <c r="K8" s="351">
        <f t="shared" si="2"/>
        <v>6</v>
      </c>
      <c r="L8" s="775" t="s">
        <v>123</v>
      </c>
      <c r="M8" s="776"/>
      <c r="N8" s="776"/>
      <c r="O8" s="776"/>
      <c r="P8" s="777"/>
      <c r="R8" s="783"/>
      <c r="U8" s="225">
        <f t="shared" si="0"/>
        <v>2011</v>
      </c>
      <c r="V8" s="418">
        <v>0.5599415204678363</v>
      </c>
      <c r="W8" s="410">
        <v>0.46365914786967416</v>
      </c>
      <c r="X8" s="427">
        <v>0.35338345864661652</v>
      </c>
    </row>
    <row r="9" spans="1:24" ht="15.75" customHeight="1" thickBot="1" x14ac:dyDescent="0.3">
      <c r="A9" s="133">
        <f t="shared" si="1"/>
        <v>7</v>
      </c>
      <c r="B9" s="261">
        <v>56.823529411764703</v>
      </c>
      <c r="C9" s="262">
        <v>0.49845201238390097</v>
      </c>
      <c r="D9" s="339"/>
      <c r="E9" s="263">
        <v>1E-4</v>
      </c>
      <c r="F9" s="263">
        <v>1.6000000000000001E-3</v>
      </c>
      <c r="G9" s="230"/>
      <c r="H9" s="360" t="s">
        <v>120</v>
      </c>
      <c r="I9" s="230"/>
      <c r="J9" s="396"/>
      <c r="K9" s="351">
        <f t="shared" si="2"/>
        <v>7</v>
      </c>
      <c r="L9" s="787" t="s">
        <v>124</v>
      </c>
      <c r="M9" s="788"/>
      <c r="N9" s="788"/>
      <c r="O9" s="788"/>
      <c r="P9" s="789"/>
      <c r="R9" s="784" t="s">
        <v>125</v>
      </c>
      <c r="U9" s="225">
        <f t="shared" si="0"/>
        <v>2012</v>
      </c>
      <c r="V9" s="418">
        <v>0.58625730994152048</v>
      </c>
      <c r="W9" s="410">
        <v>0.44987468671679198</v>
      </c>
      <c r="X9" s="427">
        <v>0.34461152882205515</v>
      </c>
    </row>
    <row r="10" spans="1:24" ht="15.75" customHeight="1" thickBot="1" x14ac:dyDescent="0.3">
      <c r="A10" s="133">
        <f t="shared" si="1"/>
        <v>8</v>
      </c>
      <c r="B10" s="261">
        <v>54.588235294117645</v>
      </c>
      <c r="C10" s="262">
        <v>0.47884416924664608</v>
      </c>
      <c r="D10" s="339"/>
      <c r="E10" s="263">
        <v>-5.9999999999999995E-4</v>
      </c>
      <c r="F10" s="263">
        <v>5.5E-2</v>
      </c>
      <c r="G10" s="230"/>
      <c r="H10" s="363" t="s">
        <v>126</v>
      </c>
      <c r="I10" s="230"/>
      <c r="J10" s="396"/>
      <c r="K10" s="351">
        <f t="shared" si="2"/>
        <v>8</v>
      </c>
      <c r="L10" s="790" t="s">
        <v>127</v>
      </c>
      <c r="M10" s="791"/>
      <c r="N10" s="791"/>
      <c r="O10" s="791"/>
      <c r="P10" s="792"/>
      <c r="R10" s="785"/>
      <c r="U10" s="225">
        <f t="shared" si="0"/>
        <v>2013</v>
      </c>
      <c r="V10" s="418">
        <v>0.56140350877192979</v>
      </c>
      <c r="W10" s="410">
        <v>0.44862155388471175</v>
      </c>
      <c r="X10" s="427">
        <v>0.35338345864661652</v>
      </c>
    </row>
    <row r="11" spans="1:24" ht="15.75" customHeight="1" thickBot="1" x14ac:dyDescent="0.3">
      <c r="A11" s="133">
        <f t="shared" si="1"/>
        <v>9</v>
      </c>
      <c r="B11" s="343">
        <v>53.294117647058826</v>
      </c>
      <c r="C11" s="318">
        <v>0.46749226006191952</v>
      </c>
      <c r="D11" s="339"/>
      <c r="E11" s="344">
        <v>-6.9999999999999999E-4</v>
      </c>
      <c r="F11" s="344">
        <v>7.51E-2</v>
      </c>
      <c r="G11" s="230"/>
      <c r="H11" s="363" t="s">
        <v>126</v>
      </c>
      <c r="I11" s="230"/>
      <c r="J11" s="397"/>
      <c r="K11" s="351">
        <f t="shared" si="2"/>
        <v>9</v>
      </c>
      <c r="L11" s="790" t="s">
        <v>127</v>
      </c>
      <c r="M11" s="791"/>
      <c r="N11" s="791"/>
      <c r="O11" s="791"/>
      <c r="P11" s="792"/>
      <c r="R11" s="785"/>
      <c r="U11" s="225">
        <f t="shared" si="0"/>
        <v>2014</v>
      </c>
      <c r="V11" s="418">
        <v>0.60087719298245612</v>
      </c>
      <c r="W11" s="410">
        <v>0.45864661654135336</v>
      </c>
      <c r="X11" s="427">
        <v>0.33959899749373434</v>
      </c>
    </row>
    <row r="12" spans="1:24" ht="15.75" customHeight="1" thickBot="1" x14ac:dyDescent="0.3">
      <c r="A12" s="133">
        <f t="shared" si="1"/>
        <v>10</v>
      </c>
      <c r="B12" s="343">
        <v>51.882352941176471</v>
      </c>
      <c r="C12" s="318">
        <v>0.45510835913312692</v>
      </c>
      <c r="D12" s="339"/>
      <c r="E12" s="344">
        <v>-5.0000000000000001E-4</v>
      </c>
      <c r="F12" s="344">
        <v>4.2000000000000003E-2</v>
      </c>
      <c r="G12" s="230" t="s">
        <v>119</v>
      </c>
      <c r="H12" s="366" t="s">
        <v>128</v>
      </c>
      <c r="I12" s="230"/>
      <c r="J12" s="397"/>
      <c r="K12" s="351">
        <f t="shared" si="2"/>
        <v>10</v>
      </c>
      <c r="L12" s="787" t="s">
        <v>129</v>
      </c>
      <c r="M12" s="788"/>
      <c r="N12" s="788"/>
      <c r="O12" s="788"/>
      <c r="P12" s="789"/>
      <c r="R12" s="785"/>
      <c r="U12" s="225">
        <f t="shared" si="0"/>
        <v>2015</v>
      </c>
      <c r="V12" s="418">
        <v>0.58333333333333337</v>
      </c>
      <c r="W12" s="410">
        <v>0.45614035087719296</v>
      </c>
      <c r="X12" s="427">
        <v>0.35839598997493732</v>
      </c>
    </row>
    <row r="13" spans="1:24" ht="15.75" customHeight="1" thickBot="1" x14ac:dyDescent="0.3">
      <c r="A13" s="133">
        <f t="shared" si="1"/>
        <v>11</v>
      </c>
      <c r="B13" s="343">
        <v>50.705882352941174</v>
      </c>
      <c r="C13" s="318">
        <v>0.44478844169246645</v>
      </c>
      <c r="D13" s="339"/>
      <c r="E13" s="344">
        <v>-2.9999999999999997E-4</v>
      </c>
      <c r="F13" s="344">
        <v>9.7000000000000003E-3</v>
      </c>
      <c r="G13" s="230"/>
      <c r="H13" s="368" t="s">
        <v>130</v>
      </c>
      <c r="I13" s="230"/>
      <c r="J13" s="397"/>
      <c r="K13" s="351">
        <f t="shared" si="2"/>
        <v>11</v>
      </c>
      <c r="L13" s="787" t="s">
        <v>124</v>
      </c>
      <c r="M13" s="788"/>
      <c r="N13" s="788"/>
      <c r="O13" s="788"/>
      <c r="P13" s="789"/>
      <c r="R13" s="785"/>
      <c r="U13" s="225">
        <f t="shared" si="0"/>
        <v>2016</v>
      </c>
      <c r="V13" s="418">
        <v>0.58479532163742687</v>
      </c>
      <c r="W13" s="410">
        <v>0.45864661654135336</v>
      </c>
      <c r="X13" s="427">
        <v>0.34711779448621555</v>
      </c>
    </row>
    <row r="14" spans="1:24" ht="15.75" customHeight="1" thickBot="1" x14ac:dyDescent="0.3">
      <c r="A14" s="133">
        <f t="shared" si="1"/>
        <v>12</v>
      </c>
      <c r="B14" s="343">
        <v>48.882352941176471</v>
      </c>
      <c r="C14" s="318">
        <v>0.42879256965944273</v>
      </c>
      <c r="D14" s="339"/>
      <c r="E14" s="344">
        <v>-1.1000000000000001E-3</v>
      </c>
      <c r="F14" s="344">
        <v>9.8699999999999996E-2</v>
      </c>
      <c r="G14" s="230" t="s">
        <v>119</v>
      </c>
      <c r="H14" s="367" t="s">
        <v>131</v>
      </c>
      <c r="I14" s="230"/>
      <c r="J14" s="397"/>
      <c r="K14" s="351">
        <f t="shared" si="2"/>
        <v>12</v>
      </c>
      <c r="L14" s="787" t="s">
        <v>132</v>
      </c>
      <c r="M14" s="788"/>
      <c r="N14" s="788"/>
      <c r="O14" s="788"/>
      <c r="P14" s="789"/>
      <c r="R14" s="785"/>
      <c r="U14" s="225">
        <f t="shared" si="0"/>
        <v>2017</v>
      </c>
      <c r="V14" s="418">
        <v>0.54532163742690054</v>
      </c>
      <c r="W14" s="410">
        <v>0.46115288220551376</v>
      </c>
      <c r="X14" s="427">
        <v>0.37092731829573933</v>
      </c>
    </row>
    <row r="15" spans="1:24" ht="15.75" customHeight="1" thickBot="1" x14ac:dyDescent="0.3">
      <c r="A15" s="133">
        <f t="shared" si="1"/>
        <v>13</v>
      </c>
      <c r="B15" s="345">
        <v>47.823529411764703</v>
      </c>
      <c r="C15" s="320">
        <v>0.41950464396284826</v>
      </c>
      <c r="D15" s="339"/>
      <c r="E15" s="346">
        <v>-2.9999999999999997E-4</v>
      </c>
      <c r="F15" s="346">
        <v>8.2000000000000007E-3</v>
      </c>
      <c r="G15" s="230" t="s">
        <v>119</v>
      </c>
      <c r="H15" s="367" t="s">
        <v>131</v>
      </c>
      <c r="I15" s="230"/>
      <c r="J15" s="398"/>
      <c r="K15" s="351">
        <f t="shared" si="2"/>
        <v>13</v>
      </c>
      <c r="L15" s="787" t="s">
        <v>133</v>
      </c>
      <c r="M15" s="788"/>
      <c r="N15" s="788"/>
      <c r="O15" s="788"/>
      <c r="P15" s="789"/>
      <c r="R15" s="786"/>
      <c r="U15" s="225">
        <f t="shared" si="0"/>
        <v>2018</v>
      </c>
      <c r="V15" s="418">
        <v>0.59795321637426901</v>
      </c>
      <c r="W15" s="410">
        <v>0.43609022556390975</v>
      </c>
      <c r="X15" s="427">
        <v>0.34210526315789475</v>
      </c>
    </row>
    <row r="16" spans="1:24" ht="15.75" customHeight="1" thickBot="1" x14ac:dyDescent="0.3">
      <c r="A16" s="133">
        <f t="shared" si="1"/>
        <v>14</v>
      </c>
      <c r="B16" s="345">
        <v>46.352941176470587</v>
      </c>
      <c r="C16" s="320">
        <v>0.40660474716202277</v>
      </c>
      <c r="D16" s="339"/>
      <c r="E16" s="346">
        <v>-1.4E-3</v>
      </c>
      <c r="F16" s="320">
        <v>0.1981</v>
      </c>
      <c r="G16" s="230"/>
      <c r="H16" s="361" t="s">
        <v>134</v>
      </c>
      <c r="I16" s="230"/>
      <c r="J16" s="398"/>
      <c r="K16" s="351">
        <f t="shared" si="2"/>
        <v>14</v>
      </c>
      <c r="L16" s="796" t="s">
        <v>134</v>
      </c>
      <c r="M16" s="797"/>
      <c r="N16" s="797"/>
      <c r="O16" s="797"/>
      <c r="P16" s="798"/>
      <c r="R16" s="778" t="s">
        <v>135</v>
      </c>
      <c r="U16" s="225">
        <f t="shared" si="0"/>
        <v>2019</v>
      </c>
      <c r="V16" s="418">
        <v>0.62865497076023391</v>
      </c>
      <c r="W16" s="410">
        <v>0.45614035087719296</v>
      </c>
      <c r="X16" s="427">
        <v>0.31077694235588971</v>
      </c>
    </row>
    <row r="17" spans="1:24" ht="15.75" customHeight="1" thickBot="1" x14ac:dyDescent="0.3">
      <c r="A17" s="133">
        <f t="shared" si="1"/>
        <v>15</v>
      </c>
      <c r="B17" s="345">
        <v>44.882352941176471</v>
      </c>
      <c r="C17" s="320">
        <v>0.39370485036119712</v>
      </c>
      <c r="D17" s="339"/>
      <c r="E17" s="346">
        <v>-1.6000000000000001E-3</v>
      </c>
      <c r="F17" s="320">
        <v>0.22919999999999999</v>
      </c>
      <c r="G17" s="230"/>
      <c r="H17" s="362" t="s">
        <v>136</v>
      </c>
      <c r="I17" s="230"/>
      <c r="J17" s="398"/>
      <c r="K17" s="351">
        <f t="shared" si="2"/>
        <v>15</v>
      </c>
      <c r="L17" s="772" t="s">
        <v>136</v>
      </c>
      <c r="M17" s="773"/>
      <c r="N17" s="773"/>
      <c r="O17" s="773"/>
      <c r="P17" s="774"/>
      <c r="R17" s="779"/>
      <c r="U17" s="225">
        <f t="shared" si="0"/>
        <v>2020</v>
      </c>
      <c r="V17" s="418">
        <v>0.58187134502923976</v>
      </c>
      <c r="W17" s="410">
        <v>0.46491228070175439</v>
      </c>
      <c r="X17" s="427">
        <v>0.32957393483709274</v>
      </c>
    </row>
    <row r="18" spans="1:24" ht="15.75" customHeight="1" thickBot="1" x14ac:dyDescent="0.3">
      <c r="A18" s="133">
        <f t="shared" si="1"/>
        <v>16</v>
      </c>
      <c r="B18" s="345">
        <v>43.235294117647058</v>
      </c>
      <c r="C18" s="320">
        <v>0.37925696594427244</v>
      </c>
      <c r="D18" s="339"/>
      <c r="E18" s="346">
        <v>-1.5E-3</v>
      </c>
      <c r="F18" s="320">
        <v>0.1641</v>
      </c>
      <c r="G18" s="230"/>
      <c r="H18" s="362" t="s">
        <v>136</v>
      </c>
      <c r="I18" s="230"/>
      <c r="J18" s="398"/>
      <c r="K18" s="351">
        <f t="shared" si="2"/>
        <v>16</v>
      </c>
      <c r="L18" s="772" t="s">
        <v>136</v>
      </c>
      <c r="M18" s="773"/>
      <c r="N18" s="773"/>
      <c r="O18" s="773"/>
      <c r="P18" s="774"/>
      <c r="R18" s="779"/>
      <c r="U18" s="225">
        <f t="shared" si="0"/>
        <v>2021</v>
      </c>
      <c r="V18" s="418">
        <v>0.57309941520467833</v>
      </c>
      <c r="W18" s="410">
        <v>0.44611528822055135</v>
      </c>
      <c r="X18" s="427">
        <v>0.34962406015037595</v>
      </c>
    </row>
    <row r="19" spans="1:24" ht="15.75" customHeight="1" thickBot="1" x14ac:dyDescent="0.3">
      <c r="A19" s="133">
        <f t="shared" si="1"/>
        <v>17</v>
      </c>
      <c r="B19" s="347">
        <v>41.470588235294116</v>
      </c>
      <c r="C19" s="322">
        <v>0.36377708978328172</v>
      </c>
      <c r="D19" s="339"/>
      <c r="E19" s="348">
        <v>-1.6999999999999999E-3</v>
      </c>
      <c r="F19" s="322">
        <v>0.13780000000000001</v>
      </c>
      <c r="G19" s="230"/>
      <c r="H19" s="362" t="s">
        <v>136</v>
      </c>
      <c r="I19" s="230"/>
      <c r="J19" s="399"/>
      <c r="K19" s="351">
        <f t="shared" si="2"/>
        <v>17</v>
      </c>
      <c r="L19" s="772" t="s">
        <v>136</v>
      </c>
      <c r="M19" s="773"/>
      <c r="N19" s="773"/>
      <c r="O19" s="773"/>
      <c r="P19" s="774"/>
      <c r="R19" s="779"/>
      <c r="U19" s="226">
        <f t="shared" si="0"/>
        <v>2022</v>
      </c>
      <c r="V19" s="428">
        <v>0.59795321637426901</v>
      </c>
      <c r="W19" s="429">
        <v>0.45864661654135336</v>
      </c>
      <c r="X19" s="430">
        <v>0.32205513784461154</v>
      </c>
    </row>
    <row r="20" spans="1:24" ht="15.75" customHeight="1" thickBot="1" x14ac:dyDescent="0.3">
      <c r="A20" s="133">
        <f t="shared" si="1"/>
        <v>18</v>
      </c>
      <c r="B20" s="347">
        <v>38.823529411764703</v>
      </c>
      <c r="C20" s="322">
        <v>0.34055727554179566</v>
      </c>
      <c r="D20" s="339"/>
      <c r="E20" s="348">
        <v>-8.0000000000000004E-4</v>
      </c>
      <c r="F20" s="348">
        <v>2.0799999999999999E-2</v>
      </c>
      <c r="G20" s="230"/>
      <c r="H20" s="363" t="s">
        <v>126</v>
      </c>
      <c r="I20" s="230"/>
      <c r="J20" s="399"/>
      <c r="K20" s="351">
        <f t="shared" si="2"/>
        <v>18</v>
      </c>
      <c r="L20" s="793" t="s">
        <v>126</v>
      </c>
      <c r="M20" s="794"/>
      <c r="N20" s="794"/>
      <c r="O20" s="794"/>
      <c r="P20" s="795"/>
      <c r="R20" s="779"/>
    </row>
    <row r="21" spans="1:24" ht="15.75" customHeight="1" thickBot="1" x14ac:dyDescent="0.3">
      <c r="A21" s="133">
        <f t="shared" si="1"/>
        <v>19</v>
      </c>
      <c r="B21" s="347">
        <v>35.588235294117645</v>
      </c>
      <c r="C21" s="322">
        <v>0.31217750257997934</v>
      </c>
      <c r="D21" s="339"/>
      <c r="E21" s="348">
        <v>-1.6000000000000001E-3</v>
      </c>
      <c r="F21" s="348">
        <v>8.5199999999999998E-2</v>
      </c>
      <c r="G21" s="230"/>
      <c r="H21" s="362" t="s">
        <v>136</v>
      </c>
      <c r="I21" s="230"/>
      <c r="J21" s="399"/>
      <c r="K21" s="351">
        <f t="shared" si="2"/>
        <v>19</v>
      </c>
      <c r="L21" s="796" t="s">
        <v>134</v>
      </c>
      <c r="M21" s="797"/>
      <c r="N21" s="797"/>
      <c r="O21" s="797"/>
      <c r="P21" s="798"/>
      <c r="R21" s="779"/>
    </row>
    <row r="22" spans="1:24" ht="15.75" customHeight="1" thickBot="1" x14ac:dyDescent="0.3">
      <c r="A22" s="220">
        <f t="shared" si="1"/>
        <v>20</v>
      </c>
      <c r="B22" s="347">
        <v>26.705882352941178</v>
      </c>
      <c r="C22" s="322">
        <v>0.23426212590299281</v>
      </c>
      <c r="D22" s="339"/>
      <c r="E22" s="348">
        <v>-3.5000000000000001E-3</v>
      </c>
      <c r="F22" s="322">
        <v>0.1065</v>
      </c>
      <c r="G22" s="230"/>
      <c r="H22" s="364" t="s">
        <v>137</v>
      </c>
      <c r="I22" s="230"/>
      <c r="J22" s="399"/>
      <c r="K22" s="352">
        <f t="shared" si="2"/>
        <v>20</v>
      </c>
      <c r="L22" s="799" t="s">
        <v>137</v>
      </c>
      <c r="M22" s="800"/>
      <c r="N22" s="800"/>
      <c r="O22" s="800"/>
      <c r="P22" s="801"/>
      <c r="R22" s="780"/>
    </row>
    <row r="23" spans="1:24" ht="15.75" thickBot="1" x14ac:dyDescent="0.3"/>
    <row r="24" spans="1:24" ht="60" x14ac:dyDescent="0.25">
      <c r="H24" s="237" t="s">
        <v>138</v>
      </c>
      <c r="K24" s="766" t="s">
        <v>139</v>
      </c>
      <c r="L24" s="767"/>
      <c r="M24" s="767"/>
      <c r="N24" s="767"/>
      <c r="O24" s="768"/>
      <c r="R24" s="237"/>
    </row>
    <row r="25" spans="1:24" s="8" customFormat="1" ht="15.75" customHeight="1" thickBot="1" x14ac:dyDescent="0.3">
      <c r="K25" s="469"/>
      <c r="L25" s="470"/>
      <c r="M25" s="470"/>
      <c r="N25" s="470"/>
      <c r="O25" s="471"/>
      <c r="R25" s="472"/>
    </row>
    <row r="26" spans="1:24" ht="15.75" thickBot="1" x14ac:dyDescent="0.3">
      <c r="A26" s="452" t="s">
        <v>107</v>
      </c>
      <c r="B26" s="457" t="s">
        <v>140</v>
      </c>
      <c r="C26" s="234" t="s">
        <v>141</v>
      </c>
      <c r="E26" s="234" t="s">
        <v>142</v>
      </c>
      <c r="F26" s="234" t="s">
        <v>143</v>
      </c>
      <c r="H26" s="228" t="s">
        <v>144</v>
      </c>
      <c r="K26" s="466" t="s">
        <v>107</v>
      </c>
      <c r="L26" s="467" t="s">
        <v>108</v>
      </c>
      <c r="M26" s="468" t="s">
        <v>110</v>
      </c>
      <c r="N26" s="468" t="s">
        <v>140</v>
      </c>
      <c r="O26" s="468" t="s">
        <v>142</v>
      </c>
    </row>
    <row r="27" spans="1:24" ht="15.75" thickBot="1" x14ac:dyDescent="0.3">
      <c r="A27" s="453"/>
      <c r="B27" s="445"/>
      <c r="C27" s="244"/>
      <c r="E27" s="244"/>
      <c r="F27" s="244"/>
      <c r="H27" s="245"/>
      <c r="K27" s="453"/>
      <c r="L27" s="445"/>
      <c r="M27" s="244"/>
      <c r="N27" s="244"/>
      <c r="O27" s="244"/>
    </row>
    <row r="28" spans="1:24" ht="15.75" thickBot="1" x14ac:dyDescent="0.3">
      <c r="A28" s="454">
        <v>1</v>
      </c>
      <c r="B28" s="458">
        <v>3.8E-3</v>
      </c>
      <c r="C28" s="247">
        <v>0.28139999999999998</v>
      </c>
      <c r="D28" s="339"/>
      <c r="E28" s="248">
        <v>3.3999999999999998E-3</v>
      </c>
      <c r="F28" s="247">
        <v>0.623</v>
      </c>
      <c r="G28" s="230"/>
      <c r="H28" s="387" t="s">
        <v>114</v>
      </c>
      <c r="K28" s="454">
        <v>1</v>
      </c>
      <c r="L28" s="446">
        <v>77.117647058823536</v>
      </c>
      <c r="M28" s="439">
        <f t="shared" ref="M28:M47" si="3">E3*114</f>
        <v>0.52439999999999998</v>
      </c>
      <c r="N28" s="439">
        <f t="shared" ref="N28:N47" si="4">B28*114</f>
        <v>0.43319999999999997</v>
      </c>
      <c r="O28" s="439">
        <f>E28*114</f>
        <v>0.3876</v>
      </c>
    </row>
    <row r="29" spans="1:24" ht="15.75" thickBot="1" x14ac:dyDescent="0.3">
      <c r="A29" s="455">
        <f>A28+1</f>
        <v>2</v>
      </c>
      <c r="B29" s="459">
        <v>2.2000000000000001E-3</v>
      </c>
      <c r="C29" s="255">
        <v>0.24279999999999999</v>
      </c>
      <c r="D29" s="339"/>
      <c r="E29" s="238">
        <v>1.9E-3</v>
      </c>
      <c r="F29" s="255">
        <v>0.40279999999999999</v>
      </c>
      <c r="G29" s="230"/>
      <c r="H29" s="388" t="s">
        <v>116</v>
      </c>
      <c r="K29" s="455">
        <v>2</v>
      </c>
      <c r="L29" s="447">
        <v>69.17647058823529</v>
      </c>
      <c r="M29" s="440">
        <f t="shared" si="3"/>
        <v>0.30780000000000002</v>
      </c>
      <c r="N29" s="440">
        <f t="shared" si="4"/>
        <v>0.25080000000000002</v>
      </c>
      <c r="O29" s="440">
        <f t="shared" ref="O29:O47" si="5">E29*114</f>
        <v>0.21659999999999999</v>
      </c>
    </row>
    <row r="30" spans="1:24" ht="15.75" thickBot="1" x14ac:dyDescent="0.3">
      <c r="A30" s="455">
        <f t="shared" ref="A30:A47" si="6">A29+1</f>
        <v>3</v>
      </c>
      <c r="B30" s="459">
        <v>1.4E-3</v>
      </c>
      <c r="C30" s="255">
        <v>0.11409999999999999</v>
      </c>
      <c r="D30" s="339" t="s">
        <v>119</v>
      </c>
      <c r="E30" s="238">
        <v>1.9E-3</v>
      </c>
      <c r="F30" s="255">
        <v>0.45829999999999999</v>
      </c>
      <c r="G30" s="230"/>
      <c r="H30" s="388" t="s">
        <v>116</v>
      </c>
      <c r="K30" s="455">
        <v>3</v>
      </c>
      <c r="L30" s="447">
        <v>67.294117647058826</v>
      </c>
      <c r="M30" s="440">
        <f t="shared" si="3"/>
        <v>0.28500000000000003</v>
      </c>
      <c r="N30" s="440">
        <f t="shared" si="4"/>
        <v>0.15959999999999999</v>
      </c>
      <c r="O30" s="440">
        <f t="shared" si="5"/>
        <v>0.21659999999999999</v>
      </c>
    </row>
    <row r="31" spans="1:24" ht="15.75" thickBot="1" x14ac:dyDescent="0.3">
      <c r="A31" s="455">
        <f t="shared" si="6"/>
        <v>4</v>
      </c>
      <c r="B31" s="459">
        <v>1.2999999999999999E-3</v>
      </c>
      <c r="C31" s="255">
        <v>0.15179999999999999</v>
      </c>
      <c r="D31" s="339"/>
      <c r="E31" s="238">
        <v>1.1999999999999999E-3</v>
      </c>
      <c r="F31" s="255">
        <v>0.14199999999999999</v>
      </c>
      <c r="G31" s="230"/>
      <c r="H31" s="389" t="s">
        <v>118</v>
      </c>
      <c r="K31" s="455">
        <v>4</v>
      </c>
      <c r="L31" s="447">
        <v>63.411764705882355</v>
      </c>
      <c r="M31" s="440">
        <f t="shared" si="3"/>
        <v>3.4199999999999994E-2</v>
      </c>
      <c r="N31" s="440">
        <f t="shared" si="4"/>
        <v>0.1482</v>
      </c>
      <c r="O31" s="440">
        <f t="shared" si="5"/>
        <v>0.13679999999999998</v>
      </c>
    </row>
    <row r="32" spans="1:24" ht="15.75" thickBot="1" x14ac:dyDescent="0.3">
      <c r="A32" s="455">
        <f t="shared" si="6"/>
        <v>5</v>
      </c>
      <c r="B32" s="460">
        <v>1.9E-3</v>
      </c>
      <c r="C32" s="262">
        <v>0.3216</v>
      </c>
      <c r="D32" s="339"/>
      <c r="E32" s="263">
        <v>1.8E-3</v>
      </c>
      <c r="F32" s="262">
        <v>0.34329999999999999</v>
      </c>
      <c r="G32" s="230"/>
      <c r="H32" s="388" t="s">
        <v>145</v>
      </c>
      <c r="K32" s="455">
        <v>5</v>
      </c>
      <c r="L32" s="448">
        <v>60.647058823529413</v>
      </c>
      <c r="M32" s="441">
        <f t="shared" si="3"/>
        <v>2.2800000000000001E-2</v>
      </c>
      <c r="N32" s="441">
        <f t="shared" si="4"/>
        <v>0.21659999999999999</v>
      </c>
      <c r="O32" s="441">
        <f t="shared" si="5"/>
        <v>0.20519999999999999</v>
      </c>
    </row>
    <row r="33" spans="1:15" ht="15.75" thickBot="1" x14ac:dyDescent="0.3">
      <c r="A33" s="455">
        <f t="shared" si="6"/>
        <v>6</v>
      </c>
      <c r="B33" s="460">
        <v>-5.0000000000000001E-4</v>
      </c>
      <c r="C33" s="263">
        <v>4.4600000000000001E-2</v>
      </c>
      <c r="D33" s="339"/>
      <c r="E33" s="263">
        <v>9.0000000000000006E-5</v>
      </c>
      <c r="F33" s="263">
        <v>3.7000000000000002E-3</v>
      </c>
      <c r="G33" s="230"/>
      <c r="H33" s="400" t="s">
        <v>146</v>
      </c>
      <c r="K33" s="455">
        <v>6</v>
      </c>
      <c r="L33" s="448">
        <v>58.235294117647058</v>
      </c>
      <c r="M33" s="441">
        <f t="shared" si="3"/>
        <v>6.8399999999999989E-2</v>
      </c>
      <c r="N33" s="441">
        <f t="shared" si="4"/>
        <v>-5.7000000000000002E-2</v>
      </c>
      <c r="O33" s="441">
        <f t="shared" si="5"/>
        <v>1.026E-2</v>
      </c>
    </row>
    <row r="34" spans="1:15" ht="15.75" thickBot="1" x14ac:dyDescent="0.3">
      <c r="A34" s="455">
        <f t="shared" si="6"/>
        <v>7</v>
      </c>
      <c r="B34" s="460">
        <v>8.0000000000000007E-5</v>
      </c>
      <c r="C34" s="263">
        <v>1.6999999999999999E-3</v>
      </c>
      <c r="D34" s="339"/>
      <c r="E34" s="263">
        <v>9.0000000000000006E-5</v>
      </c>
      <c r="F34" s="263">
        <v>5.3E-3</v>
      </c>
      <c r="G34" s="230"/>
      <c r="H34" s="390" t="s">
        <v>147</v>
      </c>
      <c r="K34" s="455">
        <v>7</v>
      </c>
      <c r="L34" s="448">
        <v>56.823529411764703</v>
      </c>
      <c r="M34" s="441">
        <f t="shared" si="3"/>
        <v>1.14E-2</v>
      </c>
      <c r="N34" s="441">
        <f t="shared" si="4"/>
        <v>9.1200000000000014E-3</v>
      </c>
      <c r="O34" s="441">
        <f t="shared" si="5"/>
        <v>1.026E-2</v>
      </c>
    </row>
    <row r="35" spans="1:15" ht="15.75" thickBot="1" x14ac:dyDescent="0.3">
      <c r="A35" s="455">
        <f t="shared" si="6"/>
        <v>8</v>
      </c>
      <c r="B35" s="460">
        <v>-8.0000000000000004E-4</v>
      </c>
      <c r="C35" s="262">
        <v>0.23530000000000001</v>
      </c>
      <c r="D35" s="339"/>
      <c r="E35" s="263">
        <v>-5.9999999999999995E-4</v>
      </c>
      <c r="F35" s="262">
        <v>0.1847</v>
      </c>
      <c r="G35" s="230"/>
      <c r="H35" s="391" t="s">
        <v>126</v>
      </c>
      <c r="K35" s="455">
        <v>8</v>
      </c>
      <c r="L35" s="448">
        <v>54.588235294117645</v>
      </c>
      <c r="M35" s="441">
        <f t="shared" si="3"/>
        <v>-6.8399999999999989E-2</v>
      </c>
      <c r="N35" s="441">
        <f t="shared" si="4"/>
        <v>-9.1200000000000003E-2</v>
      </c>
      <c r="O35" s="441">
        <f t="shared" si="5"/>
        <v>-6.8399999999999989E-2</v>
      </c>
    </row>
    <row r="36" spans="1:15" ht="15.75" thickBot="1" x14ac:dyDescent="0.3">
      <c r="A36" s="455">
        <f t="shared" si="6"/>
        <v>9</v>
      </c>
      <c r="B36" s="461">
        <v>-4.0000000000000002E-4</v>
      </c>
      <c r="C36" s="344">
        <v>8.2199999999999995E-2</v>
      </c>
      <c r="D36" s="339"/>
      <c r="E36" s="344">
        <v>-4.0000000000000002E-4</v>
      </c>
      <c r="F36" s="344">
        <v>8.2199999999999995E-2</v>
      </c>
      <c r="G36" s="230"/>
      <c r="H36" s="391" t="s">
        <v>126</v>
      </c>
      <c r="K36" s="455">
        <v>9</v>
      </c>
      <c r="L36" s="449">
        <v>53.294117647058826</v>
      </c>
      <c r="M36" s="442">
        <f t="shared" si="3"/>
        <v>-7.9799999999999996E-2</v>
      </c>
      <c r="N36" s="442">
        <f t="shared" si="4"/>
        <v>-4.5600000000000002E-2</v>
      </c>
      <c r="O36" s="442">
        <f t="shared" si="5"/>
        <v>-4.5600000000000002E-2</v>
      </c>
    </row>
    <row r="37" spans="1:15" ht="15.75" thickBot="1" x14ac:dyDescent="0.3">
      <c r="A37" s="455">
        <f t="shared" si="6"/>
        <v>10</v>
      </c>
      <c r="B37" s="461">
        <v>-1E-4</v>
      </c>
      <c r="C37" s="344">
        <v>3.7000000000000002E-3</v>
      </c>
      <c r="D37" s="339" t="s">
        <v>119</v>
      </c>
      <c r="E37" s="344">
        <v>2.0000000000000001E-4</v>
      </c>
      <c r="F37" s="344">
        <v>6.7000000000000002E-3</v>
      </c>
      <c r="G37" s="230"/>
      <c r="H37" s="400" t="s">
        <v>132</v>
      </c>
      <c r="K37" s="455">
        <v>10</v>
      </c>
      <c r="L37" s="449">
        <v>51.882352941176471</v>
      </c>
      <c r="M37" s="442">
        <f t="shared" si="3"/>
        <v>-5.7000000000000002E-2</v>
      </c>
      <c r="N37" s="442">
        <f t="shared" si="4"/>
        <v>-1.14E-2</v>
      </c>
      <c r="O37" s="442">
        <f t="shared" si="5"/>
        <v>2.2800000000000001E-2</v>
      </c>
    </row>
    <row r="38" spans="1:15" ht="15.75" thickBot="1" x14ac:dyDescent="0.3">
      <c r="A38" s="455">
        <f t="shared" si="6"/>
        <v>11</v>
      </c>
      <c r="B38" s="461">
        <v>5.0000000000000001E-4</v>
      </c>
      <c r="C38" s="344">
        <v>3.73E-2</v>
      </c>
      <c r="D38" s="339"/>
      <c r="E38" s="344">
        <v>-2.9999999999999997E-4</v>
      </c>
      <c r="F38" s="344">
        <v>3.9699999999999999E-2</v>
      </c>
      <c r="G38" s="230"/>
      <c r="H38" s="390" t="s">
        <v>148</v>
      </c>
      <c r="K38" s="455">
        <v>11</v>
      </c>
      <c r="L38" s="449">
        <v>50.705882352941174</v>
      </c>
      <c r="M38" s="442">
        <f t="shared" si="3"/>
        <v>-3.4199999999999994E-2</v>
      </c>
      <c r="N38" s="442">
        <f t="shared" si="4"/>
        <v>5.7000000000000002E-2</v>
      </c>
      <c r="O38" s="442">
        <f t="shared" si="5"/>
        <v>-3.4199999999999994E-2</v>
      </c>
    </row>
    <row r="39" spans="1:15" ht="15.75" thickBot="1" x14ac:dyDescent="0.3">
      <c r="A39" s="455">
        <f t="shared" si="6"/>
        <v>12</v>
      </c>
      <c r="B39" s="462">
        <v>-4.0000000000000003E-5</v>
      </c>
      <c r="C39" s="344">
        <v>2.0000000000000001E-4</v>
      </c>
      <c r="D39" s="339"/>
      <c r="E39" s="386">
        <v>-4.0000000000000003E-5</v>
      </c>
      <c r="F39" s="344">
        <v>2.0000000000000001E-4</v>
      </c>
      <c r="G39" s="230"/>
      <c r="H39" s="400" t="s">
        <v>132</v>
      </c>
      <c r="K39" s="455">
        <v>12</v>
      </c>
      <c r="L39" s="449">
        <v>48.882352941176471</v>
      </c>
      <c r="M39" s="442">
        <f t="shared" si="3"/>
        <v>-0.12540000000000001</v>
      </c>
      <c r="N39" s="442">
        <f t="shared" si="4"/>
        <v>-4.5600000000000007E-3</v>
      </c>
      <c r="O39" s="442">
        <f t="shared" si="5"/>
        <v>-4.5600000000000007E-3</v>
      </c>
    </row>
    <row r="40" spans="1:15" ht="15.75" thickBot="1" x14ac:dyDescent="0.3">
      <c r="A40" s="455">
        <f t="shared" si="6"/>
        <v>13</v>
      </c>
      <c r="B40" s="463">
        <v>5.9999999999999995E-4</v>
      </c>
      <c r="C40" s="346">
        <v>6.3399999999999998E-2</v>
      </c>
      <c r="D40" s="339"/>
      <c r="E40" s="401">
        <v>9.0000000000000006E-5</v>
      </c>
      <c r="F40" s="346">
        <v>1.8E-3</v>
      </c>
      <c r="G40" s="230"/>
      <c r="H40" s="400" t="s">
        <v>133</v>
      </c>
      <c r="K40" s="455">
        <v>13</v>
      </c>
      <c r="L40" s="450">
        <v>47.823529411764703</v>
      </c>
      <c r="M40" s="443">
        <f t="shared" si="3"/>
        <v>-3.4199999999999994E-2</v>
      </c>
      <c r="N40" s="443">
        <f t="shared" si="4"/>
        <v>6.8399999999999989E-2</v>
      </c>
      <c r="O40" s="443">
        <f t="shared" si="5"/>
        <v>1.026E-2</v>
      </c>
    </row>
    <row r="41" spans="1:15" ht="15.75" thickBot="1" x14ac:dyDescent="0.3">
      <c r="A41" s="455">
        <f t="shared" si="6"/>
        <v>14</v>
      </c>
      <c r="B41" s="463">
        <v>-8.0000000000000004E-4</v>
      </c>
      <c r="C41" s="346">
        <v>8.9800000000000005E-2</v>
      </c>
      <c r="D41" s="339"/>
      <c r="E41" s="346">
        <v>-4.0000000000000002E-4</v>
      </c>
      <c r="F41" s="346">
        <v>2.5600000000000001E-2</v>
      </c>
      <c r="G41" s="230"/>
      <c r="H41" s="361" t="s">
        <v>134</v>
      </c>
      <c r="K41" s="455">
        <v>14</v>
      </c>
      <c r="L41" s="450">
        <v>46.352941176470587</v>
      </c>
      <c r="M41" s="443">
        <f t="shared" si="3"/>
        <v>-0.15959999999999999</v>
      </c>
      <c r="N41" s="443">
        <f t="shared" si="4"/>
        <v>-9.1200000000000003E-2</v>
      </c>
      <c r="O41" s="443">
        <f t="shared" si="5"/>
        <v>-4.5600000000000002E-2</v>
      </c>
    </row>
    <row r="42" spans="1:15" ht="15.75" thickBot="1" x14ac:dyDescent="0.3">
      <c r="A42" s="455">
        <f t="shared" si="6"/>
        <v>15</v>
      </c>
      <c r="B42" s="463">
        <v>-1.8E-3</v>
      </c>
      <c r="C42" s="320">
        <v>0.3286</v>
      </c>
      <c r="D42" s="339"/>
      <c r="E42" s="346">
        <v>-2.0999999999999999E-3</v>
      </c>
      <c r="F42" s="346">
        <v>0.4929</v>
      </c>
      <c r="G42" s="230"/>
      <c r="H42" s="392" t="s">
        <v>136</v>
      </c>
      <c r="K42" s="455">
        <v>15</v>
      </c>
      <c r="L42" s="450">
        <v>44.882352941176471</v>
      </c>
      <c r="M42" s="443">
        <f t="shared" si="3"/>
        <v>-0.18240000000000001</v>
      </c>
      <c r="N42" s="443">
        <f t="shared" si="4"/>
        <v>-0.20519999999999999</v>
      </c>
      <c r="O42" s="443">
        <f t="shared" si="5"/>
        <v>-0.23939999999999997</v>
      </c>
    </row>
    <row r="43" spans="1:15" ht="15.75" thickBot="1" x14ac:dyDescent="0.3">
      <c r="A43" s="455">
        <f t="shared" si="6"/>
        <v>16</v>
      </c>
      <c r="B43" s="463">
        <v>-1.8E-3</v>
      </c>
      <c r="C43" s="320">
        <v>0.30059999999999998</v>
      </c>
      <c r="D43" s="339"/>
      <c r="E43" s="346">
        <v>-1.9E-3</v>
      </c>
      <c r="F43" s="346">
        <v>0.50529999999999997</v>
      </c>
      <c r="G43" s="230"/>
      <c r="H43" s="392" t="s">
        <v>136</v>
      </c>
      <c r="K43" s="455">
        <v>16</v>
      </c>
      <c r="L43" s="450">
        <v>43.235294117647058</v>
      </c>
      <c r="M43" s="443">
        <f t="shared" si="3"/>
        <v>-0.17100000000000001</v>
      </c>
      <c r="N43" s="443">
        <f t="shared" si="4"/>
        <v>-0.20519999999999999</v>
      </c>
      <c r="O43" s="443">
        <f t="shared" si="5"/>
        <v>-0.21659999999999999</v>
      </c>
    </row>
    <row r="44" spans="1:15" ht="15.75" thickBot="1" x14ac:dyDescent="0.3">
      <c r="A44" s="455">
        <f t="shared" si="6"/>
        <v>17</v>
      </c>
      <c r="B44" s="464">
        <v>-2E-3</v>
      </c>
      <c r="C44" s="322">
        <v>0.2394</v>
      </c>
      <c r="D44" s="339"/>
      <c r="E44" s="348">
        <v>2E-3</v>
      </c>
      <c r="F44" s="348">
        <v>0.32790000000000002</v>
      </c>
      <c r="G44" s="230"/>
      <c r="H44" s="392" t="s">
        <v>136</v>
      </c>
      <c r="K44" s="455">
        <v>17</v>
      </c>
      <c r="L44" s="451">
        <v>41.470588235294116</v>
      </c>
      <c r="M44" s="444">
        <f t="shared" si="3"/>
        <v>-0.1938</v>
      </c>
      <c r="N44" s="444">
        <f t="shared" si="4"/>
        <v>-0.22800000000000001</v>
      </c>
      <c r="O44" s="444">
        <f t="shared" si="5"/>
        <v>0.22800000000000001</v>
      </c>
    </row>
    <row r="45" spans="1:15" ht="15.75" thickBot="1" x14ac:dyDescent="0.3">
      <c r="A45" s="455">
        <f t="shared" si="6"/>
        <v>18</v>
      </c>
      <c r="B45" s="465">
        <v>-4.0000000000000003E-5</v>
      </c>
      <c r="C45" s="349">
        <v>6.9999999999999994E-5</v>
      </c>
      <c r="D45" s="339" t="s">
        <v>119</v>
      </c>
      <c r="E45" s="348">
        <v>-2.0000000000000001E-4</v>
      </c>
      <c r="F45" s="348">
        <v>2.0999999999999999E-3</v>
      </c>
      <c r="G45" s="230"/>
      <c r="H45" s="391" t="s">
        <v>149</v>
      </c>
      <c r="K45" s="455">
        <v>18</v>
      </c>
      <c r="L45" s="451">
        <v>38.823529411764703</v>
      </c>
      <c r="M45" s="444">
        <f t="shared" si="3"/>
        <v>-9.1200000000000003E-2</v>
      </c>
      <c r="N45" s="444">
        <f t="shared" si="4"/>
        <v>-4.5600000000000007E-3</v>
      </c>
      <c r="O45" s="444">
        <f t="shared" si="5"/>
        <v>-2.2800000000000001E-2</v>
      </c>
    </row>
    <row r="46" spans="1:15" ht="15.75" thickBot="1" x14ac:dyDescent="0.3">
      <c r="A46" s="455">
        <f t="shared" si="6"/>
        <v>19</v>
      </c>
      <c r="B46" s="464">
        <v>-2.9999999999999997E-4</v>
      </c>
      <c r="C46" s="348">
        <v>3.0000000000000001E-3</v>
      </c>
      <c r="D46" s="339" t="s">
        <v>119</v>
      </c>
      <c r="E46" s="348">
        <v>-4.0000000000000002E-4</v>
      </c>
      <c r="F46" s="348">
        <v>9.9000000000000008E-3</v>
      </c>
      <c r="G46" s="230"/>
      <c r="H46" s="393" t="s">
        <v>150</v>
      </c>
      <c r="K46" s="455">
        <v>19</v>
      </c>
      <c r="L46" s="451">
        <v>35.588235294117645</v>
      </c>
      <c r="M46" s="444">
        <f t="shared" si="3"/>
        <v>-0.18240000000000001</v>
      </c>
      <c r="N46" s="444">
        <f t="shared" si="4"/>
        <v>-3.4199999999999994E-2</v>
      </c>
      <c r="O46" s="444">
        <f t="shared" si="5"/>
        <v>-4.5600000000000002E-2</v>
      </c>
    </row>
    <row r="47" spans="1:15" ht="15.75" thickBot="1" x14ac:dyDescent="0.3">
      <c r="A47" s="456">
        <f t="shared" si="6"/>
        <v>20</v>
      </c>
      <c r="B47" s="464">
        <v>-4.1999999999999997E-3</v>
      </c>
      <c r="C47" s="322">
        <v>0.20480000000000001</v>
      </c>
      <c r="D47" s="339"/>
      <c r="E47" s="348">
        <v>-4.4000000000000003E-3</v>
      </c>
      <c r="F47" s="348">
        <v>0.4506</v>
      </c>
      <c r="G47" s="230"/>
      <c r="H47" s="394" t="s">
        <v>137</v>
      </c>
      <c r="K47" s="456">
        <v>20</v>
      </c>
      <c r="L47" s="451">
        <v>26.705882352941178</v>
      </c>
      <c r="M47" s="444">
        <f t="shared" si="3"/>
        <v>-0.39900000000000002</v>
      </c>
      <c r="N47" s="444">
        <f t="shared" si="4"/>
        <v>-0.47879999999999995</v>
      </c>
      <c r="O47" s="444">
        <f t="shared" si="5"/>
        <v>-0.50160000000000005</v>
      </c>
    </row>
    <row r="49" spans="18:24" ht="15.75" thickBot="1" x14ac:dyDescent="0.3"/>
    <row r="50" spans="18:24" ht="15.75" thickBot="1" x14ac:dyDescent="0.3">
      <c r="S50" s="239" t="s">
        <v>102</v>
      </c>
      <c r="T50" s="240" t="s">
        <v>69</v>
      </c>
      <c r="U50" s="241" t="s">
        <v>82</v>
      </c>
      <c r="V50" s="242" t="s">
        <v>83</v>
      </c>
      <c r="W50" s="224" t="s">
        <v>88</v>
      </c>
      <c r="X50" s="243" t="s">
        <v>84</v>
      </c>
    </row>
    <row r="51" spans="18:24" ht="15.75" thickBot="1" x14ac:dyDescent="0.3">
      <c r="R51" s="473"/>
      <c r="S51" s="32"/>
      <c r="T51" s="32"/>
      <c r="U51" s="32"/>
      <c r="V51" s="32"/>
      <c r="W51" s="32"/>
      <c r="X51" s="33"/>
    </row>
    <row r="52" spans="18:24" ht="15.75" thickBot="1" x14ac:dyDescent="0.3">
      <c r="S52" s="225">
        <v>2006</v>
      </c>
      <c r="T52" s="249">
        <v>0.60964912280701755</v>
      </c>
      <c r="U52" s="250">
        <v>0.50657894736842102</v>
      </c>
      <c r="V52" s="251">
        <v>0.45833333333333331</v>
      </c>
      <c r="W52" s="252">
        <v>0.40350877192982454</v>
      </c>
      <c r="X52" s="253">
        <v>0.30921052631578949</v>
      </c>
    </row>
    <row r="53" spans="18:24" ht="15.75" thickBot="1" x14ac:dyDescent="0.3">
      <c r="S53" s="225">
        <f t="shared" ref="S53:S68" si="7">S52+1</f>
        <v>2007</v>
      </c>
      <c r="T53" s="256">
        <v>0.57236842105263153</v>
      </c>
      <c r="U53" s="257">
        <v>0.50657894736842102</v>
      </c>
      <c r="V53" s="258">
        <v>0.47587719298245612</v>
      </c>
      <c r="W53" s="259">
        <v>0.43421052631578949</v>
      </c>
      <c r="X53" s="260">
        <v>0.31359649122807015</v>
      </c>
    </row>
    <row r="54" spans="18:24" ht="15.75" thickBot="1" x14ac:dyDescent="0.3">
      <c r="S54" s="225">
        <f t="shared" si="7"/>
        <v>2008</v>
      </c>
      <c r="T54" s="256">
        <v>0.61184210526315785</v>
      </c>
      <c r="U54" s="257">
        <v>0.49122807017543857</v>
      </c>
      <c r="V54" s="258">
        <v>0.44956140350877194</v>
      </c>
      <c r="W54" s="259">
        <v>0.39254385964912281</v>
      </c>
      <c r="X54" s="260">
        <v>0.3442982456140351</v>
      </c>
    </row>
    <row r="55" spans="18:24" ht="15.75" thickBot="1" x14ac:dyDescent="0.3">
      <c r="S55" s="225">
        <f t="shared" si="7"/>
        <v>2009</v>
      </c>
      <c r="T55" s="256">
        <v>0.56798245614035092</v>
      </c>
      <c r="U55" s="257">
        <v>0.50438596491228072</v>
      </c>
      <c r="V55" s="258">
        <v>0.44956140350877194</v>
      </c>
      <c r="W55" s="259">
        <v>0.41447368421052633</v>
      </c>
      <c r="X55" s="260">
        <v>0.33991228070175439</v>
      </c>
    </row>
    <row r="56" spans="18:24" ht="15.75" thickBot="1" x14ac:dyDescent="0.3">
      <c r="S56" s="225">
        <f t="shared" si="7"/>
        <v>2010</v>
      </c>
      <c r="T56" s="256">
        <v>0.5942982456140351</v>
      </c>
      <c r="U56" s="257">
        <v>0.51096491228070173</v>
      </c>
      <c r="V56" s="258">
        <v>0.44078947368421051</v>
      </c>
      <c r="W56" s="259">
        <v>0.38157894736842107</v>
      </c>
      <c r="X56" s="260">
        <v>0.30701754385964913</v>
      </c>
    </row>
    <row r="57" spans="18:24" ht="15.75" thickBot="1" x14ac:dyDescent="0.3">
      <c r="S57" s="225">
        <f t="shared" si="7"/>
        <v>2011</v>
      </c>
      <c r="T57" s="256">
        <v>0.57894736842105265</v>
      </c>
      <c r="U57" s="257">
        <v>0.51315789473684215</v>
      </c>
      <c r="V57" s="258">
        <v>0.45394736842105265</v>
      </c>
      <c r="W57" s="259">
        <v>0.39912280701754388</v>
      </c>
      <c r="X57" s="260">
        <v>0.32456140350877194</v>
      </c>
    </row>
    <row r="58" spans="18:24" ht="15.75" thickBot="1" x14ac:dyDescent="0.3">
      <c r="S58" s="225">
        <f t="shared" si="7"/>
        <v>2012</v>
      </c>
      <c r="T58" s="256">
        <v>0.6271929824561403</v>
      </c>
      <c r="U58" s="257">
        <v>0.48903508771929827</v>
      </c>
      <c r="V58" s="258">
        <v>0.44517543859649122</v>
      </c>
      <c r="W58" s="259">
        <v>0.41228070175438597</v>
      </c>
      <c r="X58" s="260">
        <v>0.29605263157894735</v>
      </c>
    </row>
    <row r="59" spans="18:24" ht="15.75" thickBot="1" x14ac:dyDescent="0.3">
      <c r="S59" s="225">
        <f t="shared" si="7"/>
        <v>2013</v>
      </c>
      <c r="T59" s="256">
        <v>0.58333333333333337</v>
      </c>
      <c r="U59" s="257">
        <v>0.50877192982456143</v>
      </c>
      <c r="V59" s="258">
        <v>0.42982456140350878</v>
      </c>
      <c r="W59" s="259">
        <v>0.4057017543859649</v>
      </c>
      <c r="X59" s="260">
        <v>0.31798245614035087</v>
      </c>
    </row>
    <row r="60" spans="18:24" ht="15.75" thickBot="1" x14ac:dyDescent="0.3">
      <c r="S60" s="225">
        <f t="shared" si="7"/>
        <v>2014</v>
      </c>
      <c r="T60" s="256">
        <v>0.63157894736842102</v>
      </c>
      <c r="U60" s="257">
        <v>0.52192982456140347</v>
      </c>
      <c r="V60" s="258">
        <v>0.44736842105263158</v>
      </c>
      <c r="W60" s="259">
        <v>0.38815789473684209</v>
      </c>
      <c r="X60" s="260">
        <v>0.30921052631578949</v>
      </c>
    </row>
    <row r="61" spans="18:24" ht="15.75" thickBot="1" x14ac:dyDescent="0.3">
      <c r="S61" s="225">
        <f t="shared" si="7"/>
        <v>2015</v>
      </c>
      <c r="T61" s="256">
        <v>0.61403508771929827</v>
      </c>
      <c r="U61" s="257">
        <v>0.50877192982456143</v>
      </c>
      <c r="V61" s="258">
        <v>0.44736842105263158</v>
      </c>
      <c r="W61" s="259">
        <v>0.39692982456140352</v>
      </c>
      <c r="X61" s="260">
        <v>0.33333333333333331</v>
      </c>
    </row>
    <row r="62" spans="18:24" ht="15.75" thickBot="1" x14ac:dyDescent="0.3">
      <c r="S62" s="225">
        <f t="shared" si="7"/>
        <v>2016</v>
      </c>
      <c r="T62" s="256">
        <v>0.6228070175438597</v>
      </c>
      <c r="U62" s="257">
        <v>0.49122807017543857</v>
      </c>
      <c r="V62" s="258">
        <v>0.45614035087719296</v>
      </c>
      <c r="W62" s="259">
        <v>0.41228070175438597</v>
      </c>
      <c r="X62" s="260">
        <v>0.30482456140350878</v>
      </c>
    </row>
    <row r="63" spans="18:24" ht="15.75" thickBot="1" x14ac:dyDescent="0.3">
      <c r="S63" s="225">
        <f t="shared" si="7"/>
        <v>2017</v>
      </c>
      <c r="T63" s="256">
        <v>0.57017543859649122</v>
      </c>
      <c r="U63" s="257">
        <v>0.48903508771929827</v>
      </c>
      <c r="V63" s="258">
        <v>0.45614035087719296</v>
      </c>
      <c r="W63" s="259">
        <v>0.4057017543859649</v>
      </c>
      <c r="X63" s="260">
        <v>0.35307017543859648</v>
      </c>
    </row>
    <row r="64" spans="18:24" ht="15.75" thickBot="1" x14ac:dyDescent="0.3">
      <c r="S64" s="225">
        <f t="shared" si="7"/>
        <v>2018</v>
      </c>
      <c r="T64" s="256">
        <v>0.62938596491228072</v>
      </c>
      <c r="U64" s="257">
        <v>0.50877192982456143</v>
      </c>
      <c r="V64" s="258">
        <v>0.42543859649122806</v>
      </c>
      <c r="W64" s="259">
        <v>0.38377192982456143</v>
      </c>
      <c r="X64" s="260">
        <v>0.31140350877192985</v>
      </c>
    </row>
    <row r="65" spans="19:24" ht="15.75" thickBot="1" x14ac:dyDescent="0.3">
      <c r="S65" s="225">
        <f t="shared" si="7"/>
        <v>2019</v>
      </c>
      <c r="T65" s="256">
        <v>0.66447368421052633</v>
      </c>
      <c r="U65" s="257">
        <v>0.52631578947368418</v>
      </c>
      <c r="V65" s="258">
        <v>0.44517543859649122</v>
      </c>
      <c r="W65" s="259">
        <v>0.38596491228070173</v>
      </c>
      <c r="X65" s="260">
        <v>0.26315789473684209</v>
      </c>
    </row>
    <row r="66" spans="19:24" ht="15.75" thickBot="1" x14ac:dyDescent="0.3">
      <c r="S66" s="225">
        <f t="shared" si="7"/>
        <v>2020</v>
      </c>
      <c r="T66" s="256">
        <v>0.60307017543859653</v>
      </c>
      <c r="U66" s="257">
        <v>0.51535087719298245</v>
      </c>
      <c r="V66" s="258">
        <v>0.45833333333333331</v>
      </c>
      <c r="W66" s="259">
        <v>0.38815789473684209</v>
      </c>
      <c r="X66" s="260">
        <v>0.2982456140350877</v>
      </c>
    </row>
    <row r="67" spans="19:24" ht="15.75" thickBot="1" x14ac:dyDescent="0.3">
      <c r="S67" s="225">
        <f t="shared" si="7"/>
        <v>2021</v>
      </c>
      <c r="T67" s="256">
        <v>0.61184210526315785</v>
      </c>
      <c r="U67" s="257">
        <v>0.48245614035087719</v>
      </c>
      <c r="V67" s="258">
        <v>0.44078947368421051</v>
      </c>
      <c r="W67" s="259">
        <v>0.41228070175438597</v>
      </c>
      <c r="X67" s="260">
        <v>0.30482456140350878</v>
      </c>
    </row>
    <row r="68" spans="19:24" ht="15.75" thickBot="1" x14ac:dyDescent="0.3">
      <c r="S68" s="226">
        <f t="shared" si="7"/>
        <v>2022</v>
      </c>
      <c r="T68" s="264">
        <v>0.63377192982456143</v>
      </c>
      <c r="U68" s="265">
        <v>0.51096491228070173</v>
      </c>
      <c r="V68" s="266">
        <v>0.45394736842105265</v>
      </c>
      <c r="W68" s="267">
        <v>0.37938596491228072</v>
      </c>
      <c r="X68" s="268">
        <v>0.28508771929824561</v>
      </c>
    </row>
    <row r="69" spans="19:24" ht="15.75" thickBot="1" x14ac:dyDescent="0.3"/>
    <row r="70" spans="19:24" ht="15.75" thickBot="1" x14ac:dyDescent="0.3">
      <c r="S70" s="234" t="s">
        <v>110</v>
      </c>
      <c r="T70" s="269">
        <v>2.5000000000000001E-3</v>
      </c>
      <c r="U70" s="270">
        <v>1E-4</v>
      </c>
      <c r="V70" s="271">
        <v>-6.9999999999999999E-4</v>
      </c>
      <c r="W70" s="272">
        <v>-1.1999999999999999E-3</v>
      </c>
      <c r="X70" s="273">
        <v>-1.9E-3</v>
      </c>
    </row>
    <row r="71" spans="19:24" ht="15.75" thickBot="1" x14ac:dyDescent="0.3">
      <c r="S71" s="235" t="s">
        <v>151</v>
      </c>
      <c r="T71" s="274">
        <v>0.22869999999999999</v>
      </c>
      <c r="U71" s="275">
        <v>1.9E-3</v>
      </c>
      <c r="V71" s="276">
        <v>8.0600000000000005E-2</v>
      </c>
      <c r="W71" s="277">
        <v>0.17299999999999999</v>
      </c>
      <c r="X71" s="278">
        <v>0.1893</v>
      </c>
    </row>
  </sheetData>
  <sortState xmlns:xlrd2="http://schemas.microsoft.com/office/spreadsheetml/2017/richdata2" ref="S50:T69">
    <sortCondition descending="1" ref="S50:S69"/>
  </sortState>
  <mergeCells count="26">
    <mergeCell ref="L1:P1"/>
    <mergeCell ref="L2:P2"/>
    <mergeCell ref="L3:P3"/>
    <mergeCell ref="L4:P4"/>
    <mergeCell ref="L5:P5"/>
    <mergeCell ref="R16:R22"/>
    <mergeCell ref="R3:R8"/>
    <mergeCell ref="R9:R15"/>
    <mergeCell ref="L9:P9"/>
    <mergeCell ref="L10:P10"/>
    <mergeCell ref="L11:P11"/>
    <mergeCell ref="L20:P20"/>
    <mergeCell ref="L21:P21"/>
    <mergeCell ref="L22:P22"/>
    <mergeCell ref="L12:P12"/>
    <mergeCell ref="L13:P13"/>
    <mergeCell ref="L14:P14"/>
    <mergeCell ref="L15:P15"/>
    <mergeCell ref="L16:P16"/>
    <mergeCell ref="L17:P17"/>
    <mergeCell ref="L6:P6"/>
    <mergeCell ref="K24:O24"/>
    <mergeCell ref="L7:P7"/>
    <mergeCell ref="L18:P18"/>
    <mergeCell ref="L19:P19"/>
    <mergeCell ref="L8:P8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80DE-F8A6-4364-86AE-26DE42BE5AA7}">
  <sheetPr>
    <pageSetUpPr fitToPage="1"/>
  </sheetPr>
  <dimension ref="A1:U260"/>
  <sheetViews>
    <sheetView workbookViewId="0"/>
  </sheetViews>
  <sheetFormatPr defaultRowHeight="15" x14ac:dyDescent="0.25"/>
  <cols>
    <col min="1" max="1" width="4.85546875" style="476" customWidth="1"/>
    <col min="2" max="21" width="14.7109375" customWidth="1"/>
  </cols>
  <sheetData>
    <row r="1" spans="1:21" s="476" customFormat="1" x14ac:dyDescent="0.25">
      <c r="A1" s="498"/>
      <c r="B1" s="509">
        <v>2003</v>
      </c>
      <c r="C1" s="509">
        <v>2004</v>
      </c>
      <c r="D1" s="509">
        <v>2005</v>
      </c>
      <c r="E1" s="509">
        <f>D1+1</f>
        <v>2006</v>
      </c>
      <c r="F1" s="509">
        <f t="shared" ref="F1:U1" si="0">E1+1</f>
        <v>2007</v>
      </c>
      <c r="G1" s="509">
        <f t="shared" si="0"/>
        <v>2008</v>
      </c>
      <c r="H1" s="509">
        <f t="shared" si="0"/>
        <v>2009</v>
      </c>
      <c r="I1" s="509">
        <f t="shared" si="0"/>
        <v>2010</v>
      </c>
      <c r="J1" s="509">
        <f t="shared" si="0"/>
        <v>2011</v>
      </c>
      <c r="K1" s="509">
        <f t="shared" si="0"/>
        <v>2012</v>
      </c>
      <c r="L1" s="509">
        <f t="shared" si="0"/>
        <v>2013</v>
      </c>
      <c r="M1" s="509">
        <f t="shared" si="0"/>
        <v>2014</v>
      </c>
      <c r="N1" s="509">
        <f t="shared" si="0"/>
        <v>2015</v>
      </c>
      <c r="O1" s="509">
        <f t="shared" si="0"/>
        <v>2016</v>
      </c>
      <c r="P1" s="509">
        <f t="shared" si="0"/>
        <v>2017</v>
      </c>
      <c r="Q1" s="509">
        <f t="shared" si="0"/>
        <v>2018</v>
      </c>
      <c r="R1" s="509">
        <f>Q1+1</f>
        <v>2019</v>
      </c>
      <c r="S1" s="509">
        <f t="shared" si="0"/>
        <v>2020</v>
      </c>
      <c r="T1" s="509">
        <f t="shared" si="0"/>
        <v>2021</v>
      </c>
      <c r="U1" s="509">
        <f t="shared" si="0"/>
        <v>2022</v>
      </c>
    </row>
    <row r="2" spans="1:21" s="482" customFormat="1" x14ac:dyDescent="0.25">
      <c r="A2" s="500">
        <v>1</v>
      </c>
      <c r="B2" s="504" t="s">
        <v>38</v>
      </c>
      <c r="C2" s="505" t="s">
        <v>66</v>
      </c>
      <c r="D2" s="506" t="s">
        <v>40</v>
      </c>
      <c r="E2" s="507" t="s">
        <v>25</v>
      </c>
      <c r="F2" s="506" t="s">
        <v>25</v>
      </c>
      <c r="G2" s="506" t="s">
        <v>25</v>
      </c>
      <c r="H2" s="506" t="s">
        <v>63</v>
      </c>
      <c r="I2" s="506" t="s">
        <v>36</v>
      </c>
      <c r="J2" s="508" t="s">
        <v>40</v>
      </c>
      <c r="K2" s="508" t="s">
        <v>36</v>
      </c>
      <c r="L2" s="508" t="s">
        <v>38</v>
      </c>
      <c r="M2" s="508" t="s">
        <v>38</v>
      </c>
      <c r="N2" s="508" t="s">
        <v>40</v>
      </c>
      <c r="O2" s="508" t="s">
        <v>50</v>
      </c>
      <c r="P2" s="508" t="s">
        <v>40</v>
      </c>
      <c r="Q2" s="508" t="s">
        <v>50</v>
      </c>
      <c r="R2" s="508" t="s">
        <v>63</v>
      </c>
      <c r="S2" s="508" t="s">
        <v>63</v>
      </c>
      <c r="T2" s="508" t="s">
        <v>152</v>
      </c>
      <c r="U2" s="508" t="s">
        <v>50</v>
      </c>
    </row>
    <row r="3" spans="1:21" s="482" customFormat="1" x14ac:dyDescent="0.25">
      <c r="A3" s="500">
        <f>1+A2</f>
        <v>2</v>
      </c>
      <c r="B3" s="499" t="s">
        <v>66</v>
      </c>
      <c r="C3" s="478" t="s">
        <v>153</v>
      </c>
      <c r="D3" s="479" t="s">
        <v>154</v>
      </c>
      <c r="E3" s="480" t="s">
        <v>154</v>
      </c>
      <c r="F3" s="479" t="s">
        <v>66</v>
      </c>
      <c r="G3" s="479" t="s">
        <v>68</v>
      </c>
      <c r="H3" s="479" t="s">
        <v>154</v>
      </c>
      <c r="I3" s="479" t="s">
        <v>38</v>
      </c>
      <c r="J3" s="481" t="s">
        <v>155</v>
      </c>
      <c r="K3" s="481" t="s">
        <v>152</v>
      </c>
      <c r="L3" s="481" t="s">
        <v>68</v>
      </c>
      <c r="M3" s="481" t="s">
        <v>25</v>
      </c>
      <c r="N3" s="481" t="s">
        <v>152</v>
      </c>
      <c r="O3" s="481" t="s">
        <v>66</v>
      </c>
      <c r="P3" s="481" t="s">
        <v>50</v>
      </c>
      <c r="Q3" s="481" t="s">
        <v>63</v>
      </c>
      <c r="R3" s="481" t="s">
        <v>66</v>
      </c>
      <c r="S3" s="481" t="s">
        <v>154</v>
      </c>
      <c r="T3" s="481" t="s">
        <v>63</v>
      </c>
      <c r="U3" s="481" t="s">
        <v>154</v>
      </c>
    </row>
    <row r="4" spans="1:21" s="482" customFormat="1" x14ac:dyDescent="0.25">
      <c r="A4" s="500">
        <f t="shared" ref="A4:A25" si="1">1+A3</f>
        <v>3</v>
      </c>
      <c r="B4" s="499" t="s">
        <v>25</v>
      </c>
      <c r="C4" s="478" t="s">
        <v>25</v>
      </c>
      <c r="D4" s="479" t="s">
        <v>156</v>
      </c>
      <c r="E4" s="480" t="s">
        <v>68</v>
      </c>
      <c r="F4" s="479" t="s">
        <v>63</v>
      </c>
      <c r="G4" s="479" t="s">
        <v>38</v>
      </c>
      <c r="H4" s="479" t="s">
        <v>25</v>
      </c>
      <c r="I4" s="479" t="s">
        <v>40</v>
      </c>
      <c r="J4" s="481" t="s">
        <v>36</v>
      </c>
      <c r="K4" s="481" t="s">
        <v>68</v>
      </c>
      <c r="L4" s="481" t="s">
        <v>153</v>
      </c>
      <c r="M4" s="481" t="s">
        <v>154</v>
      </c>
      <c r="N4" s="481" t="s">
        <v>68</v>
      </c>
      <c r="O4" s="481" t="s">
        <v>63</v>
      </c>
      <c r="P4" s="481" t="s">
        <v>66</v>
      </c>
      <c r="Q4" s="481" t="s">
        <v>154</v>
      </c>
      <c r="R4" s="481" t="s">
        <v>50</v>
      </c>
      <c r="S4" s="481" t="s">
        <v>152</v>
      </c>
      <c r="T4" s="481" t="s">
        <v>50</v>
      </c>
      <c r="U4" s="481" t="s">
        <v>36</v>
      </c>
    </row>
    <row r="5" spans="1:21" s="482" customFormat="1" x14ac:dyDescent="0.25">
      <c r="A5" s="500">
        <f t="shared" si="1"/>
        <v>4</v>
      </c>
      <c r="B5" s="499" t="s">
        <v>157</v>
      </c>
      <c r="C5" s="478" t="s">
        <v>50</v>
      </c>
      <c r="D5" s="479" t="s">
        <v>50</v>
      </c>
      <c r="E5" s="480" t="s">
        <v>66</v>
      </c>
      <c r="F5" s="479" t="s">
        <v>36</v>
      </c>
      <c r="G5" s="479" t="s">
        <v>50</v>
      </c>
      <c r="H5" s="479" t="s">
        <v>38</v>
      </c>
      <c r="I5" s="479" t="s">
        <v>68</v>
      </c>
      <c r="J5" s="481" t="s">
        <v>63</v>
      </c>
      <c r="K5" s="481" t="s">
        <v>25</v>
      </c>
      <c r="L5" s="481" t="s">
        <v>61</v>
      </c>
      <c r="M5" s="481" t="s">
        <v>40</v>
      </c>
      <c r="N5" s="481" t="s">
        <v>25</v>
      </c>
      <c r="O5" s="481" t="s">
        <v>152</v>
      </c>
      <c r="P5" s="481" t="s">
        <v>68</v>
      </c>
      <c r="Q5" s="481" t="s">
        <v>68</v>
      </c>
      <c r="R5" s="481" t="s">
        <v>68</v>
      </c>
      <c r="S5" s="481" t="s">
        <v>25</v>
      </c>
      <c r="T5" s="481" t="s">
        <v>64</v>
      </c>
      <c r="U5" s="481" t="s">
        <v>40</v>
      </c>
    </row>
    <row r="6" spans="1:21" s="487" customFormat="1" x14ac:dyDescent="0.25">
      <c r="A6" s="500">
        <f t="shared" si="1"/>
        <v>5</v>
      </c>
      <c r="B6" s="501" t="s">
        <v>158</v>
      </c>
      <c r="C6" s="483" t="s">
        <v>40</v>
      </c>
      <c r="D6" s="484" t="s">
        <v>36</v>
      </c>
      <c r="E6" s="485" t="s">
        <v>159</v>
      </c>
      <c r="F6" s="484" t="s">
        <v>38</v>
      </c>
      <c r="G6" s="484" t="s">
        <v>63</v>
      </c>
      <c r="H6" s="484" t="s">
        <v>50</v>
      </c>
      <c r="I6" s="484" t="s">
        <v>153</v>
      </c>
      <c r="J6" s="486" t="s">
        <v>154</v>
      </c>
      <c r="K6" s="486" t="s">
        <v>155</v>
      </c>
      <c r="L6" s="486" t="s">
        <v>160</v>
      </c>
      <c r="M6" s="486" t="s">
        <v>152</v>
      </c>
      <c r="N6" s="486" t="s">
        <v>154</v>
      </c>
      <c r="O6" s="486" t="s">
        <v>61</v>
      </c>
      <c r="P6" s="486" t="s">
        <v>38</v>
      </c>
      <c r="Q6" s="486" t="s">
        <v>25</v>
      </c>
      <c r="R6" s="486" t="s">
        <v>153</v>
      </c>
      <c r="S6" s="486" t="s">
        <v>36</v>
      </c>
      <c r="T6" s="486" t="s">
        <v>40</v>
      </c>
      <c r="U6" s="486" t="s">
        <v>63</v>
      </c>
    </row>
    <row r="7" spans="1:21" s="487" customFormat="1" x14ac:dyDescent="0.25">
      <c r="A7" s="500">
        <f t="shared" si="1"/>
        <v>6</v>
      </c>
      <c r="B7" s="501" t="s">
        <v>152</v>
      </c>
      <c r="C7" s="483" t="s">
        <v>156</v>
      </c>
      <c r="D7" s="484" t="s">
        <v>153</v>
      </c>
      <c r="E7" s="485" t="s">
        <v>155</v>
      </c>
      <c r="F7" s="484" t="s">
        <v>68</v>
      </c>
      <c r="G7" s="484" t="s">
        <v>154</v>
      </c>
      <c r="H7" s="484" t="s">
        <v>161</v>
      </c>
      <c r="I7" s="484" t="s">
        <v>61</v>
      </c>
      <c r="J7" s="486" t="s">
        <v>25</v>
      </c>
      <c r="K7" s="486" t="s">
        <v>40</v>
      </c>
      <c r="L7" s="486" t="s">
        <v>156</v>
      </c>
      <c r="M7" s="486" t="s">
        <v>36</v>
      </c>
      <c r="N7" s="486" t="s">
        <v>162</v>
      </c>
      <c r="O7" s="486" t="s">
        <v>153</v>
      </c>
      <c r="P7" s="486" t="s">
        <v>63</v>
      </c>
      <c r="Q7" s="486" t="s">
        <v>152</v>
      </c>
      <c r="R7" s="486" t="s">
        <v>25</v>
      </c>
      <c r="S7" s="486" t="s">
        <v>68</v>
      </c>
      <c r="T7" s="486" t="s">
        <v>163</v>
      </c>
      <c r="U7" s="486" t="s">
        <v>153</v>
      </c>
    </row>
    <row r="8" spans="1:21" s="491" customFormat="1" x14ac:dyDescent="0.25">
      <c r="A8" s="500">
        <f t="shared" si="1"/>
        <v>7</v>
      </c>
      <c r="B8" s="501" t="s">
        <v>154</v>
      </c>
      <c r="C8" s="483" t="s">
        <v>164</v>
      </c>
      <c r="D8" s="484" t="s">
        <v>159</v>
      </c>
      <c r="E8" s="488" t="s">
        <v>165</v>
      </c>
      <c r="F8" s="489" t="s">
        <v>50</v>
      </c>
      <c r="G8" s="489" t="s">
        <v>61</v>
      </c>
      <c r="H8" s="489" t="s">
        <v>152</v>
      </c>
      <c r="I8" s="489" t="s">
        <v>154</v>
      </c>
      <c r="J8" s="490" t="s">
        <v>165</v>
      </c>
      <c r="K8" s="490" t="s">
        <v>61</v>
      </c>
      <c r="L8" s="490" t="s">
        <v>66</v>
      </c>
      <c r="M8" s="490" t="s">
        <v>68</v>
      </c>
      <c r="N8" s="490" t="s">
        <v>66</v>
      </c>
      <c r="O8" s="490" t="s">
        <v>40</v>
      </c>
      <c r="P8" s="490" t="s">
        <v>155</v>
      </c>
      <c r="Q8" s="490" t="s">
        <v>153</v>
      </c>
      <c r="R8" s="490" t="s">
        <v>154</v>
      </c>
      <c r="S8" s="490" t="s">
        <v>50</v>
      </c>
      <c r="T8" s="490" t="s">
        <v>36</v>
      </c>
      <c r="U8" s="490" t="s">
        <v>152</v>
      </c>
    </row>
    <row r="9" spans="1:21" s="491" customFormat="1" x14ac:dyDescent="0.25">
      <c r="A9" s="500">
        <f t="shared" si="1"/>
        <v>8</v>
      </c>
      <c r="B9" s="501" t="s">
        <v>63</v>
      </c>
      <c r="C9" s="483" t="s">
        <v>154</v>
      </c>
      <c r="D9" s="489" t="s">
        <v>38</v>
      </c>
      <c r="E9" s="488" t="s">
        <v>156</v>
      </c>
      <c r="F9" s="489" t="s">
        <v>152</v>
      </c>
      <c r="G9" s="489" t="s">
        <v>156</v>
      </c>
      <c r="H9" s="489" t="s">
        <v>68</v>
      </c>
      <c r="I9" s="489" t="s">
        <v>66</v>
      </c>
      <c r="J9" s="490" t="s">
        <v>158</v>
      </c>
      <c r="K9" s="490" t="s">
        <v>66</v>
      </c>
      <c r="L9" s="490" t="s">
        <v>152</v>
      </c>
      <c r="M9" s="490" t="s">
        <v>153</v>
      </c>
      <c r="N9" s="490" t="s">
        <v>38</v>
      </c>
      <c r="O9" s="490" t="s">
        <v>166</v>
      </c>
      <c r="P9" s="490" t="s">
        <v>167</v>
      </c>
      <c r="Q9" s="490" t="s">
        <v>38</v>
      </c>
      <c r="R9" s="490" t="s">
        <v>40</v>
      </c>
      <c r="S9" s="490" t="s">
        <v>66</v>
      </c>
      <c r="T9" s="490" t="s">
        <v>168</v>
      </c>
      <c r="U9" s="490" t="s">
        <v>64</v>
      </c>
    </row>
    <row r="10" spans="1:21" s="491" customFormat="1" x14ac:dyDescent="0.25">
      <c r="A10" s="500">
        <f t="shared" si="1"/>
        <v>9</v>
      </c>
      <c r="B10" s="502" t="s">
        <v>156</v>
      </c>
      <c r="C10" s="492" t="s">
        <v>36</v>
      </c>
      <c r="D10" s="489" t="s">
        <v>61</v>
      </c>
      <c r="E10" s="488" t="s">
        <v>40</v>
      </c>
      <c r="F10" s="489" t="s">
        <v>61</v>
      </c>
      <c r="G10" s="489" t="s">
        <v>158</v>
      </c>
      <c r="H10" s="489" t="s">
        <v>156</v>
      </c>
      <c r="I10" s="489" t="s">
        <v>25</v>
      </c>
      <c r="J10" s="490" t="s">
        <v>61</v>
      </c>
      <c r="K10" s="490" t="s">
        <v>38</v>
      </c>
      <c r="L10" s="490" t="s">
        <v>25</v>
      </c>
      <c r="M10" s="490" t="s">
        <v>66</v>
      </c>
      <c r="N10" s="490" t="s">
        <v>50</v>
      </c>
      <c r="O10" s="490" t="s">
        <v>68</v>
      </c>
      <c r="P10" s="490" t="s">
        <v>152</v>
      </c>
      <c r="Q10" s="490" t="s">
        <v>61</v>
      </c>
      <c r="R10" s="490" t="s">
        <v>64</v>
      </c>
      <c r="S10" s="490" t="s">
        <v>153</v>
      </c>
      <c r="T10" s="490" t="s">
        <v>169</v>
      </c>
      <c r="U10" s="490" t="s">
        <v>25</v>
      </c>
    </row>
    <row r="11" spans="1:21" s="491" customFormat="1" x14ac:dyDescent="0.25">
      <c r="A11" s="500">
        <f t="shared" si="1"/>
        <v>10</v>
      </c>
      <c r="B11" s="502" t="s">
        <v>159</v>
      </c>
      <c r="C11" s="492" t="s">
        <v>166</v>
      </c>
      <c r="D11" s="489" t="s">
        <v>66</v>
      </c>
      <c r="E11" s="488" t="s">
        <v>38</v>
      </c>
      <c r="F11" s="489" t="s">
        <v>155</v>
      </c>
      <c r="G11" s="489" t="s">
        <v>160</v>
      </c>
      <c r="H11" s="489" t="s">
        <v>40</v>
      </c>
      <c r="I11" s="489" t="s">
        <v>50</v>
      </c>
      <c r="J11" s="490" t="s">
        <v>66</v>
      </c>
      <c r="K11" s="490" t="s">
        <v>154</v>
      </c>
      <c r="L11" s="490" t="s">
        <v>40</v>
      </c>
      <c r="M11" s="490" t="s">
        <v>63</v>
      </c>
      <c r="N11" s="490" t="s">
        <v>153</v>
      </c>
      <c r="O11" s="490" t="s">
        <v>25</v>
      </c>
      <c r="P11" s="490" t="s">
        <v>61</v>
      </c>
      <c r="Q11" s="490" t="s">
        <v>66</v>
      </c>
      <c r="R11" s="490" t="s">
        <v>156</v>
      </c>
      <c r="S11" s="490" t="s">
        <v>163</v>
      </c>
      <c r="T11" s="490" t="s">
        <v>66</v>
      </c>
      <c r="U11" s="490" t="s">
        <v>168</v>
      </c>
    </row>
    <row r="12" spans="1:21" s="491" customFormat="1" x14ac:dyDescent="0.25">
      <c r="A12" s="500">
        <f t="shared" si="1"/>
        <v>11</v>
      </c>
      <c r="B12" s="502" t="s">
        <v>165</v>
      </c>
      <c r="C12" s="492" t="s">
        <v>165</v>
      </c>
      <c r="D12" s="489" t="s">
        <v>25</v>
      </c>
      <c r="E12" s="488" t="s">
        <v>63</v>
      </c>
      <c r="F12" s="489" t="s">
        <v>154</v>
      </c>
      <c r="G12" s="489" t="s">
        <v>162</v>
      </c>
      <c r="H12" s="489" t="s">
        <v>170</v>
      </c>
      <c r="I12" s="489" t="s">
        <v>155</v>
      </c>
      <c r="J12" s="490" t="s">
        <v>50</v>
      </c>
      <c r="K12" s="490" t="s">
        <v>63</v>
      </c>
      <c r="L12" s="490" t="s">
        <v>158</v>
      </c>
      <c r="M12" s="490" t="s">
        <v>162</v>
      </c>
      <c r="N12" s="490" t="s">
        <v>166</v>
      </c>
      <c r="O12" s="490" t="s">
        <v>167</v>
      </c>
      <c r="P12" s="490" t="s">
        <v>153</v>
      </c>
      <c r="Q12" s="490" t="s">
        <v>65</v>
      </c>
      <c r="R12" s="490" t="s">
        <v>65</v>
      </c>
      <c r="S12" s="490" t="s">
        <v>171</v>
      </c>
      <c r="T12" s="490" t="s">
        <v>171</v>
      </c>
      <c r="U12" s="490" t="s">
        <v>61</v>
      </c>
    </row>
    <row r="13" spans="1:21" s="491" customFormat="1" x14ac:dyDescent="0.25">
      <c r="A13" s="500">
        <f t="shared" si="1"/>
        <v>12</v>
      </c>
      <c r="B13" s="502" t="s">
        <v>153</v>
      </c>
      <c r="C13" s="492" t="s">
        <v>158</v>
      </c>
      <c r="D13" s="489" t="s">
        <v>155</v>
      </c>
      <c r="E13" s="488" t="s">
        <v>61</v>
      </c>
      <c r="F13" s="489" t="s">
        <v>153</v>
      </c>
      <c r="G13" s="489" t="s">
        <v>152</v>
      </c>
      <c r="H13" s="489" t="s">
        <v>66</v>
      </c>
      <c r="I13" s="489" t="s">
        <v>171</v>
      </c>
      <c r="J13" s="490" t="s">
        <v>68</v>
      </c>
      <c r="K13" s="490" t="s">
        <v>172</v>
      </c>
      <c r="L13" s="490" t="s">
        <v>65</v>
      </c>
      <c r="M13" s="490" t="s">
        <v>156</v>
      </c>
      <c r="N13" s="490" t="s">
        <v>63</v>
      </c>
      <c r="O13" s="490" t="s">
        <v>38</v>
      </c>
      <c r="P13" s="490" t="s">
        <v>65</v>
      </c>
      <c r="Q13" s="490" t="s">
        <v>36</v>
      </c>
      <c r="R13" s="490" t="s">
        <v>155</v>
      </c>
      <c r="S13" s="490" t="s">
        <v>40</v>
      </c>
      <c r="T13" s="490" t="s">
        <v>154</v>
      </c>
      <c r="U13" s="490" t="s">
        <v>66</v>
      </c>
    </row>
    <row r="14" spans="1:21" s="491" customFormat="1" x14ac:dyDescent="0.25">
      <c r="A14" s="500">
        <f t="shared" si="1"/>
        <v>13</v>
      </c>
      <c r="B14" s="502" t="s">
        <v>173</v>
      </c>
      <c r="C14" s="492" t="s">
        <v>38</v>
      </c>
      <c r="D14" s="489" t="s">
        <v>64</v>
      </c>
      <c r="E14" s="488" t="s">
        <v>153</v>
      </c>
      <c r="F14" s="489" t="s">
        <v>165</v>
      </c>
      <c r="G14" s="489" t="s">
        <v>153</v>
      </c>
      <c r="H14" s="489" t="s">
        <v>160</v>
      </c>
      <c r="I14" s="489" t="s">
        <v>152</v>
      </c>
      <c r="J14" s="490" t="s">
        <v>169</v>
      </c>
      <c r="K14" s="490" t="s">
        <v>158</v>
      </c>
      <c r="L14" s="490" t="s">
        <v>154</v>
      </c>
      <c r="M14" s="490" t="s">
        <v>165</v>
      </c>
      <c r="N14" s="490" t="s">
        <v>36</v>
      </c>
      <c r="O14" s="490" t="s">
        <v>36</v>
      </c>
      <c r="P14" s="490" t="s">
        <v>25</v>
      </c>
      <c r="Q14" s="490" t="s">
        <v>40</v>
      </c>
      <c r="R14" s="490" t="s">
        <v>152</v>
      </c>
      <c r="S14" s="490" t="s">
        <v>169</v>
      </c>
      <c r="T14" s="490" t="s">
        <v>25</v>
      </c>
      <c r="U14" s="490" t="s">
        <v>156</v>
      </c>
    </row>
    <row r="15" spans="1:21" s="515" customFormat="1" x14ac:dyDescent="0.25">
      <c r="A15" s="500">
        <f t="shared" si="1"/>
        <v>14</v>
      </c>
      <c r="B15" s="502" t="s">
        <v>174</v>
      </c>
      <c r="C15" s="492" t="s">
        <v>175</v>
      </c>
      <c r="D15" s="489" t="s">
        <v>164</v>
      </c>
      <c r="E15" s="513" t="s">
        <v>164</v>
      </c>
      <c r="F15" s="512" t="s">
        <v>162</v>
      </c>
      <c r="G15" s="512" t="s">
        <v>36</v>
      </c>
      <c r="H15" s="512" t="s">
        <v>153</v>
      </c>
      <c r="I15" s="512" t="s">
        <v>63</v>
      </c>
      <c r="J15" s="514" t="s">
        <v>65</v>
      </c>
      <c r="K15" s="514" t="s">
        <v>166</v>
      </c>
      <c r="L15" s="514" t="s">
        <v>174</v>
      </c>
      <c r="M15" s="514" t="s">
        <v>158</v>
      </c>
      <c r="N15" s="514" t="s">
        <v>167</v>
      </c>
      <c r="O15" s="514" t="s">
        <v>162</v>
      </c>
      <c r="P15" s="514" t="s">
        <v>36</v>
      </c>
      <c r="Q15" s="514" t="s">
        <v>167</v>
      </c>
      <c r="R15" s="514" t="s">
        <v>36</v>
      </c>
      <c r="S15" s="514" t="s">
        <v>65</v>
      </c>
      <c r="T15" s="514" t="s">
        <v>153</v>
      </c>
      <c r="U15" s="514" t="s">
        <v>163</v>
      </c>
    </row>
    <row r="16" spans="1:21" s="515" customFormat="1" x14ac:dyDescent="0.25">
      <c r="A16" s="500">
        <f t="shared" si="1"/>
        <v>15</v>
      </c>
      <c r="B16" s="502" t="s">
        <v>40</v>
      </c>
      <c r="C16" s="492" t="s">
        <v>159</v>
      </c>
      <c r="D16" s="512" t="s">
        <v>63</v>
      </c>
      <c r="E16" s="513" t="s">
        <v>36</v>
      </c>
      <c r="F16" s="512" t="s">
        <v>172</v>
      </c>
      <c r="G16" s="512" t="s">
        <v>66</v>
      </c>
      <c r="H16" s="512" t="s">
        <v>61</v>
      </c>
      <c r="I16" s="512" t="s">
        <v>161</v>
      </c>
      <c r="J16" s="514" t="s">
        <v>152</v>
      </c>
      <c r="K16" s="514" t="s">
        <v>65</v>
      </c>
      <c r="L16" s="514" t="s">
        <v>36</v>
      </c>
      <c r="M16" s="514" t="s">
        <v>167</v>
      </c>
      <c r="N16" s="514" t="s">
        <v>158</v>
      </c>
      <c r="O16" s="514" t="s">
        <v>158</v>
      </c>
      <c r="P16" s="514" t="s">
        <v>162</v>
      </c>
      <c r="Q16" s="514" t="s">
        <v>171</v>
      </c>
      <c r="R16" s="514" t="s">
        <v>61</v>
      </c>
      <c r="S16" s="514" t="s">
        <v>162</v>
      </c>
      <c r="T16" s="514" t="s">
        <v>176</v>
      </c>
      <c r="U16" s="514" t="s">
        <v>158</v>
      </c>
    </row>
    <row r="17" spans="1:21" s="515" customFormat="1" x14ac:dyDescent="0.25">
      <c r="A17" s="500">
        <f t="shared" si="1"/>
        <v>16</v>
      </c>
      <c r="B17" s="502" t="s">
        <v>160</v>
      </c>
      <c r="C17" s="492" t="s">
        <v>155</v>
      </c>
      <c r="D17" s="512" t="s">
        <v>165</v>
      </c>
      <c r="E17" s="513" t="s">
        <v>50</v>
      </c>
      <c r="F17" s="512" t="s">
        <v>156</v>
      </c>
      <c r="G17" s="512" t="s">
        <v>172</v>
      </c>
      <c r="H17" s="512" t="s">
        <v>36</v>
      </c>
      <c r="I17" s="512" t="s">
        <v>169</v>
      </c>
      <c r="J17" s="514" t="s">
        <v>38</v>
      </c>
      <c r="K17" s="514" t="s">
        <v>177</v>
      </c>
      <c r="L17" s="514" t="s">
        <v>63</v>
      </c>
      <c r="M17" s="514" t="s">
        <v>50</v>
      </c>
      <c r="N17" s="514" t="s">
        <v>165</v>
      </c>
      <c r="O17" s="514" t="s">
        <v>160</v>
      </c>
      <c r="P17" s="514" t="s">
        <v>160</v>
      </c>
      <c r="Q17" s="514" t="s">
        <v>155</v>
      </c>
      <c r="R17" s="514" t="s">
        <v>171</v>
      </c>
      <c r="S17" s="514" t="s">
        <v>64</v>
      </c>
      <c r="T17" s="514" t="s">
        <v>164</v>
      </c>
      <c r="U17" s="514" t="s">
        <v>176</v>
      </c>
    </row>
    <row r="18" spans="1:21" s="496" customFormat="1" x14ac:dyDescent="0.25">
      <c r="A18" s="500">
        <f t="shared" si="1"/>
        <v>17</v>
      </c>
      <c r="B18" s="510" t="s">
        <v>155</v>
      </c>
      <c r="C18" s="511" t="s">
        <v>63</v>
      </c>
      <c r="D18" s="512" t="s">
        <v>157</v>
      </c>
      <c r="E18" s="493" t="s">
        <v>166</v>
      </c>
      <c r="F18" s="494" t="s">
        <v>40</v>
      </c>
      <c r="G18" s="494" t="s">
        <v>165</v>
      </c>
      <c r="H18" s="494" t="s">
        <v>158</v>
      </c>
      <c r="I18" s="494" t="s">
        <v>160</v>
      </c>
      <c r="J18" s="495" t="s">
        <v>153</v>
      </c>
      <c r="K18" s="495" t="s">
        <v>162</v>
      </c>
      <c r="L18" s="495" t="s">
        <v>177</v>
      </c>
      <c r="M18" s="495" t="s">
        <v>160</v>
      </c>
      <c r="N18" s="495" t="s">
        <v>161</v>
      </c>
      <c r="O18" s="495" t="s">
        <v>154</v>
      </c>
      <c r="P18" s="495" t="s">
        <v>158</v>
      </c>
      <c r="Q18" s="495" t="s">
        <v>162</v>
      </c>
      <c r="R18" s="495" t="s">
        <v>38</v>
      </c>
      <c r="S18" s="495" t="s">
        <v>155</v>
      </c>
      <c r="T18" s="495" t="s">
        <v>68</v>
      </c>
      <c r="U18" s="495" t="s">
        <v>171</v>
      </c>
    </row>
    <row r="19" spans="1:21" s="496" customFormat="1" x14ac:dyDescent="0.25">
      <c r="A19" s="500">
        <f t="shared" si="1"/>
        <v>18</v>
      </c>
      <c r="B19" s="510" t="s">
        <v>164</v>
      </c>
      <c r="C19" s="511" t="s">
        <v>157</v>
      </c>
      <c r="D19" s="512" t="s">
        <v>166</v>
      </c>
      <c r="E19" s="493" t="s">
        <v>64</v>
      </c>
      <c r="F19" s="494" t="s">
        <v>164</v>
      </c>
      <c r="G19" s="494" t="s">
        <v>155</v>
      </c>
      <c r="H19" s="494" t="s">
        <v>178</v>
      </c>
      <c r="I19" s="494" t="s">
        <v>173</v>
      </c>
      <c r="J19" s="495" t="s">
        <v>171</v>
      </c>
      <c r="K19" s="495" t="s">
        <v>50</v>
      </c>
      <c r="L19" s="495" t="s">
        <v>155</v>
      </c>
      <c r="M19" s="495" t="s">
        <v>65</v>
      </c>
      <c r="N19" s="495" t="s">
        <v>155</v>
      </c>
      <c r="O19" s="495" t="s">
        <v>165</v>
      </c>
      <c r="P19" s="495" t="s">
        <v>161</v>
      </c>
      <c r="Q19" s="495" t="s">
        <v>168</v>
      </c>
      <c r="R19" s="495" t="s">
        <v>179</v>
      </c>
      <c r="S19" s="495" t="s">
        <v>156</v>
      </c>
      <c r="T19" s="495" t="s">
        <v>65</v>
      </c>
      <c r="U19" s="495" t="s">
        <v>169</v>
      </c>
    </row>
    <row r="20" spans="1:21" s="496" customFormat="1" x14ac:dyDescent="0.25">
      <c r="A20" s="500">
        <f t="shared" si="1"/>
        <v>19</v>
      </c>
      <c r="B20" s="510" t="s">
        <v>36</v>
      </c>
      <c r="C20" s="511" t="s">
        <v>152</v>
      </c>
      <c r="D20" s="494" t="s">
        <v>158</v>
      </c>
      <c r="E20" s="493" t="s">
        <v>157</v>
      </c>
      <c r="F20" s="494" t="s">
        <v>159</v>
      </c>
      <c r="G20" s="494" t="s">
        <v>177</v>
      </c>
      <c r="H20" s="494" t="s">
        <v>172</v>
      </c>
      <c r="I20" s="494" t="s">
        <v>156</v>
      </c>
      <c r="J20" s="495" t="s">
        <v>168</v>
      </c>
      <c r="K20" s="495" t="s">
        <v>169</v>
      </c>
      <c r="L20" s="495" t="s">
        <v>166</v>
      </c>
      <c r="M20" s="495" t="s">
        <v>61</v>
      </c>
      <c r="N20" s="495" t="s">
        <v>156</v>
      </c>
      <c r="O20" s="495" t="s">
        <v>180</v>
      </c>
      <c r="P20" s="495" t="s">
        <v>166</v>
      </c>
      <c r="Q20" s="495" t="s">
        <v>160</v>
      </c>
      <c r="R20" s="495" t="s">
        <v>167</v>
      </c>
      <c r="S20" s="495" t="s">
        <v>158</v>
      </c>
      <c r="T20" s="495" t="s">
        <v>162</v>
      </c>
      <c r="U20" s="495" t="s">
        <v>161</v>
      </c>
    </row>
    <row r="21" spans="1:21" s="496" customFormat="1" x14ac:dyDescent="0.25">
      <c r="A21" s="500">
        <f t="shared" si="1"/>
        <v>20</v>
      </c>
      <c r="B21" s="510" t="s">
        <v>166</v>
      </c>
      <c r="C21" s="511" t="s">
        <v>61</v>
      </c>
      <c r="D21" s="494" t="s">
        <v>152</v>
      </c>
      <c r="E21" s="493" t="s">
        <v>180</v>
      </c>
      <c r="F21" s="494" t="s">
        <v>181</v>
      </c>
      <c r="G21" s="494" t="s">
        <v>182</v>
      </c>
      <c r="H21" s="494" t="s">
        <v>162</v>
      </c>
      <c r="I21" s="494" t="s">
        <v>170</v>
      </c>
      <c r="J21" s="495" t="s">
        <v>161</v>
      </c>
      <c r="K21" s="495" t="s">
        <v>165</v>
      </c>
      <c r="L21" s="495" t="s">
        <v>172</v>
      </c>
      <c r="M21" s="495" t="s">
        <v>174</v>
      </c>
      <c r="N21" s="495" t="s">
        <v>183</v>
      </c>
      <c r="O21" s="495" t="s">
        <v>168</v>
      </c>
      <c r="P21" s="495" t="s">
        <v>169</v>
      </c>
      <c r="Q21" s="495" t="s">
        <v>159</v>
      </c>
      <c r="R21" s="495" t="s">
        <v>161</v>
      </c>
      <c r="S21" s="495" t="s">
        <v>61</v>
      </c>
      <c r="T21" s="495" t="s">
        <v>167</v>
      </c>
      <c r="U21" s="495" t="s">
        <v>164</v>
      </c>
    </row>
    <row r="22" spans="1:21" x14ac:dyDescent="0.25">
      <c r="A22" s="500">
        <f t="shared" si="1"/>
        <v>21</v>
      </c>
      <c r="B22" s="503" t="s">
        <v>68</v>
      </c>
      <c r="C22" s="497" t="s">
        <v>174</v>
      </c>
      <c r="D22" s="494" t="s">
        <v>175</v>
      </c>
      <c r="E22" s="475"/>
      <c r="F22" s="475"/>
      <c r="G22" s="475"/>
      <c r="H22" s="475"/>
      <c r="I22" s="475"/>
      <c r="J22" s="475"/>
      <c r="K22" s="475"/>
      <c r="L22" s="475"/>
      <c r="M22" s="475"/>
      <c r="N22" s="475"/>
      <c r="O22" s="475"/>
      <c r="P22" s="475"/>
      <c r="Q22" s="475"/>
      <c r="R22" s="475"/>
      <c r="S22" s="475"/>
      <c r="T22" s="475"/>
      <c r="U22" s="475"/>
    </row>
    <row r="23" spans="1:21" x14ac:dyDescent="0.25">
      <c r="A23" s="500">
        <f t="shared" si="1"/>
        <v>22</v>
      </c>
      <c r="B23" s="503" t="s">
        <v>175</v>
      </c>
      <c r="C23" s="497" t="s">
        <v>173</v>
      </c>
      <c r="D23" s="494" t="s">
        <v>184</v>
      </c>
      <c r="E23" s="475"/>
      <c r="F23" s="475"/>
      <c r="G23" s="475"/>
      <c r="H23" s="475"/>
      <c r="I23" s="475"/>
      <c r="J23" s="475"/>
      <c r="K23" s="475"/>
      <c r="L23" s="475"/>
      <c r="M23" s="475"/>
      <c r="N23" s="475"/>
      <c r="O23" s="475"/>
      <c r="P23" s="475"/>
      <c r="Q23" s="475"/>
      <c r="R23" s="475"/>
      <c r="S23" s="475"/>
      <c r="T23" s="475"/>
      <c r="U23" s="475"/>
    </row>
    <row r="24" spans="1:21" x14ac:dyDescent="0.25">
      <c r="A24" s="500">
        <f t="shared" si="1"/>
        <v>23</v>
      </c>
      <c r="B24" s="503" t="s">
        <v>64</v>
      </c>
      <c r="C24" s="497" t="s">
        <v>160</v>
      </c>
      <c r="D24" s="474"/>
      <c r="E24" s="475"/>
      <c r="F24" s="475"/>
      <c r="G24" s="475"/>
      <c r="H24" s="475"/>
      <c r="I24" s="475"/>
      <c r="J24" s="475"/>
      <c r="K24" s="475"/>
      <c r="L24" s="475"/>
      <c r="M24" s="475"/>
      <c r="N24" s="475"/>
      <c r="O24" s="475"/>
      <c r="P24" s="475"/>
      <c r="Q24" s="475"/>
      <c r="R24" s="475"/>
      <c r="S24" s="475"/>
      <c r="T24" s="475"/>
      <c r="U24" s="475"/>
    </row>
    <row r="25" spans="1:21" x14ac:dyDescent="0.25">
      <c r="A25" s="500">
        <f t="shared" si="1"/>
        <v>24</v>
      </c>
      <c r="B25" s="503" t="s">
        <v>65</v>
      </c>
      <c r="C25" s="497" t="s">
        <v>68</v>
      </c>
      <c r="D25" s="474"/>
      <c r="E25" s="475"/>
      <c r="F25" s="475"/>
      <c r="G25" s="475"/>
      <c r="H25" s="475"/>
      <c r="I25" s="475"/>
      <c r="J25" s="475"/>
      <c r="K25" s="475"/>
      <c r="L25" s="475"/>
      <c r="M25" s="475"/>
      <c r="N25" s="475"/>
      <c r="O25" s="475"/>
      <c r="P25" s="475"/>
      <c r="Q25" s="475"/>
      <c r="R25" s="475"/>
      <c r="S25" s="475"/>
      <c r="T25" s="475"/>
      <c r="U25" s="475"/>
    </row>
    <row r="26" spans="1:21" x14ac:dyDescent="0.25">
      <c r="B26" s="518"/>
      <c r="C26" s="518"/>
      <c r="D26" s="518"/>
      <c r="E26" s="518"/>
      <c r="F26" s="518"/>
      <c r="G26" s="518"/>
      <c r="H26" s="518"/>
      <c r="I26" s="518"/>
      <c r="J26" s="518"/>
      <c r="K26" s="518"/>
      <c r="L26" s="518"/>
      <c r="M26" s="518"/>
      <c r="N26" s="518"/>
      <c r="O26" s="518"/>
      <c r="P26" s="518"/>
      <c r="Q26" s="518"/>
      <c r="R26" s="518"/>
      <c r="S26" s="518"/>
      <c r="T26" s="518"/>
      <c r="U26" s="518"/>
    </row>
    <row r="27" spans="1:21" x14ac:dyDescent="0.25">
      <c r="B27" s="517"/>
      <c r="C27" s="518"/>
      <c r="D27" s="518"/>
      <c r="E27" s="518"/>
      <c r="F27" s="518"/>
      <c r="G27" s="518"/>
      <c r="H27" s="518"/>
      <c r="I27" s="518"/>
      <c r="J27" s="518"/>
      <c r="K27" s="518"/>
      <c r="L27" s="518"/>
      <c r="M27" s="518"/>
      <c r="N27" s="518"/>
      <c r="O27" s="518"/>
      <c r="P27" s="518"/>
      <c r="Q27" s="518"/>
      <c r="R27" s="518"/>
      <c r="S27" s="518"/>
      <c r="T27" s="518"/>
      <c r="U27" s="518"/>
    </row>
    <row r="28" spans="1:21" x14ac:dyDescent="0.25">
      <c r="A28" s="477"/>
      <c r="B28" s="816" t="s">
        <v>185</v>
      </c>
      <c r="C28" s="816"/>
      <c r="D28" s="521" t="s">
        <v>186</v>
      </c>
      <c r="E28" s="522" t="s">
        <v>187</v>
      </c>
      <c r="F28" s="523" t="s">
        <v>188</v>
      </c>
      <c r="G28" s="520" t="s">
        <v>189</v>
      </c>
      <c r="H28" s="520" t="s">
        <v>190</v>
      </c>
      <c r="I28" s="516"/>
      <c r="J28" s="705"/>
      <c r="K28" s="822" t="s">
        <v>191</v>
      </c>
      <c r="L28" s="823"/>
      <c r="M28" s="521" t="s">
        <v>186</v>
      </c>
      <c r="N28" s="522" t="s">
        <v>187</v>
      </c>
      <c r="O28" s="523" t="s">
        <v>188</v>
      </c>
      <c r="P28" s="520" t="s">
        <v>189</v>
      </c>
      <c r="Q28" s="520" t="s">
        <v>190</v>
      </c>
      <c r="S28" s="519"/>
      <c r="T28" s="519"/>
      <c r="U28" s="519"/>
    </row>
    <row r="29" spans="1:21" x14ac:dyDescent="0.25">
      <c r="A29" s="500">
        <v>1</v>
      </c>
      <c r="B29" s="817" t="s">
        <v>168</v>
      </c>
      <c r="C29" s="817"/>
      <c r="D29" s="482">
        <v>0</v>
      </c>
      <c r="E29" s="491">
        <v>2</v>
      </c>
      <c r="F29" s="496">
        <v>3</v>
      </c>
      <c r="G29" s="524">
        <v>5</v>
      </c>
      <c r="H29" s="524">
        <v>2</v>
      </c>
      <c r="I29" s="516"/>
      <c r="J29" s="706">
        <v>1</v>
      </c>
      <c r="K29" s="818" t="s">
        <v>25</v>
      </c>
      <c r="L29" s="819"/>
      <c r="M29" s="482">
        <v>13</v>
      </c>
      <c r="N29" s="491">
        <v>7</v>
      </c>
      <c r="O29" s="496">
        <v>0</v>
      </c>
      <c r="P29" s="524">
        <v>20</v>
      </c>
      <c r="Q29" s="524">
        <v>46</v>
      </c>
      <c r="S29" s="519"/>
      <c r="T29" s="519"/>
      <c r="U29" s="519"/>
    </row>
    <row r="30" spans="1:21" x14ac:dyDescent="0.25">
      <c r="A30" s="500">
        <f>1+A29</f>
        <v>2</v>
      </c>
      <c r="B30" s="817" t="s">
        <v>181</v>
      </c>
      <c r="C30" s="817"/>
      <c r="D30" s="482">
        <v>0</v>
      </c>
      <c r="E30" s="491">
        <v>0</v>
      </c>
      <c r="F30" s="496">
        <v>1</v>
      </c>
      <c r="G30" s="524">
        <v>1</v>
      </c>
      <c r="H30" s="524">
        <v>0</v>
      </c>
      <c r="I30" s="516"/>
      <c r="J30" s="706">
        <f>1+J29</f>
        <v>2</v>
      </c>
      <c r="K30" s="818" t="s">
        <v>154</v>
      </c>
      <c r="L30" s="819"/>
      <c r="M30" s="482">
        <v>12</v>
      </c>
      <c r="N30" s="491">
        <v>6</v>
      </c>
      <c r="O30" s="496">
        <v>1</v>
      </c>
      <c r="P30" s="524">
        <v>19</v>
      </c>
      <c r="Q30" s="524">
        <v>42</v>
      </c>
      <c r="S30" s="519"/>
      <c r="T30" s="519"/>
      <c r="U30" s="519"/>
    </row>
    <row r="31" spans="1:21" x14ac:dyDescent="0.25">
      <c r="A31" s="500">
        <f t="shared" ref="A31:A72" si="2">1+A30</f>
        <v>3</v>
      </c>
      <c r="B31" s="817" t="s">
        <v>153</v>
      </c>
      <c r="C31" s="817"/>
      <c r="D31" s="482">
        <v>7</v>
      </c>
      <c r="E31" s="491">
        <v>9</v>
      </c>
      <c r="F31" s="496">
        <v>3</v>
      </c>
      <c r="G31" s="524">
        <v>19</v>
      </c>
      <c r="H31" s="524">
        <v>30</v>
      </c>
      <c r="I31" s="516"/>
      <c r="J31" s="706">
        <f t="shared" ref="J31:J72" si="3">1+J30</f>
        <v>3</v>
      </c>
      <c r="K31" s="818" t="s">
        <v>63</v>
      </c>
      <c r="L31" s="819"/>
      <c r="M31" s="482">
        <v>12</v>
      </c>
      <c r="N31" s="491">
        <v>4</v>
      </c>
      <c r="O31" s="496">
        <v>4</v>
      </c>
      <c r="P31" s="524">
        <v>20</v>
      </c>
      <c r="Q31" s="524">
        <v>40</v>
      </c>
      <c r="S31" s="519"/>
      <c r="T31" s="519"/>
      <c r="U31" s="519"/>
    </row>
    <row r="32" spans="1:21" x14ac:dyDescent="0.25">
      <c r="A32" s="500">
        <f t="shared" si="2"/>
        <v>4</v>
      </c>
      <c r="B32" s="817" t="s">
        <v>169</v>
      </c>
      <c r="C32" s="817"/>
      <c r="D32" s="482">
        <v>0</v>
      </c>
      <c r="E32" s="491">
        <v>3</v>
      </c>
      <c r="F32" s="496">
        <v>4</v>
      </c>
      <c r="G32" s="524">
        <v>7</v>
      </c>
      <c r="H32" s="524">
        <v>3</v>
      </c>
      <c r="I32" s="516"/>
      <c r="J32" s="706">
        <f t="shared" si="3"/>
        <v>4</v>
      </c>
      <c r="K32" s="818" t="s">
        <v>40</v>
      </c>
      <c r="L32" s="819"/>
      <c r="M32" s="482">
        <v>10</v>
      </c>
      <c r="N32" s="491">
        <v>8</v>
      </c>
      <c r="O32" s="496">
        <v>1</v>
      </c>
      <c r="P32" s="524">
        <v>19</v>
      </c>
      <c r="Q32" s="524">
        <v>38</v>
      </c>
      <c r="S32" s="519"/>
      <c r="T32" s="519"/>
      <c r="U32" s="519"/>
    </row>
    <row r="33" spans="1:21" x14ac:dyDescent="0.25">
      <c r="A33" s="500">
        <f t="shared" si="2"/>
        <v>5</v>
      </c>
      <c r="B33" s="817" t="s">
        <v>152</v>
      </c>
      <c r="C33" s="817"/>
      <c r="D33" s="482">
        <v>8</v>
      </c>
      <c r="E33" s="491">
        <v>8</v>
      </c>
      <c r="F33" s="496">
        <v>3</v>
      </c>
      <c r="G33" s="524">
        <v>19</v>
      </c>
      <c r="H33" s="524">
        <v>32</v>
      </c>
      <c r="I33" s="516"/>
      <c r="J33" s="706">
        <f t="shared" si="3"/>
        <v>5</v>
      </c>
      <c r="K33" s="818" t="s">
        <v>68</v>
      </c>
      <c r="L33" s="819"/>
      <c r="M33" s="482">
        <v>11</v>
      </c>
      <c r="N33" s="491">
        <v>4</v>
      </c>
      <c r="O33" s="496">
        <v>3</v>
      </c>
      <c r="P33" s="524">
        <v>18</v>
      </c>
      <c r="Q33" s="524">
        <v>37</v>
      </c>
      <c r="S33" s="519"/>
      <c r="T33" s="519"/>
      <c r="U33" s="519"/>
    </row>
    <row r="34" spans="1:21" x14ac:dyDescent="0.25">
      <c r="A34" s="500">
        <f t="shared" si="2"/>
        <v>6</v>
      </c>
      <c r="B34" s="817" t="s">
        <v>161</v>
      </c>
      <c r="C34" s="817"/>
      <c r="D34" s="482">
        <v>1</v>
      </c>
      <c r="E34" s="491">
        <v>0</v>
      </c>
      <c r="F34" s="496">
        <v>6</v>
      </c>
      <c r="G34" s="525">
        <v>7</v>
      </c>
      <c r="H34" s="525">
        <v>3</v>
      </c>
      <c r="I34" s="519"/>
      <c r="J34" s="706">
        <f t="shared" si="3"/>
        <v>6</v>
      </c>
      <c r="K34" s="820" t="s">
        <v>50</v>
      </c>
      <c r="L34" s="821"/>
      <c r="M34" s="482">
        <v>10</v>
      </c>
      <c r="N34" s="491">
        <v>5</v>
      </c>
      <c r="O34" s="496">
        <v>3</v>
      </c>
      <c r="P34" s="525">
        <v>18</v>
      </c>
      <c r="Q34" s="525">
        <v>35</v>
      </c>
      <c r="S34" s="519"/>
      <c r="T34" s="519"/>
      <c r="U34" s="519"/>
    </row>
    <row r="35" spans="1:21" x14ac:dyDescent="0.25">
      <c r="A35" s="500">
        <f t="shared" si="2"/>
        <v>7</v>
      </c>
      <c r="B35" s="817" t="s">
        <v>65</v>
      </c>
      <c r="C35" s="817"/>
      <c r="D35" s="482">
        <v>0</v>
      </c>
      <c r="E35" s="491">
        <v>4</v>
      </c>
      <c r="F35" s="496">
        <v>6</v>
      </c>
      <c r="G35" s="525">
        <v>10</v>
      </c>
      <c r="H35" s="525">
        <v>4</v>
      </c>
      <c r="I35" s="519"/>
      <c r="J35" s="706">
        <f t="shared" si="3"/>
        <v>7</v>
      </c>
      <c r="K35" s="820" t="s">
        <v>66</v>
      </c>
      <c r="L35" s="821"/>
      <c r="M35" s="482">
        <v>7</v>
      </c>
      <c r="N35" s="491">
        <v>12</v>
      </c>
      <c r="O35" s="496">
        <v>1</v>
      </c>
      <c r="P35" s="525">
        <v>20</v>
      </c>
      <c r="Q35" s="525">
        <v>33</v>
      </c>
      <c r="S35" s="519"/>
      <c r="T35" s="519"/>
      <c r="U35" s="519"/>
    </row>
    <row r="36" spans="1:21" x14ac:dyDescent="0.25">
      <c r="A36" s="500">
        <f t="shared" si="2"/>
        <v>8</v>
      </c>
      <c r="B36" s="817" t="s">
        <v>61</v>
      </c>
      <c r="C36" s="817"/>
      <c r="D36" s="482">
        <v>3</v>
      </c>
      <c r="E36" s="491">
        <v>9</v>
      </c>
      <c r="F36" s="496">
        <v>5</v>
      </c>
      <c r="G36" s="525">
        <v>17</v>
      </c>
      <c r="H36" s="525">
        <v>18</v>
      </c>
      <c r="I36" s="519"/>
      <c r="J36" s="706">
        <f t="shared" si="3"/>
        <v>8</v>
      </c>
      <c r="K36" s="820" t="s">
        <v>152</v>
      </c>
      <c r="L36" s="821"/>
      <c r="M36" s="482">
        <v>8</v>
      </c>
      <c r="N36" s="491">
        <v>8</v>
      </c>
      <c r="O36" s="496">
        <v>3</v>
      </c>
      <c r="P36" s="525">
        <v>19</v>
      </c>
      <c r="Q36" s="525">
        <v>32</v>
      </c>
      <c r="S36" s="519"/>
      <c r="T36" s="519"/>
      <c r="U36" s="519"/>
    </row>
    <row r="37" spans="1:21" x14ac:dyDescent="0.25">
      <c r="A37" s="500">
        <f t="shared" si="2"/>
        <v>9</v>
      </c>
      <c r="B37" s="817" t="s">
        <v>184</v>
      </c>
      <c r="C37" s="817"/>
      <c r="D37" s="482">
        <v>0</v>
      </c>
      <c r="E37" s="491">
        <v>0</v>
      </c>
      <c r="F37" s="496">
        <v>1</v>
      </c>
      <c r="G37" s="525">
        <v>1</v>
      </c>
      <c r="H37" s="525">
        <v>0</v>
      </c>
      <c r="I37" s="519"/>
      <c r="J37" s="706">
        <f t="shared" si="3"/>
        <v>9</v>
      </c>
      <c r="K37" s="820" t="s">
        <v>38</v>
      </c>
      <c r="L37" s="821"/>
      <c r="M37" s="482">
        <v>8</v>
      </c>
      <c r="N37" s="491">
        <v>7</v>
      </c>
      <c r="O37" s="496">
        <v>2</v>
      </c>
      <c r="P37" s="525">
        <v>17</v>
      </c>
      <c r="Q37" s="525">
        <v>31</v>
      </c>
      <c r="S37" s="519"/>
      <c r="T37" s="519"/>
      <c r="U37" s="519"/>
    </row>
    <row r="38" spans="1:21" x14ac:dyDescent="0.25">
      <c r="A38" s="500">
        <f t="shared" si="2"/>
        <v>10</v>
      </c>
      <c r="B38" s="817" t="s">
        <v>179</v>
      </c>
      <c r="C38" s="817"/>
      <c r="D38" s="482">
        <v>0</v>
      </c>
      <c r="E38" s="491">
        <v>0</v>
      </c>
      <c r="F38" s="496">
        <v>1</v>
      </c>
      <c r="G38" s="525">
        <v>1</v>
      </c>
      <c r="H38" s="525">
        <v>0</v>
      </c>
      <c r="I38" s="519"/>
      <c r="J38" s="706">
        <f t="shared" si="3"/>
        <v>10</v>
      </c>
      <c r="K38" s="820" t="s">
        <v>153</v>
      </c>
      <c r="L38" s="821"/>
      <c r="M38" s="482">
        <v>7</v>
      </c>
      <c r="N38" s="491">
        <v>9</v>
      </c>
      <c r="O38" s="496">
        <v>3</v>
      </c>
      <c r="P38" s="525">
        <v>19</v>
      </c>
      <c r="Q38" s="525">
        <v>30</v>
      </c>
      <c r="S38" s="519"/>
      <c r="T38" s="519"/>
      <c r="U38" s="519"/>
    </row>
    <row r="39" spans="1:21" x14ac:dyDescent="0.25">
      <c r="A39" s="500">
        <f t="shared" si="2"/>
        <v>11</v>
      </c>
      <c r="B39" s="817" t="s">
        <v>171</v>
      </c>
      <c r="C39" s="817"/>
      <c r="D39" s="482">
        <v>0</v>
      </c>
      <c r="E39" s="491">
        <v>3</v>
      </c>
      <c r="F39" s="496">
        <v>4</v>
      </c>
      <c r="G39" s="525">
        <v>7</v>
      </c>
      <c r="H39" s="525">
        <v>3</v>
      </c>
      <c r="I39" s="519"/>
      <c r="J39" s="706">
        <f t="shared" si="3"/>
        <v>11</v>
      </c>
      <c r="K39" s="820" t="s">
        <v>36</v>
      </c>
      <c r="L39" s="821"/>
      <c r="M39" s="482">
        <v>8</v>
      </c>
      <c r="N39" s="491">
        <v>5</v>
      </c>
      <c r="O39" s="496">
        <v>7</v>
      </c>
      <c r="P39" s="525">
        <v>20</v>
      </c>
      <c r="Q39" s="525">
        <v>29</v>
      </c>
      <c r="S39" s="519"/>
      <c r="T39" s="519"/>
      <c r="U39" s="519"/>
    </row>
    <row r="40" spans="1:21" x14ac:dyDescent="0.25">
      <c r="A40" s="500">
        <f t="shared" si="2"/>
        <v>12</v>
      </c>
      <c r="B40" s="817" t="s">
        <v>167</v>
      </c>
      <c r="C40" s="817"/>
      <c r="D40" s="482">
        <v>0</v>
      </c>
      <c r="E40" s="491">
        <v>2</v>
      </c>
      <c r="F40" s="496">
        <v>5</v>
      </c>
      <c r="G40" s="525">
        <v>7</v>
      </c>
      <c r="H40" s="525">
        <v>2</v>
      </c>
      <c r="I40" s="519"/>
      <c r="J40" s="706">
        <f t="shared" si="3"/>
        <v>12</v>
      </c>
      <c r="K40" s="820" t="s">
        <v>61</v>
      </c>
      <c r="L40" s="821"/>
      <c r="M40" s="482">
        <v>3</v>
      </c>
      <c r="N40" s="491">
        <v>9</v>
      </c>
      <c r="O40" s="496">
        <v>5</v>
      </c>
      <c r="P40" s="525">
        <v>17</v>
      </c>
      <c r="Q40" s="525">
        <v>18</v>
      </c>
      <c r="S40" s="519"/>
      <c r="T40" s="519"/>
      <c r="U40" s="519"/>
    </row>
    <row r="41" spans="1:21" x14ac:dyDescent="0.25">
      <c r="A41" s="500">
        <f t="shared" si="2"/>
        <v>13</v>
      </c>
      <c r="B41" s="817" t="s">
        <v>40</v>
      </c>
      <c r="C41" s="817"/>
      <c r="D41" s="482">
        <v>10</v>
      </c>
      <c r="E41" s="491">
        <v>8</v>
      </c>
      <c r="F41" s="496">
        <v>1</v>
      </c>
      <c r="G41" s="525">
        <v>19</v>
      </c>
      <c r="H41" s="525">
        <v>38</v>
      </c>
      <c r="I41" s="519"/>
      <c r="J41" s="706">
        <f t="shared" si="3"/>
        <v>13</v>
      </c>
      <c r="K41" s="820" t="s">
        <v>156</v>
      </c>
      <c r="L41" s="821"/>
      <c r="M41" s="482">
        <v>3</v>
      </c>
      <c r="N41" s="491">
        <v>7</v>
      </c>
      <c r="O41" s="496">
        <v>4</v>
      </c>
      <c r="P41" s="525">
        <v>14</v>
      </c>
      <c r="Q41" s="525">
        <v>16</v>
      </c>
      <c r="S41" s="519"/>
      <c r="T41" s="519"/>
      <c r="U41" s="519"/>
    </row>
    <row r="42" spans="1:21" x14ac:dyDescent="0.25">
      <c r="A42" s="500">
        <f t="shared" si="2"/>
        <v>14</v>
      </c>
      <c r="B42" s="817" t="s">
        <v>158</v>
      </c>
      <c r="C42" s="817"/>
      <c r="D42" s="482">
        <v>1</v>
      </c>
      <c r="E42" s="491">
        <v>5</v>
      </c>
      <c r="F42" s="496">
        <v>8</v>
      </c>
      <c r="G42" s="525">
        <v>14</v>
      </c>
      <c r="H42" s="525">
        <v>8</v>
      </c>
      <c r="I42" s="519"/>
      <c r="J42" s="706">
        <f t="shared" si="3"/>
        <v>14</v>
      </c>
      <c r="K42" s="820" t="s">
        <v>155</v>
      </c>
      <c r="L42" s="821"/>
      <c r="M42" s="482">
        <v>3</v>
      </c>
      <c r="N42" s="491">
        <v>6</v>
      </c>
      <c r="O42" s="496">
        <v>6</v>
      </c>
      <c r="P42" s="525">
        <v>15</v>
      </c>
      <c r="Q42" s="525">
        <v>15</v>
      </c>
      <c r="S42" s="519"/>
      <c r="T42" s="519"/>
      <c r="U42" s="519"/>
    </row>
    <row r="43" spans="1:21" x14ac:dyDescent="0.25">
      <c r="A43" s="500">
        <f t="shared" si="2"/>
        <v>15</v>
      </c>
      <c r="B43" s="817" t="s">
        <v>174</v>
      </c>
      <c r="C43" s="817"/>
      <c r="D43" s="482">
        <v>0</v>
      </c>
      <c r="E43" s="491">
        <v>1</v>
      </c>
      <c r="F43" s="496">
        <v>3</v>
      </c>
      <c r="G43" s="525">
        <v>4</v>
      </c>
      <c r="H43" s="525">
        <v>1</v>
      </c>
      <c r="I43" s="519"/>
      <c r="J43" s="706">
        <f t="shared" si="3"/>
        <v>15</v>
      </c>
      <c r="K43" s="820" t="s">
        <v>158</v>
      </c>
      <c r="L43" s="821"/>
      <c r="M43" s="482">
        <v>1</v>
      </c>
      <c r="N43" s="491">
        <v>5</v>
      </c>
      <c r="O43" s="496">
        <v>8</v>
      </c>
      <c r="P43" s="525">
        <v>14</v>
      </c>
      <c r="Q43" s="525">
        <v>8</v>
      </c>
      <c r="S43" s="519"/>
      <c r="T43" s="519"/>
      <c r="U43" s="519"/>
    </row>
    <row r="44" spans="1:21" x14ac:dyDescent="0.25">
      <c r="A44" s="500">
        <f t="shared" si="2"/>
        <v>16</v>
      </c>
      <c r="B44" s="817" t="s">
        <v>38</v>
      </c>
      <c r="C44" s="817"/>
      <c r="D44" s="482">
        <v>8</v>
      </c>
      <c r="E44" s="491">
        <v>7</v>
      </c>
      <c r="F44" s="496">
        <v>2</v>
      </c>
      <c r="G44" s="525">
        <v>17</v>
      </c>
      <c r="H44" s="525">
        <v>31</v>
      </c>
      <c r="I44" s="519"/>
      <c r="J44" s="706">
        <f t="shared" si="3"/>
        <v>16</v>
      </c>
      <c r="K44" s="820" t="s">
        <v>159</v>
      </c>
      <c r="L44" s="821"/>
      <c r="M44" s="482">
        <v>2</v>
      </c>
      <c r="N44" s="491">
        <v>2</v>
      </c>
      <c r="O44" s="496">
        <v>2</v>
      </c>
      <c r="P44" s="525">
        <v>6</v>
      </c>
      <c r="Q44" s="525">
        <v>8</v>
      </c>
      <c r="S44" s="519"/>
      <c r="T44" s="519"/>
      <c r="U44" s="519"/>
    </row>
    <row r="45" spans="1:21" x14ac:dyDescent="0.25">
      <c r="A45" s="500">
        <f t="shared" si="2"/>
        <v>17</v>
      </c>
      <c r="B45" s="817" t="s">
        <v>176</v>
      </c>
      <c r="C45" s="817"/>
      <c r="D45" s="482">
        <v>0</v>
      </c>
      <c r="E45" s="491">
        <v>0</v>
      </c>
      <c r="F45" s="496">
        <v>2</v>
      </c>
      <c r="G45" s="525">
        <v>2</v>
      </c>
      <c r="H45" s="525">
        <v>0</v>
      </c>
      <c r="I45" s="519"/>
      <c r="J45" s="706">
        <f t="shared" si="3"/>
        <v>17</v>
      </c>
      <c r="K45" s="820" t="s">
        <v>165</v>
      </c>
      <c r="L45" s="821"/>
      <c r="M45" s="482">
        <v>0</v>
      </c>
      <c r="N45" s="491">
        <v>6</v>
      </c>
      <c r="O45" s="496">
        <v>5</v>
      </c>
      <c r="P45" s="525">
        <v>11</v>
      </c>
      <c r="Q45" s="525">
        <v>6</v>
      </c>
      <c r="S45" s="519"/>
      <c r="T45" s="519"/>
      <c r="U45" s="519"/>
    </row>
    <row r="46" spans="1:21" x14ac:dyDescent="0.25">
      <c r="A46" s="500">
        <f t="shared" si="2"/>
        <v>18</v>
      </c>
      <c r="B46" s="817" t="s">
        <v>165</v>
      </c>
      <c r="C46" s="817"/>
      <c r="D46" s="482">
        <v>0</v>
      </c>
      <c r="E46" s="491">
        <v>6</v>
      </c>
      <c r="F46" s="496">
        <v>5</v>
      </c>
      <c r="G46" s="525">
        <v>11</v>
      </c>
      <c r="H46" s="525">
        <v>6</v>
      </c>
      <c r="I46" s="519"/>
      <c r="J46" s="706">
        <f t="shared" si="3"/>
        <v>18</v>
      </c>
      <c r="K46" s="820" t="s">
        <v>64</v>
      </c>
      <c r="L46" s="821"/>
      <c r="M46" s="482">
        <v>1</v>
      </c>
      <c r="N46" s="491">
        <v>3</v>
      </c>
      <c r="O46" s="496">
        <v>3</v>
      </c>
      <c r="P46" s="525">
        <v>7</v>
      </c>
      <c r="Q46" s="525">
        <v>6</v>
      </c>
      <c r="S46" s="519"/>
      <c r="T46" s="519"/>
      <c r="U46" s="519"/>
    </row>
    <row r="47" spans="1:21" x14ac:dyDescent="0.25">
      <c r="A47" s="500">
        <f t="shared" si="2"/>
        <v>19</v>
      </c>
      <c r="B47" s="817" t="s">
        <v>63</v>
      </c>
      <c r="C47" s="817"/>
      <c r="D47" s="482">
        <v>12</v>
      </c>
      <c r="E47" s="491">
        <v>4</v>
      </c>
      <c r="F47" s="496">
        <v>4</v>
      </c>
      <c r="G47" s="525">
        <v>20</v>
      </c>
      <c r="H47" s="525">
        <v>40</v>
      </c>
      <c r="I47" s="519"/>
      <c r="J47" s="706">
        <f t="shared" si="3"/>
        <v>19</v>
      </c>
      <c r="K47" s="820" t="s">
        <v>160</v>
      </c>
      <c r="L47" s="821"/>
      <c r="M47" s="482">
        <v>1</v>
      </c>
      <c r="N47" s="491">
        <v>3</v>
      </c>
      <c r="O47" s="496">
        <v>6</v>
      </c>
      <c r="P47" s="525">
        <v>10</v>
      </c>
      <c r="Q47" s="525">
        <v>6</v>
      </c>
      <c r="S47" s="519"/>
      <c r="T47" s="519"/>
      <c r="U47" s="519"/>
    </row>
    <row r="48" spans="1:21" x14ac:dyDescent="0.25">
      <c r="A48" s="500">
        <f t="shared" si="2"/>
        <v>20</v>
      </c>
      <c r="B48" s="817" t="s">
        <v>36</v>
      </c>
      <c r="C48" s="817"/>
      <c r="D48" s="482">
        <v>8</v>
      </c>
      <c r="E48" s="491">
        <v>5</v>
      </c>
      <c r="F48" s="496">
        <v>7</v>
      </c>
      <c r="G48" s="525">
        <v>20</v>
      </c>
      <c r="H48" s="525">
        <v>29</v>
      </c>
      <c r="I48" s="519"/>
      <c r="J48" s="706">
        <f t="shared" si="3"/>
        <v>20</v>
      </c>
      <c r="K48" s="820" t="s">
        <v>162</v>
      </c>
      <c r="L48" s="821"/>
      <c r="M48" s="482">
        <v>1</v>
      </c>
      <c r="N48" s="491">
        <v>2</v>
      </c>
      <c r="O48" s="496">
        <v>8</v>
      </c>
      <c r="P48" s="525">
        <v>11</v>
      </c>
      <c r="Q48" s="525">
        <v>5</v>
      </c>
      <c r="S48" s="519"/>
      <c r="T48" s="519"/>
      <c r="U48" s="519"/>
    </row>
    <row r="49" spans="1:21" x14ac:dyDescent="0.25">
      <c r="A49" s="500">
        <f t="shared" si="2"/>
        <v>21</v>
      </c>
      <c r="B49" s="817" t="s">
        <v>64</v>
      </c>
      <c r="C49" s="817"/>
      <c r="D49" s="482">
        <v>1</v>
      </c>
      <c r="E49" s="491">
        <v>3</v>
      </c>
      <c r="F49" s="496">
        <v>3</v>
      </c>
      <c r="G49" s="525">
        <v>7</v>
      </c>
      <c r="H49" s="525">
        <v>6</v>
      </c>
      <c r="I49" s="519"/>
      <c r="J49" s="706">
        <f t="shared" si="3"/>
        <v>21</v>
      </c>
      <c r="K49" s="820" t="s">
        <v>65</v>
      </c>
      <c r="L49" s="821"/>
      <c r="M49" s="482">
        <v>0</v>
      </c>
      <c r="N49" s="491">
        <v>4</v>
      </c>
      <c r="O49" s="496">
        <v>6</v>
      </c>
      <c r="P49" s="525">
        <v>10</v>
      </c>
      <c r="Q49" s="525">
        <v>4</v>
      </c>
      <c r="S49" s="519"/>
      <c r="T49" s="519"/>
      <c r="U49" s="519"/>
    </row>
    <row r="50" spans="1:21" x14ac:dyDescent="0.25">
      <c r="A50" s="500">
        <f t="shared" si="2"/>
        <v>22</v>
      </c>
      <c r="B50" s="817" t="s">
        <v>156</v>
      </c>
      <c r="C50" s="817"/>
      <c r="D50" s="482">
        <v>3</v>
      </c>
      <c r="E50" s="491">
        <v>7</v>
      </c>
      <c r="F50" s="496">
        <v>4</v>
      </c>
      <c r="G50" s="525">
        <v>14</v>
      </c>
      <c r="H50" s="525">
        <v>16</v>
      </c>
      <c r="I50" s="519"/>
      <c r="J50" s="706">
        <f t="shared" si="3"/>
        <v>22</v>
      </c>
      <c r="K50" s="820" t="s">
        <v>164</v>
      </c>
      <c r="L50" s="821"/>
      <c r="M50" s="482">
        <v>1</v>
      </c>
      <c r="N50" s="491">
        <v>1</v>
      </c>
      <c r="O50" s="496">
        <v>5</v>
      </c>
      <c r="P50" s="525">
        <v>7</v>
      </c>
      <c r="Q50" s="525">
        <v>4</v>
      </c>
      <c r="S50" s="519"/>
      <c r="T50" s="519"/>
      <c r="U50" s="519"/>
    </row>
    <row r="51" spans="1:21" x14ac:dyDescent="0.25">
      <c r="A51" s="500">
        <f t="shared" si="2"/>
        <v>23</v>
      </c>
      <c r="B51" s="817" t="s">
        <v>68</v>
      </c>
      <c r="C51" s="817"/>
      <c r="D51" s="482">
        <v>11</v>
      </c>
      <c r="E51" s="491">
        <v>4</v>
      </c>
      <c r="F51" s="496">
        <v>3</v>
      </c>
      <c r="G51" s="525">
        <v>18</v>
      </c>
      <c r="H51" s="525">
        <v>37</v>
      </c>
      <c r="I51" s="519"/>
      <c r="J51" s="706">
        <f t="shared" si="3"/>
        <v>23</v>
      </c>
      <c r="K51" s="820" t="s">
        <v>163</v>
      </c>
      <c r="L51" s="821"/>
      <c r="M51" s="482">
        <v>1</v>
      </c>
      <c r="N51" s="491">
        <v>1</v>
      </c>
      <c r="O51" s="496">
        <v>1</v>
      </c>
      <c r="P51" s="525">
        <v>3</v>
      </c>
      <c r="Q51" s="525">
        <v>4</v>
      </c>
      <c r="S51" s="519"/>
      <c r="T51" s="519"/>
      <c r="U51" s="519"/>
    </row>
    <row r="52" spans="1:21" x14ac:dyDescent="0.25">
      <c r="A52" s="500">
        <f t="shared" si="2"/>
        <v>24</v>
      </c>
      <c r="B52" s="817" t="s">
        <v>170</v>
      </c>
      <c r="C52" s="817"/>
      <c r="D52" s="482">
        <v>0</v>
      </c>
      <c r="E52" s="491">
        <v>1</v>
      </c>
      <c r="F52" s="496">
        <v>1</v>
      </c>
      <c r="G52" s="525">
        <v>2</v>
      </c>
      <c r="H52" s="525">
        <v>1</v>
      </c>
      <c r="I52" s="519"/>
      <c r="J52" s="706">
        <f t="shared" si="3"/>
        <v>24</v>
      </c>
      <c r="K52" s="820" t="s">
        <v>169</v>
      </c>
      <c r="L52" s="821"/>
      <c r="M52" s="482">
        <v>0</v>
      </c>
      <c r="N52" s="491">
        <v>3</v>
      </c>
      <c r="O52" s="496">
        <v>4</v>
      </c>
      <c r="P52" s="525">
        <v>7</v>
      </c>
      <c r="Q52" s="525">
        <v>3</v>
      </c>
      <c r="S52" s="519"/>
      <c r="T52" s="519"/>
      <c r="U52" s="519"/>
    </row>
    <row r="53" spans="1:21" x14ac:dyDescent="0.25">
      <c r="A53" s="500">
        <f t="shared" si="2"/>
        <v>25</v>
      </c>
      <c r="B53" s="817" t="s">
        <v>173</v>
      </c>
      <c r="C53" s="817"/>
      <c r="D53" s="482">
        <v>0</v>
      </c>
      <c r="E53" s="491">
        <v>1</v>
      </c>
      <c r="F53" s="496">
        <v>2</v>
      </c>
      <c r="G53" s="525">
        <v>3</v>
      </c>
      <c r="H53" s="525">
        <v>1</v>
      </c>
      <c r="I53" s="519"/>
      <c r="J53" s="706">
        <f t="shared" si="3"/>
        <v>25</v>
      </c>
      <c r="K53" s="820" t="s">
        <v>161</v>
      </c>
      <c r="L53" s="821"/>
      <c r="M53" s="482">
        <v>1</v>
      </c>
      <c r="N53" s="491">
        <v>0</v>
      </c>
      <c r="O53" s="496">
        <v>6</v>
      </c>
      <c r="P53" s="525">
        <v>7</v>
      </c>
      <c r="Q53" s="525">
        <v>3</v>
      </c>
      <c r="S53" s="519"/>
      <c r="T53" s="519"/>
      <c r="U53" s="519"/>
    </row>
    <row r="54" spans="1:21" x14ac:dyDescent="0.25">
      <c r="A54" s="500">
        <f t="shared" si="2"/>
        <v>26</v>
      </c>
      <c r="B54" s="817" t="s">
        <v>154</v>
      </c>
      <c r="C54" s="817"/>
      <c r="D54" s="482">
        <v>12</v>
      </c>
      <c r="E54" s="491">
        <v>6</v>
      </c>
      <c r="F54" s="496">
        <v>1</v>
      </c>
      <c r="G54" s="525">
        <v>19</v>
      </c>
      <c r="H54" s="525">
        <v>42</v>
      </c>
      <c r="I54" s="519"/>
      <c r="J54" s="706">
        <f t="shared" si="3"/>
        <v>26</v>
      </c>
      <c r="K54" s="820" t="s">
        <v>171</v>
      </c>
      <c r="L54" s="821"/>
      <c r="M54" s="482">
        <v>0</v>
      </c>
      <c r="N54" s="491">
        <v>3</v>
      </c>
      <c r="O54" s="496">
        <v>4</v>
      </c>
      <c r="P54" s="525">
        <v>7</v>
      </c>
      <c r="Q54" s="525">
        <v>3</v>
      </c>
      <c r="S54" s="519"/>
      <c r="T54" s="519"/>
      <c r="U54" s="519"/>
    </row>
    <row r="55" spans="1:21" x14ac:dyDescent="0.25">
      <c r="A55" s="500">
        <f t="shared" si="2"/>
        <v>27</v>
      </c>
      <c r="B55" s="817" t="s">
        <v>182</v>
      </c>
      <c r="C55" s="817"/>
      <c r="D55" s="482">
        <v>0</v>
      </c>
      <c r="E55" s="491">
        <v>0</v>
      </c>
      <c r="F55" s="496">
        <v>1</v>
      </c>
      <c r="G55" s="525">
        <v>1</v>
      </c>
      <c r="H55" s="525">
        <v>0</v>
      </c>
      <c r="I55" s="519"/>
      <c r="J55" s="706">
        <f t="shared" si="3"/>
        <v>27</v>
      </c>
      <c r="K55" s="820" t="s">
        <v>166</v>
      </c>
      <c r="L55" s="821"/>
      <c r="M55" s="482">
        <v>0</v>
      </c>
      <c r="N55" s="491">
        <v>3</v>
      </c>
      <c r="O55" s="496">
        <v>6</v>
      </c>
      <c r="P55" s="525">
        <v>9</v>
      </c>
      <c r="Q55" s="525">
        <v>3</v>
      </c>
      <c r="S55" s="519"/>
      <c r="T55" s="519"/>
      <c r="U55" s="519"/>
    </row>
    <row r="56" spans="1:21" x14ac:dyDescent="0.25">
      <c r="A56" s="500">
        <f t="shared" si="2"/>
        <v>28</v>
      </c>
      <c r="B56" s="817" t="s">
        <v>183</v>
      </c>
      <c r="C56" s="817"/>
      <c r="D56" s="482">
        <v>0</v>
      </c>
      <c r="E56" s="491">
        <v>0</v>
      </c>
      <c r="F56" s="496">
        <v>1</v>
      </c>
      <c r="G56" s="525">
        <v>1</v>
      </c>
      <c r="H56" s="525">
        <v>0</v>
      </c>
      <c r="I56" s="519"/>
      <c r="J56" s="706">
        <f t="shared" si="3"/>
        <v>28</v>
      </c>
      <c r="K56" s="820" t="s">
        <v>157</v>
      </c>
      <c r="L56" s="821"/>
      <c r="M56" s="482">
        <v>1</v>
      </c>
      <c r="N56" s="491">
        <v>0</v>
      </c>
      <c r="O56" s="496">
        <v>3</v>
      </c>
      <c r="P56" s="525">
        <v>4</v>
      </c>
      <c r="Q56" s="525">
        <v>3</v>
      </c>
      <c r="S56" s="519"/>
      <c r="T56" s="519"/>
      <c r="U56" s="519"/>
    </row>
    <row r="57" spans="1:21" x14ac:dyDescent="0.25">
      <c r="A57" s="500">
        <f t="shared" si="2"/>
        <v>29</v>
      </c>
      <c r="B57" s="817" t="s">
        <v>164</v>
      </c>
      <c r="C57" s="817"/>
      <c r="D57" s="482">
        <v>1</v>
      </c>
      <c r="E57" s="491">
        <v>1</v>
      </c>
      <c r="F57" s="496">
        <v>5</v>
      </c>
      <c r="G57" s="525">
        <v>7</v>
      </c>
      <c r="H57" s="525">
        <v>4</v>
      </c>
      <c r="I57" s="519"/>
      <c r="J57" s="706">
        <f t="shared" si="3"/>
        <v>29</v>
      </c>
      <c r="K57" s="820" t="s">
        <v>168</v>
      </c>
      <c r="L57" s="821"/>
      <c r="M57" s="482">
        <v>0</v>
      </c>
      <c r="N57" s="491">
        <v>2</v>
      </c>
      <c r="O57" s="496">
        <v>3</v>
      </c>
      <c r="P57" s="525">
        <v>5</v>
      </c>
      <c r="Q57" s="525">
        <v>2</v>
      </c>
      <c r="S57" s="519"/>
      <c r="T57" s="519"/>
      <c r="U57" s="519"/>
    </row>
    <row r="58" spans="1:21" x14ac:dyDescent="0.25">
      <c r="A58" s="500">
        <f t="shared" si="2"/>
        <v>30</v>
      </c>
      <c r="B58" s="817" t="s">
        <v>172</v>
      </c>
      <c r="C58" s="817"/>
      <c r="D58" s="482">
        <v>0</v>
      </c>
      <c r="E58" s="491">
        <v>1</v>
      </c>
      <c r="F58" s="496">
        <v>4</v>
      </c>
      <c r="G58" s="525">
        <v>5</v>
      </c>
      <c r="H58" s="525">
        <v>1</v>
      </c>
      <c r="I58" s="519"/>
      <c r="J58" s="706">
        <f t="shared" si="3"/>
        <v>30</v>
      </c>
      <c r="K58" s="820" t="s">
        <v>167</v>
      </c>
      <c r="L58" s="821"/>
      <c r="M58" s="482">
        <v>0</v>
      </c>
      <c r="N58" s="491">
        <v>2</v>
      </c>
      <c r="O58" s="496">
        <v>5</v>
      </c>
      <c r="P58" s="525">
        <v>7</v>
      </c>
      <c r="Q58" s="525">
        <v>2</v>
      </c>
      <c r="S58" s="519"/>
      <c r="T58" s="519"/>
      <c r="U58" s="519"/>
    </row>
    <row r="59" spans="1:21" x14ac:dyDescent="0.25">
      <c r="A59" s="500">
        <f t="shared" si="2"/>
        <v>31</v>
      </c>
      <c r="B59" s="817" t="s">
        <v>50</v>
      </c>
      <c r="C59" s="817"/>
      <c r="D59" s="482">
        <v>10</v>
      </c>
      <c r="E59" s="491">
        <v>5</v>
      </c>
      <c r="F59" s="496">
        <v>3</v>
      </c>
      <c r="G59" s="525">
        <v>18</v>
      </c>
      <c r="H59" s="525">
        <v>35</v>
      </c>
      <c r="I59" s="519"/>
      <c r="J59" s="706">
        <f t="shared" si="3"/>
        <v>31</v>
      </c>
      <c r="K59" s="820" t="s">
        <v>174</v>
      </c>
      <c r="L59" s="821"/>
      <c r="M59" s="482">
        <v>0</v>
      </c>
      <c r="N59" s="491">
        <v>1</v>
      </c>
      <c r="O59" s="496">
        <v>3</v>
      </c>
      <c r="P59" s="525">
        <v>4</v>
      </c>
      <c r="Q59" s="525">
        <v>1</v>
      </c>
      <c r="S59" s="519"/>
      <c r="T59" s="519"/>
      <c r="U59" s="519"/>
    </row>
    <row r="60" spans="1:21" x14ac:dyDescent="0.25">
      <c r="A60" s="500">
        <f t="shared" si="2"/>
        <v>32</v>
      </c>
      <c r="B60" s="817" t="s">
        <v>159</v>
      </c>
      <c r="C60" s="817"/>
      <c r="D60" s="482">
        <v>2</v>
      </c>
      <c r="E60" s="491">
        <v>2</v>
      </c>
      <c r="F60" s="496">
        <v>2</v>
      </c>
      <c r="G60" s="525">
        <v>6</v>
      </c>
      <c r="H60" s="525">
        <v>8</v>
      </c>
      <c r="I60" s="519"/>
      <c r="J60" s="706">
        <f t="shared" si="3"/>
        <v>32</v>
      </c>
      <c r="K60" s="820" t="s">
        <v>170</v>
      </c>
      <c r="L60" s="821"/>
      <c r="M60" s="482">
        <v>0</v>
      </c>
      <c r="N60" s="491">
        <v>1</v>
      </c>
      <c r="O60" s="496">
        <v>1</v>
      </c>
      <c r="P60" s="525">
        <v>2</v>
      </c>
      <c r="Q60" s="525">
        <v>1</v>
      </c>
      <c r="S60" s="519"/>
      <c r="T60" s="519"/>
      <c r="U60" s="519"/>
    </row>
    <row r="61" spans="1:21" x14ac:dyDescent="0.25">
      <c r="A61" s="500">
        <f t="shared" si="2"/>
        <v>33</v>
      </c>
      <c r="B61" s="817" t="s">
        <v>175</v>
      </c>
      <c r="C61" s="817"/>
      <c r="D61" s="482">
        <v>0</v>
      </c>
      <c r="E61" s="491">
        <v>1</v>
      </c>
      <c r="F61" s="496">
        <v>2</v>
      </c>
      <c r="G61" s="525">
        <v>3</v>
      </c>
      <c r="H61" s="525">
        <v>1</v>
      </c>
      <c r="I61" s="519"/>
      <c r="J61" s="706">
        <f t="shared" si="3"/>
        <v>33</v>
      </c>
      <c r="K61" s="820" t="s">
        <v>173</v>
      </c>
      <c r="L61" s="821"/>
      <c r="M61" s="482">
        <v>0</v>
      </c>
      <c r="N61" s="491">
        <v>1</v>
      </c>
      <c r="O61" s="496">
        <v>2</v>
      </c>
      <c r="P61" s="525">
        <v>3</v>
      </c>
      <c r="Q61" s="525">
        <v>1</v>
      </c>
      <c r="S61" s="519"/>
      <c r="T61" s="519"/>
      <c r="U61" s="519"/>
    </row>
    <row r="62" spans="1:21" x14ac:dyDescent="0.25">
      <c r="A62" s="500">
        <f t="shared" si="2"/>
        <v>34</v>
      </c>
      <c r="B62" s="817" t="s">
        <v>166</v>
      </c>
      <c r="C62" s="817"/>
      <c r="D62" s="482">
        <v>0</v>
      </c>
      <c r="E62" s="491">
        <v>3</v>
      </c>
      <c r="F62" s="496">
        <v>6</v>
      </c>
      <c r="G62" s="525">
        <v>9</v>
      </c>
      <c r="H62" s="525">
        <v>3</v>
      </c>
      <c r="I62" s="519"/>
      <c r="J62" s="706">
        <f t="shared" si="3"/>
        <v>34</v>
      </c>
      <c r="K62" s="820" t="s">
        <v>172</v>
      </c>
      <c r="L62" s="821"/>
      <c r="M62" s="482">
        <v>0</v>
      </c>
      <c r="N62" s="491">
        <v>1</v>
      </c>
      <c r="O62" s="496">
        <v>4</v>
      </c>
      <c r="P62" s="525">
        <v>5</v>
      </c>
      <c r="Q62" s="525">
        <v>1</v>
      </c>
      <c r="S62" s="519"/>
      <c r="T62" s="519"/>
      <c r="U62" s="519"/>
    </row>
    <row r="63" spans="1:21" x14ac:dyDescent="0.25">
      <c r="A63" s="500">
        <f t="shared" si="2"/>
        <v>35</v>
      </c>
      <c r="B63" s="817" t="s">
        <v>177</v>
      </c>
      <c r="C63" s="817"/>
      <c r="D63" s="482">
        <v>0</v>
      </c>
      <c r="E63" s="491">
        <v>0</v>
      </c>
      <c r="F63" s="496">
        <v>3</v>
      </c>
      <c r="G63" s="525">
        <v>3</v>
      </c>
      <c r="H63" s="525">
        <v>0</v>
      </c>
      <c r="I63" s="519"/>
      <c r="J63" s="706">
        <f t="shared" si="3"/>
        <v>35</v>
      </c>
      <c r="K63" s="820" t="s">
        <v>175</v>
      </c>
      <c r="L63" s="821"/>
      <c r="M63" s="482">
        <v>0</v>
      </c>
      <c r="N63" s="491">
        <v>1</v>
      </c>
      <c r="O63" s="496">
        <v>2</v>
      </c>
      <c r="P63" s="525">
        <v>3</v>
      </c>
      <c r="Q63" s="525">
        <v>1</v>
      </c>
      <c r="S63" s="519"/>
      <c r="T63" s="519"/>
      <c r="U63" s="519"/>
    </row>
    <row r="64" spans="1:21" x14ac:dyDescent="0.25">
      <c r="A64" s="500">
        <f t="shared" si="2"/>
        <v>36</v>
      </c>
      <c r="B64" s="817" t="s">
        <v>163</v>
      </c>
      <c r="C64" s="817"/>
      <c r="D64" s="482">
        <v>1</v>
      </c>
      <c r="E64" s="491">
        <v>1</v>
      </c>
      <c r="F64" s="496">
        <v>1</v>
      </c>
      <c r="G64" s="525">
        <v>3</v>
      </c>
      <c r="H64" s="525">
        <v>4</v>
      </c>
      <c r="I64" s="519"/>
      <c r="J64" s="706">
        <f t="shared" si="3"/>
        <v>36</v>
      </c>
      <c r="K64" s="820" t="s">
        <v>181</v>
      </c>
      <c r="L64" s="821"/>
      <c r="M64" s="482">
        <v>0</v>
      </c>
      <c r="N64" s="491">
        <v>0</v>
      </c>
      <c r="O64" s="496">
        <v>1</v>
      </c>
      <c r="P64" s="525">
        <v>1</v>
      </c>
      <c r="Q64" s="525">
        <v>0</v>
      </c>
      <c r="S64" s="519"/>
      <c r="T64" s="519"/>
      <c r="U64" s="519"/>
    </row>
    <row r="65" spans="1:21" x14ac:dyDescent="0.25">
      <c r="A65" s="500">
        <f t="shared" si="2"/>
        <v>37</v>
      </c>
      <c r="B65" s="817" t="s">
        <v>180</v>
      </c>
      <c r="C65" s="817"/>
      <c r="D65" s="482">
        <v>0</v>
      </c>
      <c r="E65" s="491">
        <v>0</v>
      </c>
      <c r="F65" s="496">
        <v>2</v>
      </c>
      <c r="G65" s="525">
        <v>2</v>
      </c>
      <c r="H65" s="525">
        <v>0</v>
      </c>
      <c r="I65" s="519"/>
      <c r="J65" s="706">
        <f t="shared" si="3"/>
        <v>37</v>
      </c>
      <c r="K65" s="820" t="s">
        <v>184</v>
      </c>
      <c r="L65" s="821"/>
      <c r="M65" s="482">
        <v>0</v>
      </c>
      <c r="N65" s="491">
        <v>0</v>
      </c>
      <c r="O65" s="496">
        <v>1</v>
      </c>
      <c r="P65" s="525">
        <v>1</v>
      </c>
      <c r="Q65" s="525">
        <v>0</v>
      </c>
      <c r="S65" s="519"/>
      <c r="T65" s="519"/>
      <c r="U65" s="519"/>
    </row>
    <row r="66" spans="1:21" x14ac:dyDescent="0.25">
      <c r="A66" s="500">
        <f t="shared" si="2"/>
        <v>38</v>
      </c>
      <c r="B66" s="817" t="s">
        <v>178</v>
      </c>
      <c r="C66" s="817"/>
      <c r="D66" s="482">
        <v>0</v>
      </c>
      <c r="E66" s="491">
        <v>0</v>
      </c>
      <c r="F66" s="496">
        <v>1</v>
      </c>
      <c r="G66" s="525">
        <v>1</v>
      </c>
      <c r="H66" s="525">
        <v>0</v>
      </c>
      <c r="I66" s="519"/>
      <c r="J66" s="706">
        <f t="shared" si="3"/>
        <v>38</v>
      </c>
      <c r="K66" s="820" t="s">
        <v>179</v>
      </c>
      <c r="L66" s="821"/>
      <c r="M66" s="482">
        <v>0</v>
      </c>
      <c r="N66" s="491">
        <v>0</v>
      </c>
      <c r="O66" s="496">
        <v>1</v>
      </c>
      <c r="P66" s="525">
        <v>1</v>
      </c>
      <c r="Q66" s="525">
        <v>0</v>
      </c>
      <c r="S66" s="519"/>
      <c r="T66" s="519"/>
      <c r="U66" s="519"/>
    </row>
    <row r="67" spans="1:21" x14ac:dyDescent="0.25">
      <c r="A67" s="500">
        <f t="shared" si="2"/>
        <v>39</v>
      </c>
      <c r="B67" s="817" t="s">
        <v>66</v>
      </c>
      <c r="C67" s="817"/>
      <c r="D67" s="482">
        <v>7</v>
      </c>
      <c r="E67" s="491">
        <v>12</v>
      </c>
      <c r="F67" s="496">
        <v>1</v>
      </c>
      <c r="G67" s="525">
        <v>20</v>
      </c>
      <c r="H67" s="525">
        <v>33</v>
      </c>
      <c r="I67" s="519"/>
      <c r="J67" s="706">
        <f t="shared" si="3"/>
        <v>39</v>
      </c>
      <c r="K67" s="820" t="s">
        <v>176</v>
      </c>
      <c r="L67" s="821"/>
      <c r="M67" s="482">
        <v>0</v>
      </c>
      <c r="N67" s="491">
        <v>0</v>
      </c>
      <c r="O67" s="496">
        <v>2</v>
      </c>
      <c r="P67" s="525">
        <v>2</v>
      </c>
      <c r="Q67" s="525">
        <v>0</v>
      </c>
      <c r="S67" s="519"/>
      <c r="T67" s="519"/>
      <c r="U67" s="519"/>
    </row>
    <row r="68" spans="1:21" x14ac:dyDescent="0.25">
      <c r="A68" s="500">
        <f t="shared" si="2"/>
        <v>40</v>
      </c>
      <c r="B68" s="817" t="s">
        <v>162</v>
      </c>
      <c r="C68" s="817"/>
      <c r="D68" s="482">
        <v>1</v>
      </c>
      <c r="E68" s="491">
        <v>2</v>
      </c>
      <c r="F68" s="496">
        <v>8</v>
      </c>
      <c r="G68" s="525">
        <v>11</v>
      </c>
      <c r="H68" s="525">
        <v>5</v>
      </c>
      <c r="I68" s="519"/>
      <c r="J68" s="706">
        <f t="shared" si="3"/>
        <v>40</v>
      </c>
      <c r="K68" s="820" t="s">
        <v>182</v>
      </c>
      <c r="L68" s="821"/>
      <c r="M68" s="482">
        <v>0</v>
      </c>
      <c r="N68" s="491">
        <v>0</v>
      </c>
      <c r="O68" s="496">
        <v>1</v>
      </c>
      <c r="P68" s="525">
        <v>1</v>
      </c>
      <c r="Q68" s="525">
        <v>0</v>
      </c>
      <c r="S68" s="519"/>
      <c r="T68" s="519"/>
      <c r="U68" s="519"/>
    </row>
    <row r="69" spans="1:21" x14ac:dyDescent="0.25">
      <c r="A69" s="500">
        <f t="shared" si="2"/>
        <v>41</v>
      </c>
      <c r="B69" s="817" t="s">
        <v>157</v>
      </c>
      <c r="C69" s="817"/>
      <c r="D69" s="482">
        <v>1</v>
      </c>
      <c r="E69" s="491">
        <v>0</v>
      </c>
      <c r="F69" s="496">
        <v>3</v>
      </c>
      <c r="G69" s="525">
        <v>4</v>
      </c>
      <c r="H69" s="525">
        <v>3</v>
      </c>
      <c r="I69" s="519"/>
      <c r="J69" s="706">
        <f t="shared" si="3"/>
        <v>41</v>
      </c>
      <c r="K69" s="820" t="s">
        <v>183</v>
      </c>
      <c r="L69" s="821"/>
      <c r="M69" s="482">
        <v>0</v>
      </c>
      <c r="N69" s="491">
        <v>0</v>
      </c>
      <c r="O69" s="496">
        <v>1</v>
      </c>
      <c r="P69" s="525">
        <v>1</v>
      </c>
      <c r="Q69" s="525">
        <v>0</v>
      </c>
      <c r="S69" s="519"/>
      <c r="T69" s="519"/>
      <c r="U69" s="519"/>
    </row>
    <row r="70" spans="1:21" x14ac:dyDescent="0.25">
      <c r="A70" s="500">
        <f t="shared" si="2"/>
        <v>42</v>
      </c>
      <c r="B70" s="817" t="s">
        <v>25</v>
      </c>
      <c r="C70" s="817"/>
      <c r="D70" s="482">
        <v>13</v>
      </c>
      <c r="E70" s="491">
        <v>7</v>
      </c>
      <c r="F70" s="496">
        <v>0</v>
      </c>
      <c r="G70" s="525">
        <v>20</v>
      </c>
      <c r="H70" s="525">
        <v>46</v>
      </c>
      <c r="I70" s="519"/>
      <c r="J70" s="706">
        <f t="shared" si="3"/>
        <v>42</v>
      </c>
      <c r="K70" s="820" t="s">
        <v>177</v>
      </c>
      <c r="L70" s="821"/>
      <c r="M70" s="482">
        <v>0</v>
      </c>
      <c r="N70" s="491">
        <v>0</v>
      </c>
      <c r="O70" s="496">
        <v>3</v>
      </c>
      <c r="P70" s="525">
        <v>3</v>
      </c>
      <c r="Q70" s="525">
        <v>0</v>
      </c>
      <c r="S70" s="519"/>
      <c r="T70" s="519"/>
      <c r="U70" s="519"/>
    </row>
    <row r="71" spans="1:21" x14ac:dyDescent="0.25">
      <c r="A71" s="500">
        <f t="shared" si="2"/>
        <v>43</v>
      </c>
      <c r="B71" s="817" t="s">
        <v>155</v>
      </c>
      <c r="C71" s="817"/>
      <c r="D71" s="482">
        <v>3</v>
      </c>
      <c r="E71" s="491">
        <v>6</v>
      </c>
      <c r="F71" s="496">
        <v>6</v>
      </c>
      <c r="G71" s="525">
        <v>15</v>
      </c>
      <c r="H71" s="525">
        <v>15</v>
      </c>
      <c r="I71" s="519"/>
      <c r="J71" s="706">
        <f t="shared" si="3"/>
        <v>43</v>
      </c>
      <c r="K71" s="820" t="s">
        <v>180</v>
      </c>
      <c r="L71" s="821"/>
      <c r="M71" s="482">
        <v>0</v>
      </c>
      <c r="N71" s="491">
        <v>0</v>
      </c>
      <c r="O71" s="496">
        <v>2</v>
      </c>
      <c r="P71" s="525">
        <v>2</v>
      </c>
      <c r="Q71" s="525">
        <v>0</v>
      </c>
      <c r="S71" s="519"/>
      <c r="T71" s="519"/>
      <c r="U71" s="519"/>
    </row>
    <row r="72" spans="1:21" x14ac:dyDescent="0.25">
      <c r="A72" s="500">
        <f t="shared" si="2"/>
        <v>44</v>
      </c>
      <c r="B72" s="817" t="s">
        <v>160</v>
      </c>
      <c r="C72" s="817"/>
      <c r="D72" s="482">
        <v>1</v>
      </c>
      <c r="E72" s="491">
        <v>3</v>
      </c>
      <c r="F72" s="496">
        <v>6</v>
      </c>
      <c r="G72" s="525">
        <v>10</v>
      </c>
      <c r="H72" s="525">
        <v>6</v>
      </c>
      <c r="I72" s="519"/>
      <c r="J72" s="707">
        <f t="shared" si="3"/>
        <v>44</v>
      </c>
      <c r="K72" s="820" t="s">
        <v>178</v>
      </c>
      <c r="L72" s="821"/>
      <c r="M72" s="482">
        <v>0</v>
      </c>
      <c r="N72" s="491">
        <v>0</v>
      </c>
      <c r="O72" s="496">
        <v>1</v>
      </c>
      <c r="P72" s="525">
        <v>1</v>
      </c>
      <c r="Q72" s="525">
        <v>0</v>
      </c>
      <c r="S72" s="519"/>
      <c r="T72" s="519"/>
      <c r="U72" s="519"/>
    </row>
    <row r="73" spans="1:21" x14ac:dyDescent="0.25">
      <c r="B73" s="519"/>
      <c r="C73" s="519"/>
      <c r="D73" s="519"/>
      <c r="E73" s="519"/>
      <c r="F73" s="519"/>
      <c r="G73" s="519"/>
      <c r="H73" s="519"/>
      <c r="I73" s="519"/>
      <c r="J73" s="519"/>
      <c r="K73" s="519"/>
      <c r="L73" s="519"/>
      <c r="M73" s="519"/>
      <c r="N73" s="519"/>
      <c r="O73" s="519"/>
      <c r="P73" s="519"/>
      <c r="Q73" s="519"/>
      <c r="R73" s="519"/>
      <c r="S73" s="519"/>
      <c r="T73" s="519"/>
      <c r="U73" s="519"/>
    </row>
    <row r="74" spans="1:21" x14ac:dyDescent="0.25">
      <c r="B74" s="519"/>
      <c r="C74" s="519"/>
      <c r="D74" s="519"/>
      <c r="E74" s="519"/>
      <c r="F74" s="519"/>
      <c r="G74" s="519"/>
      <c r="H74" s="519"/>
      <c r="I74" s="519"/>
      <c r="J74" s="519"/>
      <c r="K74" s="519"/>
      <c r="L74" s="519"/>
      <c r="M74" s="519"/>
      <c r="N74" s="519"/>
      <c r="O74" s="519"/>
      <c r="P74" s="519"/>
      <c r="Q74" s="519"/>
      <c r="R74" s="519"/>
      <c r="S74" s="519"/>
      <c r="T74" s="519"/>
      <c r="U74" s="519"/>
    </row>
    <row r="75" spans="1:21" x14ac:dyDescent="0.25">
      <c r="B75" s="519"/>
      <c r="C75" s="519"/>
      <c r="D75" s="519"/>
      <c r="E75" s="519"/>
      <c r="F75" s="519"/>
      <c r="G75" s="519"/>
      <c r="H75" s="519"/>
      <c r="I75" s="519"/>
      <c r="J75" s="519"/>
      <c r="K75" s="519"/>
      <c r="L75" s="519"/>
      <c r="M75" s="519"/>
      <c r="N75" s="519"/>
      <c r="O75" s="519"/>
      <c r="P75" s="519"/>
      <c r="Q75" s="519"/>
      <c r="R75" s="519"/>
      <c r="S75" s="519"/>
      <c r="T75" s="519"/>
      <c r="U75" s="519"/>
    </row>
    <row r="76" spans="1:21" x14ac:dyDescent="0.25">
      <c r="B76" s="519"/>
      <c r="C76" s="519"/>
      <c r="D76" s="519"/>
      <c r="E76" s="519"/>
      <c r="F76" s="519"/>
      <c r="G76" s="519"/>
      <c r="H76" s="519"/>
      <c r="I76" s="519"/>
      <c r="J76" s="519"/>
      <c r="K76" s="519"/>
      <c r="L76" s="519"/>
      <c r="M76" s="519"/>
      <c r="N76" s="519"/>
      <c r="O76" s="519"/>
      <c r="P76" s="519"/>
      <c r="Q76" s="519"/>
      <c r="R76" s="519"/>
      <c r="S76" s="519"/>
      <c r="T76" s="519"/>
      <c r="U76" s="519"/>
    </row>
    <row r="77" spans="1:21" x14ac:dyDescent="0.25">
      <c r="B77" s="519"/>
      <c r="C77" s="519"/>
      <c r="D77" s="519"/>
      <c r="E77" s="519"/>
      <c r="F77" s="519"/>
      <c r="G77" s="519"/>
      <c r="H77" s="519"/>
      <c r="I77" s="519"/>
      <c r="J77" s="519"/>
      <c r="K77" s="519"/>
      <c r="L77" s="519"/>
      <c r="M77" s="519"/>
      <c r="N77" s="519"/>
      <c r="O77" s="519"/>
      <c r="P77" s="519"/>
      <c r="Q77" s="519"/>
      <c r="R77" s="519"/>
      <c r="S77" s="519"/>
      <c r="T77" s="519"/>
      <c r="U77" s="519"/>
    </row>
    <row r="78" spans="1:21" x14ac:dyDescent="0.25">
      <c r="B78" s="519"/>
      <c r="C78" s="519"/>
      <c r="D78" s="519"/>
      <c r="E78" s="519"/>
      <c r="F78" s="519"/>
      <c r="G78" s="519"/>
      <c r="H78" s="519"/>
      <c r="I78" s="519"/>
      <c r="J78" s="519"/>
      <c r="K78" s="519"/>
      <c r="L78" s="519"/>
      <c r="M78" s="519"/>
      <c r="N78" s="519"/>
      <c r="O78" s="519"/>
      <c r="P78" s="519"/>
      <c r="Q78" s="519"/>
      <c r="R78" s="519"/>
      <c r="S78" s="519"/>
      <c r="T78" s="519"/>
      <c r="U78" s="519"/>
    </row>
    <row r="79" spans="1:21" x14ac:dyDescent="0.25">
      <c r="B79" s="519"/>
      <c r="C79" s="519"/>
      <c r="D79" s="519"/>
      <c r="E79" s="519"/>
      <c r="F79" s="519"/>
      <c r="G79" s="519"/>
      <c r="H79" s="519"/>
      <c r="I79" s="519"/>
      <c r="J79" s="519"/>
      <c r="K79" s="519"/>
      <c r="L79" s="519"/>
      <c r="M79" s="519"/>
      <c r="N79" s="519"/>
      <c r="O79" s="519"/>
      <c r="P79" s="519"/>
      <c r="Q79" s="519"/>
      <c r="R79" s="519"/>
      <c r="S79" s="519"/>
      <c r="T79" s="519"/>
      <c r="U79" s="519"/>
    </row>
    <row r="80" spans="1:21" x14ac:dyDescent="0.25">
      <c r="B80" s="519"/>
      <c r="C80" s="519"/>
      <c r="D80" s="519"/>
      <c r="E80" s="519"/>
      <c r="F80" s="519"/>
      <c r="G80" s="519"/>
      <c r="H80" s="519"/>
      <c r="I80" s="519"/>
      <c r="J80" s="519"/>
      <c r="K80" s="519"/>
      <c r="L80" s="519"/>
      <c r="M80" s="519"/>
      <c r="N80" s="519"/>
      <c r="O80" s="519"/>
      <c r="P80" s="519"/>
      <c r="Q80" s="519"/>
      <c r="R80" s="519"/>
      <c r="S80" s="519"/>
      <c r="T80" s="519"/>
      <c r="U80" s="519"/>
    </row>
    <row r="81" spans="2:21" x14ac:dyDescent="0.25">
      <c r="B81" s="519"/>
      <c r="C81" s="519"/>
      <c r="D81" s="519"/>
      <c r="E81" s="519"/>
      <c r="F81" s="519"/>
      <c r="G81" s="519"/>
      <c r="H81" s="519"/>
      <c r="I81" s="519"/>
      <c r="J81" s="519"/>
      <c r="K81" s="519"/>
      <c r="L81" s="519"/>
      <c r="M81" s="519"/>
      <c r="N81" s="519"/>
      <c r="O81" s="519"/>
      <c r="P81" s="519"/>
      <c r="Q81" s="519"/>
      <c r="R81" s="519"/>
      <c r="S81" s="519"/>
      <c r="T81" s="519"/>
      <c r="U81" s="519"/>
    </row>
    <row r="82" spans="2:21" x14ac:dyDescent="0.25">
      <c r="B82" s="519"/>
      <c r="C82" s="519"/>
      <c r="D82" s="519"/>
      <c r="E82" s="519"/>
      <c r="F82" s="519"/>
      <c r="G82" s="519"/>
      <c r="H82" s="519"/>
      <c r="I82" s="519"/>
      <c r="J82" s="519"/>
      <c r="K82" s="519"/>
      <c r="L82" s="519"/>
      <c r="M82" s="519"/>
      <c r="N82" s="519"/>
      <c r="O82" s="519"/>
      <c r="P82" s="519"/>
      <c r="Q82" s="519"/>
      <c r="R82" s="519"/>
      <c r="S82" s="519"/>
      <c r="T82" s="519"/>
      <c r="U82" s="519"/>
    </row>
    <row r="83" spans="2:21" x14ac:dyDescent="0.25">
      <c r="B83" s="519"/>
      <c r="C83" s="519"/>
      <c r="D83" s="519"/>
      <c r="E83" s="519"/>
      <c r="F83" s="519"/>
      <c r="G83" s="519"/>
      <c r="H83" s="519"/>
      <c r="I83" s="519"/>
      <c r="J83" s="519"/>
      <c r="K83" s="519"/>
      <c r="L83" s="519"/>
      <c r="M83" s="519"/>
      <c r="N83" s="519"/>
      <c r="O83" s="519"/>
      <c r="P83" s="519"/>
      <c r="Q83" s="519"/>
      <c r="R83" s="519"/>
      <c r="S83" s="519"/>
      <c r="T83" s="519"/>
      <c r="U83" s="519"/>
    </row>
    <row r="84" spans="2:21" x14ac:dyDescent="0.25">
      <c r="B84" s="519"/>
      <c r="C84" s="519"/>
      <c r="D84" s="519"/>
      <c r="E84" s="519"/>
      <c r="F84" s="519"/>
      <c r="G84" s="519"/>
      <c r="H84" s="519"/>
      <c r="I84" s="519"/>
      <c r="J84" s="519"/>
      <c r="K84" s="519"/>
      <c r="L84" s="519"/>
      <c r="M84" s="519"/>
      <c r="N84" s="519"/>
      <c r="O84" s="519"/>
      <c r="P84" s="519"/>
      <c r="Q84" s="519"/>
      <c r="R84" s="519"/>
      <c r="S84" s="519"/>
      <c r="T84" s="519"/>
      <c r="U84" s="519"/>
    </row>
    <row r="85" spans="2:21" x14ac:dyDescent="0.25">
      <c r="B85" s="519"/>
      <c r="C85" s="519"/>
      <c r="D85" s="519"/>
      <c r="E85" s="519"/>
      <c r="F85" s="519"/>
      <c r="G85" s="519"/>
      <c r="H85" s="519"/>
      <c r="I85" s="519"/>
      <c r="J85" s="519"/>
      <c r="K85" s="519"/>
      <c r="L85" s="519"/>
      <c r="M85" s="519"/>
      <c r="N85" s="519"/>
      <c r="O85" s="519"/>
      <c r="P85" s="519"/>
      <c r="Q85" s="519"/>
      <c r="R85" s="519"/>
      <c r="S85" s="519"/>
      <c r="T85" s="519"/>
      <c r="U85" s="519"/>
    </row>
    <row r="86" spans="2:21" x14ac:dyDescent="0.25">
      <c r="B86" s="519"/>
      <c r="C86" s="519"/>
      <c r="D86" s="519"/>
      <c r="E86" s="519"/>
      <c r="F86" s="519"/>
      <c r="G86" s="519"/>
      <c r="H86" s="519"/>
      <c r="I86" s="519"/>
      <c r="J86" s="519"/>
      <c r="K86" s="519"/>
      <c r="L86" s="519"/>
      <c r="M86" s="519"/>
      <c r="N86" s="519"/>
      <c r="O86" s="519"/>
      <c r="P86" s="519"/>
      <c r="Q86" s="519"/>
      <c r="R86" s="519"/>
      <c r="S86" s="519"/>
      <c r="T86" s="519"/>
      <c r="U86" s="519"/>
    </row>
    <row r="87" spans="2:21" x14ac:dyDescent="0.25">
      <c r="B87" s="519"/>
      <c r="C87" s="519"/>
      <c r="D87" s="519"/>
      <c r="E87" s="519"/>
      <c r="F87" s="519"/>
      <c r="G87" s="519"/>
      <c r="H87" s="519"/>
      <c r="I87" s="519"/>
      <c r="J87" s="519"/>
      <c r="K87" s="519"/>
      <c r="L87" s="519"/>
      <c r="M87" s="519"/>
      <c r="N87" s="519"/>
      <c r="O87" s="519"/>
      <c r="P87" s="519"/>
      <c r="Q87" s="519"/>
      <c r="R87" s="519"/>
      <c r="S87" s="519"/>
      <c r="T87" s="519"/>
      <c r="U87" s="519"/>
    </row>
    <row r="88" spans="2:21" x14ac:dyDescent="0.25">
      <c r="B88" s="519"/>
      <c r="C88" s="519"/>
      <c r="D88" s="519"/>
      <c r="E88" s="519"/>
      <c r="F88" s="519"/>
      <c r="G88" s="519"/>
      <c r="H88" s="519"/>
      <c r="I88" s="519"/>
      <c r="J88" s="519"/>
      <c r="K88" s="519"/>
      <c r="L88" s="519"/>
      <c r="M88" s="519"/>
      <c r="N88" s="519"/>
      <c r="O88" s="519"/>
      <c r="P88" s="519"/>
      <c r="Q88" s="519"/>
      <c r="R88" s="519"/>
      <c r="S88" s="519"/>
      <c r="T88" s="519"/>
      <c r="U88" s="519"/>
    </row>
    <row r="89" spans="2:21" x14ac:dyDescent="0.25">
      <c r="B89" s="519"/>
      <c r="C89" s="519"/>
      <c r="D89" s="519"/>
      <c r="E89" s="519"/>
      <c r="F89" s="519"/>
      <c r="G89" s="519"/>
      <c r="H89" s="519"/>
      <c r="I89" s="519"/>
      <c r="J89" s="519"/>
      <c r="K89" s="519"/>
      <c r="L89" s="519"/>
      <c r="M89" s="519"/>
      <c r="N89" s="519"/>
      <c r="O89" s="519"/>
      <c r="P89" s="519"/>
      <c r="Q89" s="519"/>
      <c r="R89" s="519"/>
      <c r="S89" s="519"/>
      <c r="T89" s="519"/>
      <c r="U89" s="519"/>
    </row>
    <row r="90" spans="2:21" x14ac:dyDescent="0.25">
      <c r="B90" s="519"/>
      <c r="C90" s="519"/>
      <c r="D90" s="519"/>
      <c r="E90" s="519"/>
      <c r="F90" s="519"/>
      <c r="G90" s="519"/>
      <c r="H90" s="519"/>
      <c r="I90" s="519"/>
      <c r="J90" s="519"/>
      <c r="K90" s="519"/>
      <c r="L90" s="519"/>
      <c r="M90" s="519"/>
      <c r="N90" s="519"/>
      <c r="O90" s="519"/>
      <c r="P90" s="519"/>
      <c r="Q90" s="519"/>
      <c r="R90" s="519"/>
      <c r="S90" s="519"/>
      <c r="T90" s="519"/>
      <c r="U90" s="519"/>
    </row>
    <row r="91" spans="2:21" x14ac:dyDescent="0.25">
      <c r="B91" s="519"/>
      <c r="C91" s="519"/>
      <c r="D91" s="519"/>
      <c r="E91" s="519"/>
      <c r="F91" s="519"/>
      <c r="G91" s="519"/>
      <c r="H91" s="519"/>
      <c r="I91" s="519"/>
      <c r="J91" s="519"/>
      <c r="K91" s="519"/>
      <c r="L91" s="519"/>
      <c r="M91" s="519"/>
      <c r="N91" s="519"/>
      <c r="O91" s="519"/>
      <c r="P91" s="519"/>
      <c r="Q91" s="519"/>
      <c r="R91" s="519"/>
      <c r="S91" s="519"/>
      <c r="T91" s="519"/>
      <c r="U91" s="519"/>
    </row>
    <row r="92" spans="2:21" x14ac:dyDescent="0.25">
      <c r="B92" s="519"/>
      <c r="C92" s="519"/>
      <c r="D92" s="519"/>
      <c r="E92" s="519"/>
      <c r="F92" s="519"/>
      <c r="G92" s="519"/>
      <c r="H92" s="519"/>
      <c r="I92" s="519"/>
      <c r="J92" s="519"/>
      <c r="K92" s="519"/>
      <c r="L92" s="519"/>
      <c r="M92" s="519"/>
      <c r="N92" s="519"/>
      <c r="O92" s="519"/>
      <c r="P92" s="519"/>
      <c r="Q92" s="519"/>
      <c r="R92" s="519"/>
      <c r="S92" s="519"/>
      <c r="T92" s="519"/>
      <c r="U92" s="519"/>
    </row>
    <row r="93" spans="2:21" x14ac:dyDescent="0.25">
      <c r="B93" s="519"/>
      <c r="C93" s="519"/>
      <c r="D93" s="519"/>
      <c r="E93" s="519"/>
      <c r="F93" s="519"/>
      <c r="G93" s="519"/>
      <c r="H93" s="519"/>
      <c r="I93" s="519"/>
      <c r="J93" s="519"/>
      <c r="K93" s="519"/>
      <c r="L93" s="519"/>
      <c r="M93" s="519"/>
      <c r="N93" s="519"/>
      <c r="O93" s="519"/>
      <c r="P93" s="519"/>
      <c r="Q93" s="519"/>
      <c r="R93" s="519"/>
      <c r="S93" s="519"/>
      <c r="T93" s="519"/>
      <c r="U93" s="519"/>
    </row>
    <row r="94" spans="2:21" x14ac:dyDescent="0.25">
      <c r="B94" s="519"/>
      <c r="C94" s="519"/>
      <c r="D94" s="519"/>
      <c r="E94" s="519"/>
      <c r="F94" s="519"/>
      <c r="G94" s="519"/>
      <c r="H94" s="519"/>
      <c r="I94" s="519"/>
      <c r="J94" s="519"/>
      <c r="K94" s="519"/>
      <c r="L94" s="519"/>
      <c r="M94" s="519"/>
      <c r="N94" s="519"/>
      <c r="O94" s="519"/>
      <c r="P94" s="519"/>
      <c r="Q94" s="519"/>
      <c r="R94" s="519"/>
      <c r="S94" s="519"/>
      <c r="T94" s="519"/>
      <c r="U94" s="519"/>
    </row>
    <row r="95" spans="2:21" x14ac:dyDescent="0.25">
      <c r="B95" s="519"/>
      <c r="C95" s="519"/>
      <c r="D95" s="519"/>
      <c r="E95" s="519"/>
      <c r="F95" s="519"/>
      <c r="G95" s="519"/>
      <c r="H95" s="519"/>
      <c r="I95" s="519"/>
      <c r="J95" s="519"/>
      <c r="K95" s="519"/>
      <c r="L95" s="519"/>
      <c r="M95" s="519"/>
      <c r="N95" s="519"/>
      <c r="O95" s="519"/>
      <c r="P95" s="519"/>
      <c r="Q95" s="519"/>
      <c r="R95" s="519"/>
      <c r="S95" s="519"/>
      <c r="T95" s="519"/>
      <c r="U95" s="519"/>
    </row>
    <row r="96" spans="2:21" x14ac:dyDescent="0.25">
      <c r="B96" s="519"/>
      <c r="C96" s="519"/>
      <c r="D96" s="519"/>
      <c r="E96" s="519"/>
      <c r="F96" s="519"/>
      <c r="G96" s="519"/>
      <c r="H96" s="519"/>
      <c r="I96" s="519"/>
      <c r="J96" s="519"/>
      <c r="K96" s="519"/>
      <c r="L96" s="519"/>
      <c r="M96" s="519"/>
      <c r="N96" s="519"/>
      <c r="O96" s="519"/>
      <c r="P96" s="519"/>
      <c r="Q96" s="519"/>
      <c r="R96" s="519"/>
      <c r="S96" s="519"/>
      <c r="T96" s="519"/>
      <c r="U96" s="519"/>
    </row>
    <row r="97" spans="2:21" x14ac:dyDescent="0.25">
      <c r="B97" s="519"/>
      <c r="C97" s="519"/>
      <c r="D97" s="519"/>
      <c r="E97" s="519"/>
      <c r="F97" s="519"/>
      <c r="G97" s="519"/>
      <c r="H97" s="519"/>
      <c r="I97" s="519"/>
      <c r="J97" s="519"/>
      <c r="K97" s="519"/>
      <c r="L97" s="519"/>
      <c r="M97" s="519"/>
      <c r="N97" s="519"/>
      <c r="O97" s="519"/>
      <c r="P97" s="519"/>
      <c r="Q97" s="519"/>
      <c r="R97" s="519"/>
      <c r="S97" s="519"/>
      <c r="T97" s="519"/>
      <c r="U97" s="519"/>
    </row>
    <row r="98" spans="2:21" x14ac:dyDescent="0.25">
      <c r="B98" s="519"/>
      <c r="C98" s="519"/>
      <c r="D98" s="519"/>
      <c r="E98" s="519"/>
      <c r="F98" s="519"/>
      <c r="G98" s="519"/>
      <c r="H98" s="519"/>
      <c r="I98" s="519"/>
      <c r="J98" s="519"/>
      <c r="K98" s="519"/>
      <c r="L98" s="519"/>
      <c r="M98" s="519"/>
      <c r="N98" s="519"/>
      <c r="O98" s="519"/>
      <c r="P98" s="519"/>
      <c r="Q98" s="519"/>
      <c r="R98" s="519"/>
      <c r="S98" s="519"/>
      <c r="T98" s="519"/>
      <c r="U98" s="519"/>
    </row>
    <row r="99" spans="2:21" x14ac:dyDescent="0.25">
      <c r="B99" s="519"/>
      <c r="C99" s="519"/>
      <c r="D99" s="519"/>
      <c r="E99" s="519"/>
      <c r="F99" s="519"/>
      <c r="G99" s="519"/>
      <c r="H99" s="519"/>
      <c r="I99" s="519"/>
      <c r="J99" s="519"/>
      <c r="K99" s="519"/>
      <c r="L99" s="519"/>
      <c r="M99" s="519"/>
      <c r="N99" s="519"/>
      <c r="O99" s="519"/>
      <c r="P99" s="519"/>
      <c r="Q99" s="519"/>
      <c r="R99" s="519"/>
      <c r="S99" s="519"/>
      <c r="T99" s="519"/>
      <c r="U99" s="519"/>
    </row>
    <row r="100" spans="2:21" x14ac:dyDescent="0.25">
      <c r="B100" s="519"/>
      <c r="C100" s="519"/>
      <c r="D100" s="519"/>
      <c r="E100" s="519"/>
      <c r="F100" s="519"/>
      <c r="G100" s="519"/>
      <c r="H100" s="519"/>
      <c r="I100" s="519"/>
      <c r="J100" s="519"/>
      <c r="K100" s="519"/>
      <c r="L100" s="519"/>
      <c r="M100" s="519"/>
      <c r="N100" s="519"/>
      <c r="O100" s="519"/>
      <c r="P100" s="519"/>
      <c r="Q100" s="519"/>
      <c r="R100" s="519"/>
      <c r="S100" s="519"/>
      <c r="T100" s="519"/>
      <c r="U100" s="519"/>
    </row>
    <row r="101" spans="2:21" x14ac:dyDescent="0.25">
      <c r="B101" s="519"/>
      <c r="C101" s="519"/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</row>
    <row r="102" spans="2:21" x14ac:dyDescent="0.25">
      <c r="B102" s="519"/>
      <c r="C102" s="519"/>
      <c r="D102" s="519"/>
      <c r="E102" s="519"/>
      <c r="F102" s="519"/>
      <c r="G102" s="519"/>
      <c r="H102" s="519"/>
      <c r="I102" s="519"/>
      <c r="J102" s="519"/>
      <c r="K102" s="519"/>
      <c r="L102" s="519"/>
      <c r="M102" s="519"/>
      <c r="N102" s="519"/>
      <c r="O102" s="519"/>
      <c r="P102" s="519"/>
      <c r="Q102" s="519"/>
      <c r="R102" s="519"/>
      <c r="S102" s="519"/>
      <c r="T102" s="519"/>
      <c r="U102" s="519"/>
    </row>
    <row r="103" spans="2:21" x14ac:dyDescent="0.25">
      <c r="B103" s="519"/>
      <c r="C103" s="519"/>
      <c r="D103" s="519"/>
      <c r="E103" s="519"/>
      <c r="F103" s="519"/>
      <c r="G103" s="519"/>
      <c r="H103" s="519"/>
      <c r="I103" s="519"/>
      <c r="J103" s="519"/>
      <c r="K103" s="519"/>
      <c r="L103" s="519"/>
      <c r="M103" s="519"/>
      <c r="N103" s="519"/>
      <c r="O103" s="519"/>
      <c r="P103" s="519"/>
      <c r="Q103" s="519"/>
      <c r="R103" s="519"/>
      <c r="S103" s="519"/>
      <c r="T103" s="519"/>
      <c r="U103" s="519"/>
    </row>
    <row r="104" spans="2:21" x14ac:dyDescent="0.25"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2:21" x14ac:dyDescent="0.25">
      <c r="B105" s="519"/>
      <c r="C105" s="519"/>
      <c r="D105" s="519"/>
      <c r="E105" s="519"/>
      <c r="F105" s="519"/>
      <c r="G105" s="519"/>
      <c r="H105" s="519"/>
      <c r="I105" s="519"/>
      <c r="J105" s="519"/>
      <c r="K105" s="519"/>
      <c r="L105" s="519"/>
      <c r="M105" s="519"/>
      <c r="N105" s="519"/>
      <c r="O105" s="519"/>
      <c r="P105" s="519"/>
      <c r="Q105" s="519"/>
      <c r="R105" s="519"/>
      <c r="S105" s="519"/>
      <c r="T105" s="519"/>
      <c r="U105" s="519"/>
    </row>
    <row r="106" spans="2:21" x14ac:dyDescent="0.25">
      <c r="B106" s="519"/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</row>
    <row r="107" spans="2:21" x14ac:dyDescent="0.25"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519"/>
      <c r="U107" s="519"/>
    </row>
    <row r="108" spans="2:21" x14ac:dyDescent="0.25">
      <c r="B108" s="519"/>
      <c r="C108" s="519"/>
      <c r="D108" s="519"/>
      <c r="E108" s="519"/>
      <c r="F108" s="519"/>
      <c r="G108" s="519"/>
      <c r="H108" s="519"/>
      <c r="I108" s="519"/>
      <c r="J108" s="519"/>
      <c r="K108" s="519"/>
      <c r="L108" s="519"/>
      <c r="M108" s="519"/>
      <c r="N108" s="519"/>
      <c r="O108" s="519"/>
      <c r="P108" s="519"/>
      <c r="Q108" s="519"/>
      <c r="R108" s="519"/>
      <c r="S108" s="519"/>
      <c r="T108" s="519"/>
      <c r="U108" s="519"/>
    </row>
    <row r="109" spans="2:21" x14ac:dyDescent="0.25">
      <c r="B109" s="519"/>
      <c r="C109" s="519"/>
      <c r="D109" s="519"/>
      <c r="E109" s="519"/>
      <c r="F109" s="519"/>
      <c r="G109" s="519"/>
      <c r="H109" s="519"/>
      <c r="I109" s="519"/>
      <c r="J109" s="519"/>
      <c r="K109" s="519"/>
      <c r="L109" s="519"/>
      <c r="M109" s="519"/>
      <c r="N109" s="519"/>
      <c r="O109" s="519"/>
      <c r="P109" s="519"/>
      <c r="Q109" s="519"/>
      <c r="R109" s="519"/>
      <c r="S109" s="519"/>
      <c r="T109" s="519"/>
      <c r="U109" s="519"/>
    </row>
    <row r="110" spans="2:21" x14ac:dyDescent="0.25">
      <c r="B110" s="519"/>
      <c r="C110" s="519"/>
      <c r="D110" s="519"/>
      <c r="E110" s="519"/>
      <c r="F110" s="519"/>
      <c r="G110" s="519"/>
      <c r="H110" s="519"/>
      <c r="I110" s="519"/>
      <c r="J110" s="519"/>
      <c r="K110" s="519"/>
      <c r="L110" s="519"/>
      <c r="M110" s="519"/>
      <c r="N110" s="519"/>
      <c r="O110" s="519"/>
      <c r="P110" s="519"/>
      <c r="Q110" s="519"/>
      <c r="R110" s="519"/>
      <c r="S110" s="519"/>
      <c r="T110" s="519"/>
      <c r="U110" s="519"/>
    </row>
    <row r="111" spans="2:21" x14ac:dyDescent="0.25">
      <c r="B111" s="519"/>
      <c r="C111" s="519"/>
      <c r="D111" s="519"/>
      <c r="E111" s="519"/>
      <c r="F111" s="519"/>
      <c r="G111" s="519"/>
      <c r="H111" s="519"/>
      <c r="I111" s="519"/>
      <c r="J111" s="519"/>
      <c r="K111" s="519"/>
      <c r="L111" s="519"/>
      <c r="M111" s="519"/>
      <c r="N111" s="519"/>
      <c r="O111" s="519"/>
      <c r="P111" s="519"/>
      <c r="Q111" s="519"/>
      <c r="R111" s="519"/>
      <c r="S111" s="519"/>
      <c r="T111" s="519"/>
      <c r="U111" s="519"/>
    </row>
    <row r="112" spans="2:21" x14ac:dyDescent="0.25">
      <c r="B112" s="519"/>
      <c r="C112" s="519"/>
      <c r="D112" s="519"/>
      <c r="E112" s="519"/>
      <c r="F112" s="519"/>
      <c r="G112" s="519"/>
      <c r="H112" s="519"/>
      <c r="I112" s="519"/>
      <c r="J112" s="519"/>
      <c r="K112" s="519"/>
      <c r="L112" s="519"/>
      <c r="M112" s="519"/>
      <c r="N112" s="519"/>
      <c r="O112" s="519"/>
      <c r="P112" s="519"/>
      <c r="Q112" s="519"/>
      <c r="R112" s="519"/>
      <c r="S112" s="519"/>
      <c r="T112" s="519"/>
      <c r="U112" s="519"/>
    </row>
    <row r="113" spans="2:21" x14ac:dyDescent="0.25">
      <c r="B113" s="519"/>
      <c r="C113" s="519"/>
      <c r="D113" s="519"/>
      <c r="E113" s="519"/>
      <c r="F113" s="519"/>
      <c r="G113" s="519"/>
      <c r="H113" s="519"/>
      <c r="I113" s="519"/>
      <c r="J113" s="519"/>
      <c r="K113" s="519"/>
      <c r="L113" s="519"/>
      <c r="M113" s="519"/>
      <c r="N113" s="519"/>
      <c r="O113" s="519"/>
      <c r="P113" s="519"/>
      <c r="Q113" s="519"/>
      <c r="R113" s="519"/>
      <c r="S113" s="519"/>
      <c r="T113" s="519"/>
      <c r="U113" s="519"/>
    </row>
    <row r="114" spans="2:21" x14ac:dyDescent="0.25">
      <c r="B114" s="519"/>
      <c r="C114" s="519"/>
      <c r="D114" s="519"/>
      <c r="E114" s="519"/>
      <c r="F114" s="519"/>
      <c r="G114" s="519"/>
      <c r="H114" s="519"/>
      <c r="I114" s="519"/>
      <c r="J114" s="519"/>
      <c r="K114" s="519"/>
      <c r="L114" s="519"/>
      <c r="M114" s="519"/>
      <c r="N114" s="519"/>
      <c r="O114" s="519"/>
      <c r="P114" s="519"/>
      <c r="Q114" s="519"/>
      <c r="R114" s="519"/>
      <c r="S114" s="519"/>
      <c r="T114" s="519"/>
      <c r="U114" s="519"/>
    </row>
    <row r="115" spans="2:21" x14ac:dyDescent="0.25">
      <c r="B115" s="519"/>
      <c r="C115" s="519"/>
      <c r="D115" s="519"/>
      <c r="E115" s="519"/>
      <c r="F115" s="519"/>
      <c r="G115" s="519"/>
      <c r="H115" s="519"/>
      <c r="I115" s="519"/>
      <c r="J115" s="519"/>
      <c r="K115" s="519"/>
      <c r="L115" s="519"/>
      <c r="M115" s="519"/>
      <c r="N115" s="519"/>
      <c r="O115" s="519"/>
      <c r="P115" s="519"/>
      <c r="Q115" s="519"/>
      <c r="R115" s="519"/>
      <c r="S115" s="519"/>
      <c r="T115" s="519"/>
      <c r="U115" s="519"/>
    </row>
    <row r="116" spans="2:21" x14ac:dyDescent="0.25">
      <c r="B116" s="519"/>
      <c r="C116" s="519"/>
      <c r="D116" s="519"/>
      <c r="E116" s="519"/>
      <c r="F116" s="519"/>
      <c r="G116" s="519"/>
      <c r="H116" s="519"/>
      <c r="I116" s="519"/>
      <c r="J116" s="519"/>
      <c r="K116" s="519"/>
      <c r="L116" s="519"/>
      <c r="M116" s="519"/>
      <c r="N116" s="519"/>
      <c r="O116" s="519"/>
      <c r="P116" s="519"/>
      <c r="Q116" s="519"/>
      <c r="R116" s="519"/>
      <c r="S116" s="519"/>
      <c r="T116" s="519"/>
      <c r="U116" s="519"/>
    </row>
    <row r="117" spans="2:21" x14ac:dyDescent="0.25">
      <c r="B117" s="519"/>
      <c r="C117" s="519"/>
      <c r="D117" s="519"/>
      <c r="E117" s="519"/>
      <c r="F117" s="519"/>
      <c r="G117" s="519"/>
      <c r="H117" s="519"/>
      <c r="I117" s="519"/>
      <c r="J117" s="519"/>
      <c r="K117" s="519"/>
      <c r="L117" s="519"/>
      <c r="M117" s="519"/>
      <c r="N117" s="519"/>
      <c r="O117" s="519"/>
      <c r="P117" s="519"/>
      <c r="Q117" s="519"/>
      <c r="R117" s="519"/>
      <c r="S117" s="519"/>
      <c r="T117" s="519"/>
      <c r="U117" s="519"/>
    </row>
    <row r="118" spans="2:21" x14ac:dyDescent="0.25">
      <c r="B118" s="519"/>
      <c r="C118" s="519"/>
      <c r="D118" s="519"/>
      <c r="E118" s="519"/>
      <c r="F118" s="519"/>
      <c r="G118" s="519"/>
      <c r="H118" s="519"/>
      <c r="I118" s="519"/>
      <c r="J118" s="519"/>
      <c r="K118" s="519"/>
      <c r="L118" s="519"/>
      <c r="M118" s="519"/>
      <c r="N118" s="519"/>
      <c r="O118" s="519"/>
      <c r="P118" s="519"/>
      <c r="Q118" s="519"/>
      <c r="R118" s="519"/>
      <c r="S118" s="519"/>
      <c r="T118" s="519"/>
      <c r="U118" s="519"/>
    </row>
    <row r="119" spans="2:21" x14ac:dyDescent="0.25">
      <c r="B119" s="519"/>
      <c r="C119" s="519"/>
      <c r="D119" s="519"/>
      <c r="E119" s="519"/>
      <c r="F119" s="519"/>
      <c r="G119" s="519"/>
      <c r="H119" s="519"/>
      <c r="I119" s="519"/>
      <c r="J119" s="519"/>
      <c r="K119" s="519"/>
      <c r="L119" s="519"/>
      <c r="M119" s="519"/>
      <c r="N119" s="519"/>
      <c r="O119" s="519"/>
      <c r="P119" s="519"/>
      <c r="Q119" s="519"/>
      <c r="R119" s="519"/>
      <c r="S119" s="519"/>
      <c r="T119" s="519"/>
      <c r="U119" s="519"/>
    </row>
    <row r="120" spans="2:21" x14ac:dyDescent="0.25">
      <c r="B120" s="519"/>
      <c r="C120" s="519"/>
      <c r="D120" s="519"/>
      <c r="E120" s="519"/>
      <c r="F120" s="519"/>
      <c r="G120" s="519"/>
      <c r="H120" s="519"/>
      <c r="I120" s="519"/>
      <c r="J120" s="519"/>
      <c r="K120" s="519"/>
      <c r="L120" s="519"/>
      <c r="M120" s="519"/>
      <c r="N120" s="519"/>
      <c r="O120" s="519"/>
      <c r="P120" s="519"/>
      <c r="Q120" s="519"/>
      <c r="R120" s="519"/>
      <c r="S120" s="519"/>
      <c r="T120" s="519"/>
      <c r="U120" s="519"/>
    </row>
    <row r="121" spans="2:21" x14ac:dyDescent="0.25">
      <c r="B121" s="519"/>
      <c r="C121" s="519"/>
      <c r="D121" s="519"/>
      <c r="E121" s="519"/>
      <c r="F121" s="519"/>
      <c r="G121" s="519"/>
      <c r="H121" s="519"/>
      <c r="I121" s="519"/>
      <c r="J121" s="519"/>
      <c r="K121" s="519"/>
      <c r="L121" s="519"/>
      <c r="M121" s="519"/>
      <c r="N121" s="519"/>
      <c r="O121" s="519"/>
      <c r="P121" s="519"/>
      <c r="Q121" s="519"/>
      <c r="R121" s="519"/>
      <c r="S121" s="519"/>
      <c r="T121" s="519"/>
      <c r="U121" s="519"/>
    </row>
    <row r="122" spans="2:21" x14ac:dyDescent="0.25">
      <c r="B122" s="519"/>
      <c r="C122" s="519"/>
      <c r="D122" s="519"/>
      <c r="E122" s="519"/>
      <c r="F122" s="519"/>
      <c r="G122" s="519"/>
      <c r="H122" s="519"/>
      <c r="I122" s="519"/>
      <c r="J122" s="519"/>
      <c r="K122" s="519"/>
      <c r="L122" s="519"/>
      <c r="M122" s="519"/>
      <c r="N122" s="519"/>
      <c r="O122" s="519"/>
      <c r="P122" s="519"/>
      <c r="Q122" s="519"/>
      <c r="R122" s="519"/>
      <c r="S122" s="519"/>
      <c r="T122" s="519"/>
      <c r="U122" s="519"/>
    </row>
    <row r="123" spans="2:21" x14ac:dyDescent="0.25">
      <c r="B123" s="519"/>
      <c r="C123" s="519"/>
      <c r="D123" s="519"/>
      <c r="E123" s="519"/>
      <c r="F123" s="519"/>
      <c r="G123" s="519"/>
      <c r="H123" s="519"/>
      <c r="I123" s="519"/>
      <c r="J123" s="519"/>
      <c r="K123" s="519"/>
      <c r="L123" s="519"/>
      <c r="M123" s="519"/>
      <c r="N123" s="519"/>
      <c r="O123" s="519"/>
      <c r="P123" s="519"/>
      <c r="Q123" s="519"/>
      <c r="R123" s="519"/>
      <c r="S123" s="519"/>
      <c r="T123" s="519"/>
      <c r="U123" s="519"/>
    </row>
    <row r="124" spans="2:21" x14ac:dyDescent="0.25">
      <c r="B124" s="519"/>
      <c r="C124" s="519"/>
      <c r="D124" s="519"/>
      <c r="E124" s="519"/>
      <c r="F124" s="519"/>
      <c r="G124" s="519"/>
      <c r="H124" s="519"/>
      <c r="I124" s="519"/>
      <c r="J124" s="519"/>
      <c r="K124" s="519"/>
      <c r="L124" s="519"/>
      <c r="M124" s="519"/>
      <c r="N124" s="519"/>
      <c r="O124" s="519"/>
      <c r="P124" s="519"/>
      <c r="Q124" s="519"/>
      <c r="R124" s="519"/>
      <c r="S124" s="519"/>
      <c r="T124" s="519"/>
      <c r="U124" s="519"/>
    </row>
    <row r="125" spans="2:21" x14ac:dyDescent="0.25">
      <c r="B125" s="519"/>
      <c r="C125" s="519"/>
      <c r="D125" s="519"/>
      <c r="E125" s="519"/>
      <c r="F125" s="519"/>
      <c r="G125" s="519"/>
      <c r="H125" s="519"/>
      <c r="I125" s="519"/>
      <c r="J125" s="519"/>
      <c r="K125" s="519"/>
      <c r="L125" s="519"/>
      <c r="M125" s="519"/>
      <c r="N125" s="519"/>
      <c r="O125" s="519"/>
      <c r="P125" s="519"/>
      <c r="Q125" s="519"/>
      <c r="R125" s="519"/>
      <c r="S125" s="519"/>
      <c r="T125" s="519"/>
      <c r="U125" s="519"/>
    </row>
    <row r="126" spans="2:21" x14ac:dyDescent="0.25">
      <c r="B126" s="519"/>
      <c r="C126" s="519"/>
      <c r="D126" s="519"/>
      <c r="E126" s="519"/>
      <c r="F126" s="519"/>
      <c r="G126" s="519"/>
      <c r="H126" s="519"/>
      <c r="I126" s="519"/>
      <c r="J126" s="519"/>
      <c r="K126" s="519"/>
      <c r="L126" s="519"/>
      <c r="M126" s="519"/>
      <c r="N126" s="519"/>
      <c r="O126" s="519"/>
      <c r="P126" s="519"/>
      <c r="Q126" s="519"/>
      <c r="R126" s="519"/>
      <c r="S126" s="519"/>
      <c r="T126" s="519"/>
      <c r="U126" s="519"/>
    </row>
    <row r="127" spans="2:21" x14ac:dyDescent="0.25">
      <c r="B127" s="519"/>
      <c r="C127" s="519"/>
      <c r="D127" s="519"/>
      <c r="E127" s="519"/>
      <c r="F127" s="519"/>
      <c r="G127" s="519"/>
      <c r="H127" s="519"/>
      <c r="I127" s="519"/>
      <c r="J127" s="519"/>
      <c r="K127" s="519"/>
      <c r="L127" s="519"/>
      <c r="M127" s="519"/>
      <c r="N127" s="519"/>
      <c r="O127" s="519"/>
      <c r="P127" s="519"/>
      <c r="Q127" s="519"/>
      <c r="R127" s="519"/>
      <c r="S127" s="519"/>
      <c r="T127" s="519"/>
      <c r="U127" s="519"/>
    </row>
    <row r="128" spans="2:21" x14ac:dyDescent="0.25">
      <c r="B128" s="519"/>
      <c r="C128" s="519"/>
      <c r="D128" s="519"/>
      <c r="E128" s="519"/>
      <c r="F128" s="519"/>
      <c r="G128" s="519"/>
      <c r="H128" s="519"/>
      <c r="I128" s="519"/>
      <c r="J128" s="519"/>
      <c r="K128" s="519"/>
      <c r="L128" s="519"/>
      <c r="M128" s="519"/>
      <c r="N128" s="519"/>
      <c r="O128" s="519"/>
      <c r="P128" s="519"/>
      <c r="Q128" s="519"/>
      <c r="R128" s="519"/>
      <c r="S128" s="519"/>
      <c r="T128" s="519"/>
      <c r="U128" s="519"/>
    </row>
    <row r="129" spans="2:21" x14ac:dyDescent="0.25">
      <c r="B129" s="519"/>
      <c r="C129" s="519"/>
      <c r="D129" s="519"/>
      <c r="E129" s="519"/>
      <c r="F129" s="519"/>
      <c r="G129" s="519"/>
      <c r="H129" s="519"/>
      <c r="I129" s="519"/>
      <c r="J129" s="519"/>
      <c r="K129" s="519"/>
      <c r="L129" s="519"/>
      <c r="M129" s="519"/>
      <c r="N129" s="519"/>
      <c r="O129" s="519"/>
      <c r="P129" s="519"/>
      <c r="Q129" s="519"/>
      <c r="R129" s="519"/>
      <c r="S129" s="519"/>
      <c r="T129" s="519"/>
      <c r="U129" s="519"/>
    </row>
    <row r="130" spans="2:21" x14ac:dyDescent="0.25">
      <c r="B130" s="519"/>
      <c r="C130" s="519"/>
      <c r="D130" s="519"/>
      <c r="E130" s="519"/>
      <c r="F130" s="519"/>
      <c r="G130" s="519"/>
      <c r="H130" s="519"/>
      <c r="I130" s="519"/>
      <c r="J130" s="519"/>
      <c r="K130" s="519"/>
      <c r="L130" s="519"/>
      <c r="M130" s="519"/>
      <c r="N130" s="519"/>
      <c r="O130" s="519"/>
      <c r="P130" s="519"/>
      <c r="Q130" s="519"/>
      <c r="R130" s="519"/>
      <c r="S130" s="519"/>
      <c r="T130" s="519"/>
      <c r="U130" s="519"/>
    </row>
    <row r="131" spans="2:21" x14ac:dyDescent="0.25">
      <c r="B131" s="519"/>
      <c r="C131" s="519"/>
      <c r="D131" s="519"/>
      <c r="E131" s="519"/>
      <c r="F131" s="519"/>
      <c r="G131" s="519"/>
      <c r="H131" s="519"/>
      <c r="I131" s="519"/>
      <c r="J131" s="519"/>
      <c r="K131" s="519"/>
      <c r="L131" s="519"/>
      <c r="M131" s="519"/>
      <c r="N131" s="519"/>
      <c r="O131" s="519"/>
      <c r="P131" s="519"/>
      <c r="Q131" s="519"/>
      <c r="R131" s="519"/>
      <c r="S131" s="519"/>
      <c r="T131" s="519"/>
      <c r="U131" s="519"/>
    </row>
    <row r="132" spans="2:21" x14ac:dyDescent="0.25">
      <c r="B132" s="519"/>
      <c r="C132" s="519"/>
      <c r="D132" s="519"/>
      <c r="E132" s="519"/>
      <c r="F132" s="519"/>
      <c r="G132" s="519"/>
      <c r="H132" s="519"/>
      <c r="I132" s="519"/>
      <c r="J132" s="519"/>
      <c r="K132" s="519"/>
      <c r="L132" s="519"/>
      <c r="M132" s="519"/>
      <c r="N132" s="519"/>
      <c r="O132" s="519"/>
      <c r="P132" s="519"/>
      <c r="Q132" s="519"/>
      <c r="R132" s="519"/>
      <c r="S132" s="519"/>
      <c r="T132" s="519"/>
      <c r="U132" s="519"/>
    </row>
    <row r="133" spans="2:21" x14ac:dyDescent="0.25">
      <c r="B133" s="519"/>
      <c r="C133" s="519"/>
      <c r="D133" s="519"/>
      <c r="E133" s="519"/>
      <c r="F133" s="519"/>
      <c r="G133" s="519"/>
      <c r="H133" s="519"/>
      <c r="I133" s="519"/>
      <c r="J133" s="519"/>
      <c r="K133" s="519"/>
      <c r="L133" s="519"/>
      <c r="M133" s="519"/>
      <c r="N133" s="519"/>
      <c r="O133" s="519"/>
      <c r="P133" s="519"/>
      <c r="Q133" s="519"/>
      <c r="R133" s="519"/>
      <c r="S133" s="519"/>
      <c r="T133" s="519"/>
      <c r="U133" s="519"/>
    </row>
    <row r="134" spans="2:21" x14ac:dyDescent="0.25">
      <c r="B134" s="519"/>
      <c r="C134" s="519"/>
      <c r="D134" s="519"/>
      <c r="E134" s="519"/>
      <c r="F134" s="519"/>
      <c r="G134" s="519"/>
      <c r="H134" s="519"/>
      <c r="I134" s="519"/>
      <c r="J134" s="519"/>
      <c r="K134" s="519"/>
      <c r="L134" s="519"/>
      <c r="M134" s="519"/>
      <c r="N134" s="519"/>
      <c r="O134" s="519"/>
      <c r="P134" s="519"/>
      <c r="Q134" s="519"/>
      <c r="R134" s="519"/>
      <c r="S134" s="519"/>
      <c r="T134" s="519"/>
      <c r="U134" s="519"/>
    </row>
    <row r="135" spans="2:21" x14ac:dyDescent="0.25">
      <c r="B135" s="519"/>
      <c r="C135" s="519"/>
      <c r="D135" s="519"/>
      <c r="E135" s="519"/>
      <c r="F135" s="519"/>
      <c r="G135" s="519"/>
      <c r="H135" s="519"/>
      <c r="I135" s="519"/>
      <c r="J135" s="519"/>
      <c r="K135" s="519"/>
      <c r="L135" s="519"/>
      <c r="M135" s="519"/>
      <c r="N135" s="519"/>
      <c r="O135" s="519"/>
      <c r="P135" s="519"/>
      <c r="Q135" s="519"/>
      <c r="R135" s="519"/>
      <c r="S135" s="519"/>
      <c r="T135" s="519"/>
      <c r="U135" s="519"/>
    </row>
    <row r="136" spans="2:21" x14ac:dyDescent="0.25">
      <c r="B136" s="519"/>
      <c r="C136" s="519"/>
      <c r="D136" s="519"/>
      <c r="E136" s="519"/>
      <c r="F136" s="519"/>
      <c r="G136" s="519"/>
      <c r="H136" s="519"/>
      <c r="I136" s="519"/>
      <c r="J136" s="519"/>
      <c r="K136" s="519"/>
      <c r="L136" s="519"/>
      <c r="M136" s="519"/>
      <c r="N136" s="519"/>
      <c r="O136" s="519"/>
      <c r="P136" s="519"/>
      <c r="Q136" s="519"/>
      <c r="R136" s="519"/>
      <c r="S136" s="519"/>
      <c r="T136" s="519"/>
      <c r="U136" s="519"/>
    </row>
    <row r="137" spans="2:21" x14ac:dyDescent="0.25">
      <c r="B137" s="519"/>
      <c r="C137" s="519"/>
      <c r="D137" s="519"/>
      <c r="E137" s="519"/>
      <c r="F137" s="519"/>
      <c r="G137" s="519"/>
      <c r="H137" s="519"/>
      <c r="I137" s="519"/>
      <c r="J137" s="519"/>
      <c r="K137" s="519"/>
      <c r="L137" s="519"/>
      <c r="M137" s="519"/>
      <c r="N137" s="519"/>
      <c r="O137" s="519"/>
      <c r="P137" s="519"/>
      <c r="Q137" s="519"/>
      <c r="R137" s="519"/>
      <c r="S137" s="519"/>
      <c r="T137" s="519"/>
      <c r="U137" s="519"/>
    </row>
    <row r="138" spans="2:21" x14ac:dyDescent="0.25">
      <c r="B138" s="519"/>
      <c r="C138" s="519"/>
      <c r="D138" s="519"/>
      <c r="E138" s="519"/>
      <c r="F138" s="519"/>
      <c r="G138" s="519"/>
      <c r="H138" s="519"/>
      <c r="I138" s="519"/>
      <c r="J138" s="519"/>
      <c r="K138" s="519"/>
      <c r="L138" s="519"/>
      <c r="M138" s="519"/>
      <c r="N138" s="519"/>
      <c r="O138" s="519"/>
      <c r="P138" s="519"/>
      <c r="Q138" s="519"/>
      <c r="R138" s="519"/>
      <c r="S138" s="519"/>
      <c r="T138" s="519"/>
      <c r="U138" s="519"/>
    </row>
    <row r="139" spans="2:21" x14ac:dyDescent="0.25">
      <c r="B139" s="519"/>
      <c r="C139" s="519"/>
      <c r="D139" s="519"/>
      <c r="E139" s="519"/>
      <c r="F139" s="519"/>
      <c r="G139" s="519"/>
      <c r="H139" s="519"/>
      <c r="I139" s="519"/>
      <c r="J139" s="519"/>
      <c r="K139" s="519"/>
      <c r="L139" s="519"/>
      <c r="M139" s="519"/>
      <c r="N139" s="519"/>
      <c r="O139" s="519"/>
      <c r="P139" s="519"/>
      <c r="Q139" s="519"/>
      <c r="R139" s="519"/>
      <c r="S139" s="519"/>
      <c r="T139" s="519"/>
      <c r="U139" s="519"/>
    </row>
    <row r="140" spans="2:21" x14ac:dyDescent="0.25">
      <c r="B140" s="519"/>
      <c r="C140" s="519"/>
      <c r="D140" s="519"/>
      <c r="E140" s="519"/>
      <c r="F140" s="519"/>
      <c r="G140" s="519"/>
      <c r="H140" s="519"/>
      <c r="I140" s="519"/>
      <c r="J140" s="519"/>
      <c r="K140" s="519"/>
      <c r="L140" s="519"/>
      <c r="M140" s="519"/>
      <c r="N140" s="519"/>
      <c r="O140" s="519"/>
      <c r="P140" s="519"/>
      <c r="Q140" s="519"/>
      <c r="R140" s="519"/>
      <c r="S140" s="519"/>
      <c r="T140" s="519"/>
      <c r="U140" s="519"/>
    </row>
    <row r="141" spans="2:21" x14ac:dyDescent="0.25">
      <c r="B141" s="519"/>
      <c r="C141" s="519"/>
      <c r="D141" s="519"/>
      <c r="E141" s="519"/>
      <c r="F141" s="519"/>
      <c r="G141" s="519"/>
      <c r="H141" s="519"/>
      <c r="I141" s="519"/>
      <c r="J141" s="519"/>
      <c r="K141" s="519"/>
      <c r="L141" s="519"/>
      <c r="M141" s="519"/>
      <c r="N141" s="519"/>
      <c r="O141" s="519"/>
      <c r="P141" s="519"/>
      <c r="Q141" s="519"/>
      <c r="R141" s="519"/>
      <c r="S141" s="519"/>
      <c r="T141" s="519"/>
      <c r="U141" s="519"/>
    </row>
    <row r="142" spans="2:21" x14ac:dyDescent="0.25">
      <c r="B142" s="519"/>
      <c r="C142" s="519"/>
      <c r="D142" s="519"/>
      <c r="E142" s="519"/>
      <c r="F142" s="519"/>
      <c r="G142" s="519"/>
      <c r="H142" s="519"/>
      <c r="I142" s="519"/>
      <c r="J142" s="519"/>
      <c r="K142" s="519"/>
      <c r="L142" s="519"/>
      <c r="M142" s="519"/>
      <c r="N142" s="519"/>
      <c r="O142" s="519"/>
      <c r="P142" s="519"/>
      <c r="Q142" s="519"/>
      <c r="R142" s="519"/>
      <c r="S142" s="519"/>
      <c r="T142" s="519"/>
      <c r="U142" s="519"/>
    </row>
    <row r="143" spans="2:21" x14ac:dyDescent="0.25">
      <c r="B143" s="519"/>
      <c r="C143" s="519"/>
      <c r="D143" s="519"/>
      <c r="E143" s="519"/>
      <c r="F143" s="519"/>
      <c r="G143" s="519"/>
      <c r="H143" s="519"/>
      <c r="I143" s="519"/>
      <c r="J143" s="519"/>
      <c r="K143" s="519"/>
      <c r="L143" s="519"/>
      <c r="M143" s="519"/>
      <c r="N143" s="519"/>
      <c r="O143" s="519"/>
      <c r="P143" s="519"/>
      <c r="Q143" s="519"/>
      <c r="R143" s="519"/>
      <c r="S143" s="519"/>
      <c r="T143" s="519"/>
      <c r="U143" s="519"/>
    </row>
    <row r="144" spans="2:21" x14ac:dyDescent="0.25">
      <c r="B144" s="519"/>
      <c r="C144" s="519"/>
      <c r="D144" s="519"/>
      <c r="E144" s="519"/>
      <c r="F144" s="519"/>
      <c r="G144" s="519"/>
      <c r="H144" s="519"/>
      <c r="I144" s="519"/>
      <c r="J144" s="519"/>
      <c r="K144" s="519"/>
      <c r="L144" s="519"/>
      <c r="M144" s="519"/>
      <c r="N144" s="519"/>
      <c r="O144" s="519"/>
      <c r="P144" s="519"/>
      <c r="Q144" s="519"/>
      <c r="R144" s="519"/>
      <c r="S144" s="519"/>
      <c r="T144" s="519"/>
      <c r="U144" s="519"/>
    </row>
    <row r="145" spans="2:21" x14ac:dyDescent="0.25">
      <c r="B145" s="519"/>
      <c r="C145" s="519"/>
      <c r="D145" s="519"/>
      <c r="E145" s="519"/>
      <c r="F145" s="519"/>
      <c r="G145" s="519"/>
      <c r="H145" s="519"/>
      <c r="I145" s="519"/>
      <c r="J145" s="519"/>
      <c r="K145" s="519"/>
      <c r="L145" s="519"/>
      <c r="M145" s="519"/>
      <c r="N145" s="519"/>
      <c r="O145" s="519"/>
      <c r="P145" s="519"/>
      <c r="Q145" s="519"/>
      <c r="R145" s="519"/>
      <c r="S145" s="519"/>
      <c r="T145" s="519"/>
      <c r="U145" s="519"/>
    </row>
    <row r="146" spans="2:21" x14ac:dyDescent="0.25">
      <c r="B146" s="519"/>
      <c r="C146" s="519"/>
      <c r="D146" s="519"/>
      <c r="E146" s="519"/>
      <c r="F146" s="519"/>
      <c r="G146" s="519"/>
      <c r="H146" s="519"/>
      <c r="I146" s="519"/>
      <c r="J146" s="519"/>
      <c r="K146" s="519"/>
      <c r="L146" s="519"/>
      <c r="M146" s="519"/>
      <c r="N146" s="519"/>
      <c r="O146" s="519"/>
      <c r="P146" s="519"/>
      <c r="Q146" s="519"/>
      <c r="R146" s="519"/>
      <c r="S146" s="519"/>
      <c r="T146" s="519"/>
      <c r="U146" s="519"/>
    </row>
    <row r="147" spans="2:21" x14ac:dyDescent="0.25">
      <c r="B147" s="519"/>
      <c r="C147" s="519"/>
      <c r="D147" s="519"/>
      <c r="E147" s="519"/>
      <c r="F147" s="519"/>
      <c r="G147" s="519"/>
      <c r="H147" s="519"/>
      <c r="I147" s="519"/>
      <c r="J147" s="519"/>
      <c r="K147" s="519"/>
      <c r="L147" s="519"/>
      <c r="M147" s="519"/>
      <c r="N147" s="519"/>
      <c r="O147" s="519"/>
      <c r="P147" s="519"/>
      <c r="Q147" s="519"/>
      <c r="R147" s="519"/>
      <c r="S147" s="519"/>
      <c r="T147" s="519"/>
      <c r="U147" s="519"/>
    </row>
    <row r="148" spans="2:21" x14ac:dyDescent="0.25">
      <c r="B148" s="519"/>
      <c r="C148" s="519"/>
      <c r="D148" s="519"/>
      <c r="E148" s="519"/>
      <c r="F148" s="519"/>
      <c r="G148" s="519"/>
      <c r="H148" s="519"/>
      <c r="I148" s="519"/>
      <c r="J148" s="519"/>
      <c r="K148" s="519"/>
      <c r="L148" s="519"/>
      <c r="M148" s="519"/>
      <c r="N148" s="519"/>
      <c r="O148" s="519"/>
      <c r="P148" s="519"/>
      <c r="Q148" s="519"/>
      <c r="R148" s="519"/>
      <c r="S148" s="519"/>
      <c r="T148" s="519"/>
      <c r="U148" s="519"/>
    </row>
    <row r="149" spans="2:21" x14ac:dyDescent="0.25">
      <c r="B149" s="519"/>
      <c r="C149" s="519"/>
      <c r="D149" s="519"/>
      <c r="E149" s="519"/>
      <c r="F149" s="519"/>
      <c r="G149" s="519"/>
      <c r="H149" s="519"/>
      <c r="I149" s="519"/>
      <c r="J149" s="519"/>
      <c r="K149" s="519"/>
      <c r="L149" s="519"/>
      <c r="M149" s="519"/>
      <c r="N149" s="519"/>
      <c r="O149" s="519"/>
      <c r="P149" s="519"/>
      <c r="Q149" s="519"/>
      <c r="R149" s="519"/>
      <c r="S149" s="519"/>
      <c r="T149" s="519"/>
      <c r="U149" s="519"/>
    </row>
    <row r="150" spans="2:21" x14ac:dyDescent="0.25">
      <c r="B150" s="519"/>
      <c r="C150" s="519"/>
      <c r="D150" s="519"/>
      <c r="E150" s="519"/>
      <c r="F150" s="519"/>
      <c r="G150" s="519"/>
      <c r="H150" s="519"/>
      <c r="I150" s="519"/>
      <c r="J150" s="519"/>
      <c r="K150" s="519"/>
      <c r="L150" s="519"/>
      <c r="M150" s="519"/>
      <c r="N150" s="519"/>
      <c r="O150" s="519"/>
      <c r="P150" s="519"/>
      <c r="Q150" s="519"/>
      <c r="R150" s="519"/>
      <c r="S150" s="519"/>
      <c r="T150" s="519"/>
      <c r="U150" s="519"/>
    </row>
    <row r="151" spans="2:21" x14ac:dyDescent="0.25">
      <c r="B151" s="519"/>
      <c r="C151" s="519"/>
      <c r="D151" s="519"/>
      <c r="E151" s="519"/>
      <c r="F151" s="519"/>
      <c r="G151" s="519"/>
      <c r="H151" s="519"/>
      <c r="I151" s="519"/>
      <c r="J151" s="519"/>
      <c r="K151" s="519"/>
      <c r="L151" s="519"/>
      <c r="M151" s="519"/>
      <c r="N151" s="519"/>
      <c r="O151" s="519"/>
      <c r="P151" s="519"/>
      <c r="Q151" s="519"/>
      <c r="R151" s="519"/>
      <c r="S151" s="519"/>
      <c r="T151" s="519"/>
      <c r="U151" s="519"/>
    </row>
    <row r="152" spans="2:21" x14ac:dyDescent="0.25">
      <c r="B152" s="519"/>
      <c r="C152" s="519"/>
      <c r="D152" s="519"/>
      <c r="E152" s="519"/>
      <c r="F152" s="519"/>
      <c r="G152" s="519"/>
      <c r="H152" s="519"/>
      <c r="I152" s="519"/>
      <c r="J152" s="519"/>
      <c r="K152" s="519"/>
      <c r="L152" s="519"/>
      <c r="M152" s="519"/>
      <c r="N152" s="519"/>
      <c r="O152" s="519"/>
      <c r="P152" s="519"/>
      <c r="Q152" s="519"/>
      <c r="R152" s="519"/>
      <c r="S152" s="519"/>
      <c r="T152" s="519"/>
      <c r="U152" s="519"/>
    </row>
    <row r="153" spans="2:21" x14ac:dyDescent="0.25">
      <c r="B153" s="519"/>
      <c r="C153" s="519"/>
      <c r="D153" s="519"/>
      <c r="E153" s="519"/>
      <c r="F153" s="519"/>
      <c r="G153" s="519"/>
      <c r="H153" s="519"/>
      <c r="I153" s="519"/>
      <c r="J153" s="519"/>
      <c r="K153" s="519"/>
      <c r="L153" s="519"/>
      <c r="M153" s="519"/>
      <c r="N153" s="519"/>
      <c r="O153" s="519"/>
      <c r="P153" s="519"/>
      <c r="Q153" s="519"/>
      <c r="R153" s="519"/>
      <c r="S153" s="519"/>
      <c r="T153" s="519"/>
      <c r="U153" s="519"/>
    </row>
    <row r="154" spans="2:21" x14ac:dyDescent="0.25">
      <c r="B154" s="519"/>
      <c r="C154" s="519"/>
      <c r="D154" s="519"/>
      <c r="E154" s="519"/>
      <c r="F154" s="519"/>
      <c r="G154" s="519"/>
      <c r="H154" s="519"/>
      <c r="I154" s="519"/>
      <c r="J154" s="519"/>
      <c r="K154" s="519"/>
      <c r="L154" s="519"/>
      <c r="M154" s="519"/>
      <c r="N154" s="519"/>
      <c r="O154" s="519"/>
      <c r="P154" s="519"/>
      <c r="Q154" s="519"/>
      <c r="R154" s="519"/>
      <c r="S154" s="519"/>
      <c r="T154" s="519"/>
      <c r="U154" s="519"/>
    </row>
    <row r="155" spans="2:21" x14ac:dyDescent="0.25">
      <c r="B155" s="519"/>
      <c r="C155" s="519"/>
      <c r="D155" s="519"/>
      <c r="E155" s="519"/>
      <c r="F155" s="519"/>
      <c r="G155" s="519"/>
      <c r="H155" s="519"/>
      <c r="I155" s="519"/>
      <c r="J155" s="519"/>
      <c r="K155" s="519"/>
      <c r="L155" s="519"/>
      <c r="M155" s="519"/>
      <c r="N155" s="519"/>
      <c r="O155" s="519"/>
      <c r="P155" s="519"/>
      <c r="Q155" s="519"/>
      <c r="R155" s="519"/>
      <c r="S155" s="519"/>
      <c r="T155" s="519"/>
      <c r="U155" s="519"/>
    </row>
    <row r="156" spans="2:21" x14ac:dyDescent="0.25">
      <c r="B156" s="519"/>
      <c r="C156" s="519"/>
      <c r="D156" s="519"/>
      <c r="E156" s="519"/>
      <c r="F156" s="519"/>
      <c r="G156" s="519"/>
      <c r="H156" s="519"/>
      <c r="I156" s="519"/>
      <c r="J156" s="519"/>
      <c r="K156" s="519"/>
      <c r="L156" s="519"/>
      <c r="M156" s="519"/>
      <c r="N156" s="519"/>
      <c r="O156" s="519"/>
      <c r="P156" s="519"/>
      <c r="Q156" s="519"/>
      <c r="R156" s="519"/>
      <c r="S156" s="519"/>
      <c r="T156" s="519"/>
      <c r="U156" s="519"/>
    </row>
    <row r="157" spans="2:21" x14ac:dyDescent="0.25">
      <c r="B157" s="519"/>
      <c r="C157" s="519"/>
      <c r="D157" s="519"/>
      <c r="E157" s="519"/>
      <c r="F157" s="519"/>
      <c r="G157" s="519"/>
      <c r="H157" s="519"/>
      <c r="I157" s="519"/>
      <c r="J157" s="519"/>
      <c r="K157" s="519"/>
      <c r="L157" s="519"/>
      <c r="M157" s="519"/>
      <c r="N157" s="519"/>
      <c r="O157" s="519"/>
      <c r="P157" s="519"/>
      <c r="Q157" s="519"/>
      <c r="R157" s="519"/>
      <c r="S157" s="519"/>
      <c r="T157" s="519"/>
      <c r="U157" s="519"/>
    </row>
    <row r="158" spans="2:21" x14ac:dyDescent="0.25">
      <c r="B158" s="519"/>
      <c r="C158" s="519"/>
      <c r="D158" s="519"/>
      <c r="E158" s="519"/>
      <c r="F158" s="519"/>
      <c r="G158" s="519"/>
      <c r="H158" s="519"/>
      <c r="I158" s="519"/>
      <c r="J158" s="519"/>
      <c r="K158" s="519"/>
      <c r="L158" s="519"/>
      <c r="M158" s="519"/>
      <c r="N158" s="519"/>
      <c r="O158" s="519"/>
      <c r="P158" s="519"/>
      <c r="Q158" s="519"/>
      <c r="R158" s="519"/>
      <c r="S158" s="519"/>
      <c r="T158" s="519"/>
      <c r="U158" s="519"/>
    </row>
    <row r="159" spans="2:21" x14ac:dyDescent="0.25">
      <c r="B159" s="519"/>
      <c r="C159" s="519"/>
      <c r="D159" s="519"/>
      <c r="E159" s="519"/>
      <c r="F159" s="519"/>
      <c r="G159" s="519"/>
      <c r="H159" s="519"/>
      <c r="I159" s="519"/>
      <c r="J159" s="519"/>
      <c r="K159" s="519"/>
      <c r="L159" s="519"/>
      <c r="M159" s="519"/>
      <c r="N159" s="519"/>
      <c r="O159" s="519"/>
      <c r="P159" s="519"/>
      <c r="Q159" s="519"/>
      <c r="R159" s="519"/>
      <c r="S159" s="519"/>
      <c r="T159" s="519"/>
      <c r="U159" s="519"/>
    </row>
    <row r="160" spans="2:21" x14ac:dyDescent="0.25">
      <c r="B160" s="519"/>
      <c r="C160" s="519"/>
      <c r="D160" s="519"/>
      <c r="E160" s="519"/>
      <c r="F160" s="519"/>
      <c r="G160" s="519"/>
      <c r="H160" s="519"/>
      <c r="I160" s="519"/>
      <c r="J160" s="519"/>
      <c r="K160" s="519"/>
      <c r="L160" s="519"/>
      <c r="M160" s="519"/>
      <c r="N160" s="519"/>
      <c r="O160" s="519"/>
      <c r="P160" s="519"/>
      <c r="Q160" s="519"/>
      <c r="R160" s="519"/>
      <c r="S160" s="519"/>
      <c r="T160" s="519"/>
      <c r="U160" s="519"/>
    </row>
    <row r="161" spans="2:21" x14ac:dyDescent="0.25">
      <c r="B161" s="519"/>
      <c r="C161" s="519"/>
      <c r="D161" s="519"/>
      <c r="E161" s="519"/>
      <c r="F161" s="519"/>
      <c r="G161" s="519"/>
      <c r="H161" s="519"/>
      <c r="I161" s="519"/>
      <c r="J161" s="519"/>
      <c r="K161" s="519"/>
      <c r="L161" s="519"/>
      <c r="M161" s="519"/>
      <c r="N161" s="519"/>
      <c r="O161" s="519"/>
      <c r="P161" s="519"/>
      <c r="Q161" s="519"/>
      <c r="R161" s="519"/>
      <c r="S161" s="519"/>
      <c r="T161" s="519"/>
      <c r="U161" s="519"/>
    </row>
    <row r="162" spans="2:21" x14ac:dyDescent="0.25">
      <c r="B162" s="519"/>
      <c r="C162" s="519"/>
      <c r="D162" s="519"/>
      <c r="E162" s="519"/>
      <c r="F162" s="519"/>
      <c r="G162" s="519"/>
      <c r="H162" s="519"/>
      <c r="I162" s="519"/>
      <c r="J162" s="519"/>
      <c r="K162" s="519"/>
      <c r="L162" s="519"/>
      <c r="M162" s="519"/>
      <c r="N162" s="519"/>
      <c r="O162" s="519"/>
      <c r="P162" s="519"/>
      <c r="Q162" s="519"/>
      <c r="R162" s="519"/>
      <c r="S162" s="519"/>
      <c r="T162" s="519"/>
      <c r="U162" s="519"/>
    </row>
    <row r="163" spans="2:21" x14ac:dyDescent="0.25">
      <c r="B163" s="519"/>
      <c r="C163" s="519"/>
      <c r="D163" s="519"/>
      <c r="E163" s="519"/>
      <c r="F163" s="519"/>
      <c r="G163" s="519"/>
      <c r="H163" s="519"/>
      <c r="I163" s="519"/>
      <c r="J163" s="519"/>
      <c r="K163" s="519"/>
      <c r="L163" s="519"/>
      <c r="M163" s="519"/>
      <c r="N163" s="519"/>
      <c r="O163" s="519"/>
      <c r="P163" s="519"/>
      <c r="Q163" s="519"/>
      <c r="R163" s="519"/>
      <c r="S163" s="519"/>
      <c r="T163" s="519"/>
      <c r="U163" s="519"/>
    </row>
    <row r="164" spans="2:21" x14ac:dyDescent="0.25">
      <c r="B164" s="519"/>
      <c r="C164" s="519"/>
      <c r="D164" s="519"/>
      <c r="E164" s="519"/>
      <c r="F164" s="519"/>
      <c r="G164" s="519"/>
      <c r="H164" s="519"/>
      <c r="I164" s="519"/>
      <c r="J164" s="519"/>
      <c r="K164" s="519"/>
      <c r="L164" s="519"/>
      <c r="M164" s="519"/>
      <c r="N164" s="519"/>
      <c r="O164" s="519"/>
      <c r="P164" s="519"/>
      <c r="Q164" s="519"/>
      <c r="R164" s="519"/>
      <c r="S164" s="519"/>
      <c r="T164" s="519"/>
      <c r="U164" s="519"/>
    </row>
    <row r="165" spans="2:21" x14ac:dyDescent="0.25">
      <c r="B165" s="519"/>
      <c r="C165" s="519"/>
      <c r="D165" s="519"/>
      <c r="E165" s="519"/>
      <c r="F165" s="519"/>
      <c r="G165" s="519"/>
      <c r="H165" s="519"/>
      <c r="I165" s="519"/>
      <c r="J165" s="519"/>
      <c r="K165" s="519"/>
      <c r="L165" s="519"/>
      <c r="M165" s="519"/>
      <c r="N165" s="519"/>
      <c r="O165" s="519"/>
      <c r="P165" s="519"/>
      <c r="Q165" s="519"/>
      <c r="R165" s="519"/>
      <c r="S165" s="519"/>
      <c r="T165" s="519"/>
      <c r="U165" s="519"/>
    </row>
    <row r="166" spans="2:21" x14ac:dyDescent="0.25">
      <c r="B166" s="519"/>
      <c r="C166" s="519"/>
      <c r="D166" s="519"/>
      <c r="E166" s="519"/>
      <c r="F166" s="519"/>
      <c r="G166" s="519"/>
      <c r="H166" s="519"/>
      <c r="I166" s="519"/>
      <c r="J166" s="519"/>
      <c r="K166" s="519"/>
      <c r="L166" s="519"/>
      <c r="M166" s="519"/>
      <c r="N166" s="519"/>
      <c r="O166" s="519"/>
      <c r="P166" s="519"/>
      <c r="Q166" s="519"/>
      <c r="R166" s="519"/>
      <c r="S166" s="519"/>
      <c r="T166" s="519"/>
      <c r="U166" s="519"/>
    </row>
    <row r="167" spans="2:21" x14ac:dyDescent="0.25">
      <c r="B167" s="519"/>
      <c r="C167" s="519"/>
      <c r="D167" s="519"/>
      <c r="E167" s="519"/>
      <c r="F167" s="519"/>
      <c r="G167" s="519"/>
      <c r="H167" s="519"/>
      <c r="I167" s="519"/>
      <c r="J167" s="519"/>
      <c r="K167" s="519"/>
      <c r="L167" s="519"/>
      <c r="M167" s="519"/>
      <c r="N167" s="519"/>
      <c r="O167" s="519"/>
      <c r="P167" s="519"/>
      <c r="Q167" s="519"/>
      <c r="R167" s="519"/>
      <c r="S167" s="519"/>
      <c r="T167" s="519"/>
      <c r="U167" s="519"/>
    </row>
    <row r="168" spans="2:21" x14ac:dyDescent="0.25">
      <c r="B168" s="519"/>
      <c r="C168" s="519"/>
      <c r="D168" s="519"/>
      <c r="E168" s="519"/>
      <c r="F168" s="519"/>
      <c r="G168" s="519"/>
      <c r="H168" s="519"/>
      <c r="I168" s="519"/>
      <c r="J168" s="519"/>
      <c r="K168" s="519"/>
      <c r="L168" s="519"/>
      <c r="M168" s="519"/>
      <c r="N168" s="519"/>
      <c r="O168" s="519"/>
      <c r="P168" s="519"/>
      <c r="Q168" s="519"/>
      <c r="R168" s="519"/>
      <c r="S168" s="519"/>
      <c r="T168" s="519"/>
      <c r="U168" s="519"/>
    </row>
    <row r="169" spans="2:21" x14ac:dyDescent="0.25">
      <c r="B169" s="519"/>
      <c r="C169" s="519"/>
      <c r="D169" s="519"/>
      <c r="E169" s="519"/>
      <c r="F169" s="519"/>
      <c r="G169" s="519"/>
      <c r="H169" s="519"/>
      <c r="I169" s="519"/>
      <c r="J169" s="519"/>
      <c r="K169" s="519"/>
      <c r="L169" s="519"/>
      <c r="M169" s="519"/>
      <c r="N169" s="519"/>
      <c r="O169" s="519"/>
      <c r="P169" s="519"/>
      <c r="Q169" s="519"/>
      <c r="R169" s="519"/>
      <c r="S169" s="519"/>
      <c r="T169" s="519"/>
      <c r="U169" s="519"/>
    </row>
    <row r="170" spans="2:21" x14ac:dyDescent="0.25">
      <c r="B170" s="519"/>
      <c r="C170" s="519"/>
      <c r="D170" s="519"/>
      <c r="E170" s="519"/>
      <c r="F170" s="519"/>
      <c r="G170" s="519"/>
      <c r="H170" s="519"/>
      <c r="I170" s="519"/>
      <c r="J170" s="519"/>
      <c r="K170" s="519"/>
      <c r="L170" s="519"/>
      <c r="M170" s="519"/>
      <c r="N170" s="519"/>
      <c r="O170" s="519"/>
      <c r="P170" s="519"/>
      <c r="Q170" s="519"/>
      <c r="R170" s="519"/>
      <c r="S170" s="519"/>
      <c r="T170" s="519"/>
      <c r="U170" s="519"/>
    </row>
    <row r="171" spans="2:21" x14ac:dyDescent="0.25">
      <c r="B171" s="519"/>
      <c r="C171" s="519"/>
      <c r="D171" s="519"/>
      <c r="E171" s="519"/>
      <c r="F171" s="519"/>
      <c r="G171" s="519"/>
      <c r="H171" s="519"/>
      <c r="I171" s="519"/>
      <c r="J171" s="519"/>
      <c r="K171" s="519"/>
      <c r="L171" s="519"/>
      <c r="M171" s="519"/>
      <c r="N171" s="519"/>
      <c r="O171" s="519"/>
      <c r="P171" s="519"/>
      <c r="Q171" s="519"/>
      <c r="R171" s="519"/>
      <c r="S171" s="519"/>
      <c r="T171" s="519"/>
      <c r="U171" s="519"/>
    </row>
    <row r="172" spans="2:21" x14ac:dyDescent="0.25">
      <c r="B172" s="519"/>
      <c r="C172" s="519"/>
      <c r="D172" s="519"/>
      <c r="E172" s="519"/>
      <c r="F172" s="519"/>
      <c r="G172" s="519"/>
      <c r="H172" s="519"/>
      <c r="I172" s="519"/>
      <c r="J172" s="519"/>
      <c r="K172" s="519"/>
      <c r="L172" s="519"/>
      <c r="M172" s="519"/>
      <c r="N172" s="519"/>
      <c r="O172" s="519"/>
      <c r="P172" s="519"/>
      <c r="Q172" s="519"/>
      <c r="R172" s="519"/>
      <c r="S172" s="519"/>
      <c r="T172" s="519"/>
      <c r="U172" s="519"/>
    </row>
    <row r="173" spans="2:21" x14ac:dyDescent="0.25">
      <c r="B173" s="519"/>
      <c r="C173" s="519"/>
      <c r="D173" s="519"/>
      <c r="E173" s="519"/>
      <c r="F173" s="519"/>
      <c r="G173" s="519"/>
      <c r="H173" s="519"/>
      <c r="I173" s="519"/>
      <c r="J173" s="519"/>
      <c r="K173" s="519"/>
      <c r="L173" s="519"/>
      <c r="M173" s="519"/>
      <c r="N173" s="519"/>
      <c r="O173" s="519"/>
      <c r="P173" s="519"/>
      <c r="Q173" s="519"/>
      <c r="R173" s="519"/>
      <c r="S173" s="519"/>
      <c r="T173" s="519"/>
      <c r="U173" s="519"/>
    </row>
    <row r="174" spans="2:21" x14ac:dyDescent="0.25">
      <c r="B174" s="519"/>
      <c r="C174" s="519"/>
      <c r="D174" s="519"/>
      <c r="E174" s="519"/>
      <c r="F174" s="519"/>
      <c r="G174" s="519"/>
      <c r="H174" s="519"/>
      <c r="I174" s="519"/>
      <c r="J174" s="519"/>
      <c r="K174" s="519"/>
      <c r="L174" s="519"/>
      <c r="M174" s="519"/>
      <c r="N174" s="519"/>
      <c r="O174" s="519"/>
      <c r="P174" s="519"/>
      <c r="Q174" s="519"/>
      <c r="R174" s="519"/>
      <c r="S174" s="519"/>
      <c r="T174" s="519"/>
      <c r="U174" s="519"/>
    </row>
    <row r="175" spans="2:21" x14ac:dyDescent="0.25">
      <c r="B175" s="519"/>
      <c r="C175" s="519"/>
      <c r="D175" s="519"/>
      <c r="E175" s="519"/>
      <c r="F175" s="519"/>
      <c r="G175" s="519"/>
      <c r="H175" s="519"/>
      <c r="I175" s="519"/>
      <c r="J175" s="519"/>
      <c r="K175" s="519"/>
      <c r="L175" s="519"/>
      <c r="M175" s="519"/>
      <c r="N175" s="519"/>
      <c r="O175" s="519"/>
      <c r="P175" s="519"/>
      <c r="Q175" s="519"/>
      <c r="R175" s="519"/>
      <c r="S175" s="519"/>
      <c r="T175" s="519"/>
      <c r="U175" s="519"/>
    </row>
    <row r="176" spans="2:21" x14ac:dyDescent="0.25">
      <c r="B176" s="519"/>
      <c r="C176" s="519"/>
      <c r="D176" s="519"/>
      <c r="E176" s="519"/>
      <c r="F176" s="519"/>
      <c r="G176" s="519"/>
      <c r="H176" s="519"/>
      <c r="I176" s="519"/>
      <c r="J176" s="519"/>
      <c r="K176" s="519"/>
      <c r="L176" s="519"/>
      <c r="M176" s="519"/>
      <c r="N176" s="519"/>
      <c r="O176" s="519"/>
      <c r="P176" s="519"/>
      <c r="Q176" s="519"/>
      <c r="R176" s="519"/>
      <c r="S176" s="519"/>
      <c r="T176" s="519"/>
      <c r="U176" s="519"/>
    </row>
    <row r="177" spans="2:21" x14ac:dyDescent="0.25">
      <c r="B177" s="519"/>
      <c r="C177" s="519"/>
      <c r="D177" s="519"/>
      <c r="E177" s="519"/>
      <c r="F177" s="519"/>
      <c r="G177" s="519"/>
      <c r="H177" s="519"/>
      <c r="I177" s="519"/>
      <c r="J177" s="519"/>
      <c r="K177" s="519"/>
      <c r="L177" s="519"/>
      <c r="M177" s="519"/>
      <c r="N177" s="519"/>
      <c r="O177" s="519"/>
      <c r="P177" s="519"/>
      <c r="Q177" s="519"/>
      <c r="R177" s="519"/>
      <c r="S177" s="519"/>
      <c r="T177" s="519"/>
      <c r="U177" s="519"/>
    </row>
    <row r="178" spans="2:21" x14ac:dyDescent="0.25">
      <c r="B178" s="519"/>
      <c r="C178" s="519"/>
      <c r="D178" s="519"/>
      <c r="E178" s="519"/>
      <c r="F178" s="519"/>
      <c r="G178" s="519"/>
      <c r="H178" s="519"/>
      <c r="I178" s="519"/>
      <c r="J178" s="519"/>
      <c r="K178" s="519"/>
      <c r="L178" s="519"/>
      <c r="M178" s="519"/>
      <c r="N178" s="519"/>
      <c r="O178" s="519"/>
      <c r="P178" s="519"/>
      <c r="Q178" s="519"/>
      <c r="R178" s="519"/>
      <c r="S178" s="519"/>
      <c r="T178" s="519"/>
      <c r="U178" s="519"/>
    </row>
    <row r="179" spans="2:21" x14ac:dyDescent="0.25">
      <c r="B179" s="519"/>
      <c r="C179" s="519"/>
      <c r="D179" s="519"/>
      <c r="E179" s="519"/>
      <c r="F179" s="519"/>
      <c r="G179" s="519"/>
      <c r="H179" s="519"/>
      <c r="I179" s="519"/>
      <c r="J179" s="519"/>
      <c r="K179" s="519"/>
      <c r="L179" s="519"/>
      <c r="M179" s="519"/>
      <c r="N179" s="519"/>
      <c r="O179" s="519"/>
      <c r="P179" s="519"/>
      <c r="Q179" s="519"/>
      <c r="R179" s="519"/>
      <c r="S179" s="519"/>
      <c r="T179" s="519"/>
      <c r="U179" s="519"/>
    </row>
    <row r="180" spans="2:21" x14ac:dyDescent="0.25">
      <c r="B180" s="519"/>
      <c r="C180" s="519"/>
      <c r="D180" s="519"/>
      <c r="E180" s="519"/>
      <c r="F180" s="519"/>
      <c r="G180" s="519"/>
      <c r="H180" s="519"/>
      <c r="I180" s="519"/>
      <c r="J180" s="519"/>
      <c r="K180" s="519"/>
      <c r="L180" s="519"/>
      <c r="M180" s="519"/>
      <c r="N180" s="519"/>
      <c r="O180" s="519"/>
      <c r="P180" s="519"/>
      <c r="Q180" s="519"/>
      <c r="R180" s="519"/>
      <c r="S180" s="519"/>
      <c r="T180" s="519"/>
      <c r="U180" s="519"/>
    </row>
    <row r="181" spans="2:21" x14ac:dyDescent="0.25">
      <c r="B181" s="519"/>
      <c r="C181" s="519"/>
      <c r="D181" s="519"/>
      <c r="E181" s="519"/>
      <c r="F181" s="519"/>
      <c r="G181" s="519"/>
      <c r="H181" s="519"/>
      <c r="I181" s="519"/>
      <c r="J181" s="519"/>
      <c r="K181" s="519"/>
      <c r="L181" s="519"/>
      <c r="M181" s="519"/>
      <c r="N181" s="519"/>
      <c r="O181" s="519"/>
      <c r="P181" s="519"/>
      <c r="Q181" s="519"/>
      <c r="R181" s="519"/>
      <c r="S181" s="519"/>
      <c r="T181" s="519"/>
      <c r="U181" s="519"/>
    </row>
    <row r="182" spans="2:21" x14ac:dyDescent="0.25">
      <c r="B182" s="519"/>
      <c r="C182" s="519"/>
      <c r="D182" s="519"/>
      <c r="E182" s="519"/>
      <c r="F182" s="519"/>
      <c r="G182" s="519"/>
      <c r="H182" s="519"/>
      <c r="I182" s="519"/>
      <c r="J182" s="519"/>
      <c r="K182" s="519"/>
      <c r="L182" s="519"/>
      <c r="M182" s="519"/>
      <c r="N182" s="519"/>
      <c r="O182" s="519"/>
      <c r="P182" s="519"/>
      <c r="Q182" s="519"/>
      <c r="R182" s="519"/>
      <c r="S182" s="519"/>
      <c r="T182" s="519"/>
      <c r="U182" s="519"/>
    </row>
    <row r="183" spans="2:21" x14ac:dyDescent="0.25">
      <c r="B183" s="519"/>
      <c r="C183" s="519"/>
      <c r="D183" s="519"/>
      <c r="E183" s="519"/>
      <c r="F183" s="519"/>
      <c r="G183" s="519"/>
      <c r="H183" s="519"/>
      <c r="I183" s="519"/>
      <c r="J183" s="519"/>
      <c r="K183" s="519"/>
      <c r="L183" s="519"/>
      <c r="M183" s="519"/>
      <c r="N183" s="519"/>
      <c r="O183" s="519"/>
      <c r="P183" s="519"/>
      <c r="Q183" s="519"/>
      <c r="R183" s="519"/>
      <c r="S183" s="519"/>
      <c r="T183" s="519"/>
      <c r="U183" s="519"/>
    </row>
    <row r="184" spans="2:21" x14ac:dyDescent="0.25">
      <c r="B184" s="519"/>
      <c r="C184" s="519"/>
      <c r="D184" s="519"/>
      <c r="E184" s="519"/>
      <c r="F184" s="519"/>
      <c r="G184" s="519"/>
      <c r="H184" s="519"/>
      <c r="I184" s="519"/>
      <c r="J184" s="519"/>
      <c r="K184" s="519"/>
      <c r="L184" s="519"/>
      <c r="M184" s="519"/>
      <c r="N184" s="519"/>
      <c r="O184" s="519"/>
      <c r="P184" s="519"/>
      <c r="Q184" s="519"/>
      <c r="R184" s="519"/>
      <c r="S184" s="519"/>
      <c r="T184" s="519"/>
      <c r="U184" s="519"/>
    </row>
    <row r="185" spans="2:21" x14ac:dyDescent="0.25">
      <c r="B185" s="519"/>
      <c r="C185" s="519"/>
      <c r="D185" s="519"/>
      <c r="E185" s="519"/>
      <c r="F185" s="519"/>
      <c r="G185" s="519"/>
      <c r="H185" s="519"/>
      <c r="I185" s="519"/>
      <c r="J185" s="519"/>
      <c r="K185" s="519"/>
      <c r="L185" s="519"/>
      <c r="M185" s="519"/>
      <c r="N185" s="519"/>
      <c r="O185" s="519"/>
      <c r="P185" s="519"/>
      <c r="Q185" s="519"/>
      <c r="R185" s="519"/>
      <c r="S185" s="519"/>
      <c r="T185" s="519"/>
      <c r="U185" s="519"/>
    </row>
    <row r="186" spans="2:21" x14ac:dyDescent="0.25">
      <c r="B186" s="519"/>
      <c r="C186" s="519"/>
      <c r="D186" s="519"/>
      <c r="E186" s="519"/>
      <c r="F186" s="519"/>
      <c r="G186" s="519"/>
      <c r="H186" s="519"/>
      <c r="I186" s="519"/>
      <c r="J186" s="519"/>
      <c r="K186" s="519"/>
      <c r="L186" s="519"/>
      <c r="M186" s="519"/>
      <c r="N186" s="519"/>
      <c r="O186" s="519"/>
      <c r="P186" s="519"/>
      <c r="Q186" s="519"/>
      <c r="R186" s="519"/>
      <c r="S186" s="519"/>
      <c r="T186" s="519"/>
      <c r="U186" s="519"/>
    </row>
    <row r="187" spans="2:21" x14ac:dyDescent="0.25">
      <c r="B187" s="519"/>
      <c r="C187" s="519"/>
      <c r="D187" s="519"/>
      <c r="E187" s="519"/>
      <c r="F187" s="519"/>
      <c r="G187" s="519"/>
      <c r="H187" s="519"/>
      <c r="I187" s="519"/>
      <c r="J187" s="519"/>
      <c r="K187" s="519"/>
      <c r="L187" s="519"/>
      <c r="M187" s="519"/>
      <c r="N187" s="519"/>
      <c r="O187" s="519"/>
      <c r="P187" s="519"/>
      <c r="Q187" s="519"/>
      <c r="R187" s="519"/>
      <c r="S187" s="519"/>
      <c r="T187" s="519"/>
      <c r="U187" s="519"/>
    </row>
    <row r="188" spans="2:21" x14ac:dyDescent="0.25">
      <c r="B188" s="519"/>
      <c r="C188" s="519"/>
      <c r="D188" s="519"/>
      <c r="E188" s="519"/>
      <c r="F188" s="519"/>
      <c r="G188" s="519"/>
      <c r="H188" s="519"/>
      <c r="I188" s="519"/>
      <c r="J188" s="519"/>
      <c r="K188" s="519"/>
      <c r="L188" s="519"/>
      <c r="M188" s="519"/>
      <c r="N188" s="519"/>
      <c r="O188" s="519"/>
      <c r="P188" s="519"/>
      <c r="Q188" s="519"/>
      <c r="R188" s="519"/>
      <c r="S188" s="519"/>
      <c r="T188" s="519"/>
      <c r="U188" s="519"/>
    </row>
    <row r="189" spans="2:21" x14ac:dyDescent="0.25">
      <c r="B189" s="519"/>
      <c r="C189" s="519"/>
      <c r="D189" s="519"/>
      <c r="E189" s="519"/>
      <c r="F189" s="519"/>
      <c r="G189" s="519"/>
      <c r="H189" s="519"/>
      <c r="I189" s="519"/>
      <c r="J189" s="519"/>
      <c r="K189" s="519"/>
      <c r="L189" s="519"/>
      <c r="M189" s="519"/>
      <c r="N189" s="519"/>
      <c r="O189" s="519"/>
      <c r="P189" s="519"/>
      <c r="Q189" s="519"/>
      <c r="R189" s="519"/>
      <c r="S189" s="519"/>
      <c r="T189" s="519"/>
      <c r="U189" s="519"/>
    </row>
    <row r="190" spans="2:21" x14ac:dyDescent="0.25">
      <c r="B190" s="519"/>
      <c r="C190" s="519"/>
      <c r="D190" s="519"/>
      <c r="E190" s="519"/>
      <c r="F190" s="519"/>
      <c r="G190" s="519"/>
      <c r="H190" s="519"/>
      <c r="I190" s="519"/>
      <c r="J190" s="519"/>
      <c r="K190" s="519"/>
      <c r="L190" s="519"/>
      <c r="M190" s="519"/>
      <c r="N190" s="519"/>
      <c r="O190" s="519"/>
      <c r="P190" s="519"/>
      <c r="Q190" s="519"/>
      <c r="R190" s="519"/>
      <c r="S190" s="519"/>
      <c r="T190" s="519"/>
      <c r="U190" s="519"/>
    </row>
    <row r="191" spans="2:21" x14ac:dyDescent="0.25">
      <c r="B191" s="519"/>
      <c r="C191" s="519"/>
      <c r="D191" s="519"/>
      <c r="E191" s="519"/>
      <c r="F191" s="519"/>
      <c r="G191" s="519"/>
      <c r="H191" s="519"/>
      <c r="I191" s="519"/>
      <c r="J191" s="519"/>
      <c r="K191" s="519"/>
      <c r="L191" s="519"/>
      <c r="M191" s="519"/>
      <c r="N191" s="519"/>
      <c r="O191" s="519"/>
      <c r="P191" s="519"/>
      <c r="Q191" s="519"/>
      <c r="R191" s="519"/>
      <c r="S191" s="519"/>
      <c r="T191" s="519"/>
      <c r="U191" s="519"/>
    </row>
    <row r="192" spans="2:21" x14ac:dyDescent="0.25">
      <c r="B192" s="519"/>
      <c r="C192" s="519"/>
      <c r="D192" s="519"/>
      <c r="E192" s="519"/>
      <c r="F192" s="519"/>
      <c r="G192" s="519"/>
      <c r="H192" s="519"/>
      <c r="I192" s="519"/>
      <c r="J192" s="519"/>
      <c r="K192" s="519"/>
      <c r="L192" s="519"/>
      <c r="M192" s="519"/>
      <c r="N192" s="519"/>
      <c r="O192" s="519"/>
      <c r="P192" s="519"/>
      <c r="Q192" s="519"/>
      <c r="R192" s="519"/>
      <c r="S192" s="519"/>
      <c r="T192" s="519"/>
      <c r="U192" s="519"/>
    </row>
    <row r="193" spans="2:21" x14ac:dyDescent="0.25">
      <c r="B193" s="519"/>
      <c r="C193" s="519"/>
      <c r="D193" s="519"/>
      <c r="E193" s="519"/>
      <c r="F193" s="519"/>
      <c r="G193" s="519"/>
      <c r="H193" s="519"/>
      <c r="I193" s="519"/>
      <c r="J193" s="519"/>
      <c r="K193" s="519"/>
      <c r="L193" s="519"/>
      <c r="M193" s="519"/>
      <c r="N193" s="519"/>
      <c r="O193" s="519"/>
      <c r="P193" s="519"/>
      <c r="Q193" s="519"/>
      <c r="R193" s="519"/>
      <c r="S193" s="519"/>
      <c r="T193" s="519"/>
      <c r="U193" s="519"/>
    </row>
    <row r="194" spans="2:21" x14ac:dyDescent="0.25">
      <c r="B194" s="519"/>
      <c r="C194" s="519"/>
      <c r="D194" s="519"/>
      <c r="E194" s="519"/>
      <c r="F194" s="519"/>
      <c r="G194" s="519"/>
      <c r="H194" s="519"/>
      <c r="I194" s="519"/>
      <c r="J194" s="519"/>
      <c r="K194" s="519"/>
      <c r="L194" s="519"/>
      <c r="M194" s="519"/>
      <c r="N194" s="519"/>
      <c r="O194" s="519"/>
      <c r="P194" s="519"/>
      <c r="Q194" s="519"/>
      <c r="R194" s="519"/>
      <c r="S194" s="519"/>
      <c r="T194" s="519"/>
      <c r="U194" s="519"/>
    </row>
    <row r="195" spans="2:21" x14ac:dyDescent="0.25">
      <c r="B195" s="519"/>
      <c r="C195" s="519"/>
      <c r="D195" s="519"/>
      <c r="E195" s="519"/>
      <c r="F195" s="519"/>
      <c r="G195" s="519"/>
      <c r="H195" s="519"/>
      <c r="I195" s="519"/>
      <c r="J195" s="519"/>
      <c r="K195" s="519"/>
      <c r="L195" s="519"/>
      <c r="M195" s="519"/>
      <c r="N195" s="519"/>
      <c r="O195" s="519"/>
      <c r="P195" s="519"/>
      <c r="Q195" s="519"/>
      <c r="R195" s="519"/>
      <c r="S195" s="519"/>
      <c r="T195" s="519"/>
      <c r="U195" s="519"/>
    </row>
    <row r="196" spans="2:21" x14ac:dyDescent="0.25">
      <c r="B196" s="519"/>
      <c r="C196" s="519"/>
      <c r="D196" s="519"/>
      <c r="E196" s="519"/>
      <c r="F196" s="519"/>
      <c r="G196" s="519"/>
      <c r="H196" s="519"/>
      <c r="I196" s="519"/>
      <c r="J196" s="519"/>
      <c r="K196" s="519"/>
      <c r="L196" s="519"/>
      <c r="M196" s="519"/>
      <c r="N196" s="519"/>
      <c r="O196" s="519"/>
      <c r="P196" s="519"/>
      <c r="Q196" s="519"/>
      <c r="R196" s="519"/>
      <c r="S196" s="519"/>
      <c r="T196" s="519"/>
      <c r="U196" s="519"/>
    </row>
    <row r="197" spans="2:21" x14ac:dyDescent="0.25">
      <c r="B197" s="519"/>
      <c r="C197" s="519"/>
      <c r="D197" s="519"/>
      <c r="E197" s="519"/>
      <c r="F197" s="519"/>
      <c r="G197" s="519"/>
      <c r="H197" s="519"/>
      <c r="I197" s="519"/>
      <c r="J197" s="519"/>
      <c r="K197" s="519"/>
      <c r="L197" s="519"/>
      <c r="M197" s="519"/>
      <c r="N197" s="519"/>
      <c r="O197" s="519"/>
      <c r="P197" s="519"/>
      <c r="Q197" s="519"/>
      <c r="R197" s="519"/>
      <c r="S197" s="519"/>
      <c r="T197" s="519"/>
      <c r="U197" s="519"/>
    </row>
    <row r="198" spans="2:21" x14ac:dyDescent="0.25">
      <c r="B198" s="519"/>
      <c r="C198" s="519"/>
      <c r="D198" s="519"/>
      <c r="E198" s="519"/>
      <c r="F198" s="519"/>
      <c r="G198" s="519"/>
      <c r="H198" s="519"/>
      <c r="I198" s="519"/>
      <c r="J198" s="519"/>
      <c r="K198" s="519"/>
      <c r="L198" s="519"/>
      <c r="M198" s="519"/>
      <c r="N198" s="519"/>
      <c r="O198" s="519"/>
      <c r="P198" s="519"/>
      <c r="Q198" s="519"/>
      <c r="R198" s="519"/>
      <c r="S198" s="519"/>
      <c r="T198" s="519"/>
      <c r="U198" s="519"/>
    </row>
    <row r="199" spans="2:21" x14ac:dyDescent="0.25">
      <c r="B199" s="519"/>
      <c r="C199" s="519"/>
      <c r="D199" s="519"/>
      <c r="E199" s="519"/>
      <c r="F199" s="519"/>
      <c r="G199" s="519"/>
      <c r="H199" s="519"/>
      <c r="I199" s="519"/>
      <c r="J199" s="519"/>
      <c r="K199" s="519"/>
      <c r="L199" s="519"/>
      <c r="M199" s="519"/>
      <c r="N199" s="519"/>
      <c r="O199" s="519"/>
      <c r="P199" s="519"/>
      <c r="Q199" s="519"/>
      <c r="R199" s="519"/>
      <c r="S199" s="519"/>
      <c r="T199" s="519"/>
      <c r="U199" s="519"/>
    </row>
    <row r="200" spans="2:21" x14ac:dyDescent="0.25">
      <c r="B200" s="519"/>
      <c r="C200" s="519"/>
      <c r="D200" s="519"/>
      <c r="E200" s="519"/>
      <c r="F200" s="519"/>
      <c r="G200" s="519"/>
      <c r="H200" s="519"/>
      <c r="I200" s="519"/>
      <c r="J200" s="519"/>
      <c r="K200" s="519"/>
      <c r="L200" s="519"/>
      <c r="M200" s="519"/>
      <c r="N200" s="519"/>
      <c r="O200" s="519"/>
      <c r="P200" s="519"/>
      <c r="Q200" s="519"/>
      <c r="R200" s="519"/>
      <c r="S200" s="519"/>
      <c r="T200" s="519"/>
      <c r="U200" s="519"/>
    </row>
    <row r="201" spans="2:21" x14ac:dyDescent="0.25">
      <c r="B201" s="519"/>
      <c r="C201" s="519"/>
      <c r="D201" s="519"/>
      <c r="E201" s="519"/>
      <c r="F201" s="519"/>
      <c r="G201" s="519"/>
      <c r="H201" s="519"/>
      <c r="I201" s="519"/>
      <c r="J201" s="519"/>
      <c r="K201" s="519"/>
      <c r="L201" s="519"/>
      <c r="M201" s="519"/>
      <c r="N201" s="519"/>
      <c r="O201" s="519"/>
      <c r="P201" s="519"/>
      <c r="Q201" s="519"/>
      <c r="R201" s="519"/>
      <c r="S201" s="519"/>
      <c r="T201" s="519"/>
      <c r="U201" s="519"/>
    </row>
    <row r="202" spans="2:21" x14ac:dyDescent="0.25">
      <c r="B202" s="519"/>
      <c r="C202" s="519"/>
      <c r="D202" s="519"/>
      <c r="E202" s="519"/>
      <c r="F202" s="519"/>
      <c r="G202" s="519"/>
      <c r="H202" s="519"/>
      <c r="I202" s="519"/>
      <c r="J202" s="519"/>
      <c r="K202" s="519"/>
      <c r="L202" s="519"/>
      <c r="M202" s="519"/>
      <c r="N202" s="519"/>
      <c r="O202" s="519"/>
      <c r="P202" s="519"/>
      <c r="Q202" s="519"/>
      <c r="R202" s="519"/>
      <c r="S202" s="519"/>
      <c r="T202" s="519"/>
      <c r="U202" s="519"/>
    </row>
    <row r="203" spans="2:21" x14ac:dyDescent="0.25">
      <c r="B203" s="519"/>
      <c r="C203" s="519"/>
      <c r="D203" s="519"/>
      <c r="E203" s="519"/>
      <c r="F203" s="519"/>
      <c r="G203" s="519"/>
      <c r="H203" s="519"/>
      <c r="I203" s="519"/>
      <c r="J203" s="519"/>
      <c r="K203" s="519"/>
      <c r="L203" s="519"/>
      <c r="M203" s="519"/>
      <c r="N203" s="519"/>
      <c r="O203" s="519"/>
      <c r="P203" s="519"/>
      <c r="Q203" s="519"/>
      <c r="R203" s="519"/>
      <c r="S203" s="519"/>
      <c r="T203" s="519"/>
      <c r="U203" s="519"/>
    </row>
    <row r="204" spans="2:21" x14ac:dyDescent="0.25">
      <c r="B204" s="519"/>
      <c r="C204" s="519"/>
      <c r="D204" s="519"/>
      <c r="E204" s="519"/>
      <c r="F204" s="519"/>
      <c r="G204" s="519"/>
      <c r="H204" s="519"/>
      <c r="I204" s="519"/>
      <c r="J204" s="519"/>
      <c r="K204" s="519"/>
      <c r="L204" s="519"/>
      <c r="M204" s="519"/>
      <c r="N204" s="519"/>
      <c r="O204" s="519"/>
      <c r="P204" s="519"/>
      <c r="Q204" s="519"/>
      <c r="R204" s="519"/>
      <c r="S204" s="519"/>
      <c r="T204" s="519"/>
      <c r="U204" s="519"/>
    </row>
    <row r="205" spans="2:21" x14ac:dyDescent="0.25">
      <c r="B205" s="519"/>
      <c r="C205" s="519"/>
      <c r="D205" s="519"/>
      <c r="E205" s="519"/>
      <c r="F205" s="519"/>
      <c r="G205" s="519"/>
      <c r="H205" s="519"/>
      <c r="I205" s="519"/>
      <c r="J205" s="519"/>
      <c r="K205" s="519"/>
      <c r="L205" s="519"/>
      <c r="M205" s="519"/>
      <c r="N205" s="519"/>
      <c r="O205" s="519"/>
      <c r="P205" s="519"/>
      <c r="Q205" s="519"/>
      <c r="R205" s="519"/>
      <c r="S205" s="519"/>
      <c r="T205" s="519"/>
      <c r="U205" s="519"/>
    </row>
    <row r="206" spans="2:21" x14ac:dyDescent="0.25">
      <c r="B206" s="519"/>
      <c r="C206" s="519"/>
      <c r="D206" s="519"/>
      <c r="E206" s="519"/>
      <c r="F206" s="519"/>
      <c r="G206" s="519"/>
      <c r="H206" s="519"/>
      <c r="I206" s="519"/>
      <c r="J206" s="519"/>
      <c r="K206" s="519"/>
      <c r="L206" s="519"/>
      <c r="M206" s="519"/>
      <c r="N206" s="519"/>
      <c r="O206" s="519"/>
      <c r="P206" s="519"/>
      <c r="Q206" s="519"/>
      <c r="R206" s="519"/>
      <c r="S206" s="519"/>
      <c r="T206" s="519"/>
      <c r="U206" s="519"/>
    </row>
    <row r="207" spans="2:21" x14ac:dyDescent="0.25">
      <c r="B207" s="519"/>
      <c r="C207" s="519"/>
      <c r="D207" s="519"/>
      <c r="E207" s="519"/>
      <c r="F207" s="519"/>
      <c r="G207" s="519"/>
      <c r="H207" s="519"/>
      <c r="I207" s="519"/>
      <c r="J207" s="519"/>
      <c r="K207" s="519"/>
      <c r="L207" s="519"/>
      <c r="M207" s="519"/>
      <c r="N207" s="519"/>
      <c r="O207" s="519"/>
      <c r="P207" s="519"/>
      <c r="Q207" s="519"/>
      <c r="R207" s="519"/>
      <c r="S207" s="519"/>
      <c r="T207" s="519"/>
      <c r="U207" s="519"/>
    </row>
    <row r="208" spans="2:21" x14ac:dyDescent="0.25">
      <c r="B208" s="519"/>
      <c r="C208" s="519"/>
      <c r="D208" s="519"/>
      <c r="E208" s="519"/>
      <c r="F208" s="519"/>
      <c r="G208" s="519"/>
      <c r="H208" s="519"/>
      <c r="I208" s="519"/>
      <c r="J208" s="519"/>
      <c r="K208" s="519"/>
      <c r="L208" s="519"/>
      <c r="M208" s="519"/>
      <c r="N208" s="519"/>
      <c r="O208" s="519"/>
      <c r="P208" s="519"/>
      <c r="Q208" s="519"/>
      <c r="R208" s="519"/>
      <c r="S208" s="519"/>
      <c r="T208" s="519"/>
      <c r="U208" s="519"/>
    </row>
    <row r="209" spans="2:21" x14ac:dyDescent="0.25">
      <c r="B209" s="519"/>
      <c r="C209" s="519"/>
      <c r="D209" s="519"/>
      <c r="E209" s="519"/>
      <c r="F209" s="519"/>
      <c r="G209" s="519"/>
      <c r="H209" s="519"/>
      <c r="I209" s="519"/>
      <c r="J209" s="519"/>
      <c r="K209" s="519"/>
      <c r="L209" s="519"/>
      <c r="M209" s="519"/>
      <c r="N209" s="519"/>
      <c r="O209" s="519"/>
      <c r="P209" s="519"/>
      <c r="Q209" s="519"/>
      <c r="R209" s="519"/>
      <c r="S209" s="519"/>
      <c r="T209" s="519"/>
      <c r="U209" s="519"/>
    </row>
    <row r="210" spans="2:21" x14ac:dyDescent="0.25">
      <c r="B210" s="519"/>
      <c r="C210" s="519"/>
      <c r="D210" s="519"/>
      <c r="E210" s="519"/>
      <c r="F210" s="519"/>
      <c r="G210" s="519"/>
      <c r="H210" s="519"/>
      <c r="I210" s="519"/>
      <c r="J210" s="519"/>
      <c r="K210" s="519"/>
      <c r="L210" s="519"/>
      <c r="M210" s="519"/>
      <c r="N210" s="519"/>
      <c r="O210" s="519"/>
      <c r="P210" s="519"/>
      <c r="Q210" s="519"/>
      <c r="R210" s="519"/>
      <c r="S210" s="519"/>
      <c r="T210" s="519"/>
      <c r="U210" s="519"/>
    </row>
    <row r="211" spans="2:21" x14ac:dyDescent="0.25">
      <c r="B211" s="519"/>
      <c r="C211" s="519"/>
      <c r="D211" s="519"/>
      <c r="E211" s="519"/>
      <c r="F211" s="519"/>
      <c r="G211" s="519"/>
      <c r="H211" s="519"/>
      <c r="I211" s="519"/>
      <c r="J211" s="519"/>
      <c r="K211" s="519"/>
      <c r="L211" s="519"/>
      <c r="M211" s="519"/>
      <c r="N211" s="519"/>
      <c r="O211" s="519"/>
      <c r="P211" s="519"/>
      <c r="Q211" s="519"/>
      <c r="R211" s="519"/>
      <c r="S211" s="519"/>
      <c r="T211" s="519"/>
      <c r="U211" s="519"/>
    </row>
    <row r="212" spans="2:21" x14ac:dyDescent="0.25">
      <c r="B212" s="519"/>
      <c r="C212" s="519"/>
      <c r="D212" s="519"/>
      <c r="E212" s="519"/>
      <c r="F212" s="519"/>
      <c r="G212" s="519"/>
      <c r="H212" s="519"/>
      <c r="I212" s="519"/>
      <c r="J212" s="519"/>
      <c r="K212" s="519"/>
      <c r="L212" s="519"/>
      <c r="M212" s="519"/>
      <c r="N212" s="519"/>
      <c r="O212" s="519"/>
      <c r="P212" s="519"/>
      <c r="Q212" s="519"/>
      <c r="R212" s="519"/>
      <c r="S212" s="519"/>
      <c r="T212" s="519"/>
      <c r="U212" s="519"/>
    </row>
    <row r="213" spans="2:21" x14ac:dyDescent="0.25">
      <c r="B213" s="519"/>
      <c r="C213" s="519"/>
      <c r="D213" s="519"/>
      <c r="E213" s="519"/>
      <c r="F213" s="519"/>
      <c r="G213" s="519"/>
      <c r="H213" s="519"/>
      <c r="I213" s="519"/>
      <c r="J213" s="519"/>
      <c r="K213" s="519"/>
      <c r="L213" s="519"/>
      <c r="M213" s="519"/>
      <c r="N213" s="519"/>
      <c r="O213" s="519"/>
      <c r="P213" s="519"/>
      <c r="Q213" s="519"/>
      <c r="R213" s="519"/>
      <c r="S213" s="519"/>
      <c r="T213" s="519"/>
      <c r="U213" s="519"/>
    </row>
    <row r="214" spans="2:21" x14ac:dyDescent="0.25">
      <c r="B214" s="519"/>
      <c r="C214" s="519"/>
      <c r="D214" s="519"/>
      <c r="E214" s="519"/>
      <c r="F214" s="519"/>
      <c r="G214" s="519"/>
      <c r="H214" s="519"/>
      <c r="I214" s="519"/>
      <c r="J214" s="519"/>
      <c r="K214" s="519"/>
      <c r="L214" s="519"/>
      <c r="M214" s="519"/>
      <c r="N214" s="519"/>
      <c r="O214" s="519"/>
      <c r="P214" s="519"/>
      <c r="Q214" s="519"/>
      <c r="R214" s="519"/>
      <c r="S214" s="519"/>
      <c r="T214" s="519"/>
      <c r="U214" s="519"/>
    </row>
    <row r="215" spans="2:21" x14ac:dyDescent="0.25">
      <c r="B215" s="519"/>
      <c r="C215" s="519"/>
      <c r="D215" s="519"/>
      <c r="E215" s="519"/>
      <c r="F215" s="519"/>
      <c r="G215" s="519"/>
      <c r="H215" s="519"/>
      <c r="I215" s="519"/>
      <c r="J215" s="519"/>
      <c r="K215" s="519"/>
      <c r="L215" s="519"/>
      <c r="M215" s="519"/>
      <c r="N215" s="519"/>
      <c r="O215" s="519"/>
      <c r="P215" s="519"/>
      <c r="Q215" s="519"/>
      <c r="R215" s="519"/>
      <c r="S215" s="519"/>
      <c r="T215" s="519"/>
      <c r="U215" s="519"/>
    </row>
    <row r="216" spans="2:21" x14ac:dyDescent="0.25">
      <c r="B216" s="519"/>
      <c r="C216" s="519"/>
      <c r="D216" s="519"/>
      <c r="E216" s="519"/>
      <c r="F216" s="519"/>
      <c r="G216" s="519"/>
      <c r="H216" s="519"/>
      <c r="I216" s="519"/>
      <c r="J216" s="519"/>
      <c r="K216" s="519"/>
      <c r="L216" s="519"/>
      <c r="M216" s="519"/>
      <c r="N216" s="519"/>
      <c r="O216" s="519"/>
      <c r="P216" s="519"/>
      <c r="Q216" s="519"/>
      <c r="R216" s="519"/>
      <c r="S216" s="519"/>
      <c r="T216" s="519"/>
      <c r="U216" s="519"/>
    </row>
    <row r="217" spans="2:21" x14ac:dyDescent="0.25">
      <c r="B217" s="519"/>
      <c r="C217" s="519"/>
      <c r="D217" s="519"/>
      <c r="E217" s="519"/>
      <c r="F217" s="519"/>
      <c r="G217" s="519"/>
      <c r="H217" s="519"/>
      <c r="I217" s="519"/>
      <c r="J217" s="519"/>
      <c r="K217" s="519"/>
      <c r="L217" s="519"/>
      <c r="M217" s="519"/>
      <c r="N217" s="519"/>
      <c r="O217" s="519"/>
      <c r="P217" s="519"/>
      <c r="Q217" s="519"/>
      <c r="R217" s="519"/>
      <c r="S217" s="519"/>
      <c r="T217" s="519"/>
      <c r="U217" s="519"/>
    </row>
    <row r="218" spans="2:21" x14ac:dyDescent="0.25">
      <c r="B218" s="519"/>
      <c r="C218" s="519"/>
      <c r="D218" s="519"/>
      <c r="E218" s="519"/>
      <c r="F218" s="519"/>
      <c r="G218" s="519"/>
      <c r="H218" s="519"/>
      <c r="I218" s="519"/>
      <c r="J218" s="519"/>
      <c r="K218" s="519"/>
      <c r="L218" s="519"/>
      <c r="M218" s="519"/>
      <c r="N218" s="519"/>
      <c r="O218" s="519"/>
      <c r="P218" s="519"/>
      <c r="Q218" s="519"/>
      <c r="R218" s="519"/>
      <c r="S218" s="519"/>
      <c r="T218" s="519"/>
      <c r="U218" s="519"/>
    </row>
    <row r="219" spans="2:21" x14ac:dyDescent="0.25">
      <c r="B219" s="519"/>
      <c r="C219" s="519"/>
      <c r="D219" s="519"/>
      <c r="E219" s="519"/>
      <c r="F219" s="519"/>
      <c r="G219" s="519"/>
      <c r="H219" s="519"/>
      <c r="I219" s="519"/>
      <c r="J219" s="519"/>
      <c r="K219" s="519"/>
      <c r="L219" s="519"/>
      <c r="M219" s="519"/>
      <c r="N219" s="519"/>
      <c r="O219" s="519"/>
      <c r="P219" s="519"/>
      <c r="Q219" s="519"/>
      <c r="R219" s="519"/>
      <c r="S219" s="519"/>
      <c r="T219" s="519"/>
      <c r="U219" s="519"/>
    </row>
    <row r="220" spans="2:21" x14ac:dyDescent="0.25">
      <c r="B220" s="519"/>
      <c r="C220" s="519"/>
      <c r="D220" s="519"/>
      <c r="E220" s="519"/>
      <c r="F220" s="519"/>
      <c r="G220" s="519"/>
      <c r="H220" s="519"/>
      <c r="I220" s="519"/>
      <c r="J220" s="519"/>
      <c r="K220" s="519"/>
      <c r="L220" s="519"/>
      <c r="M220" s="519"/>
      <c r="N220" s="519"/>
      <c r="O220" s="519"/>
      <c r="P220" s="519"/>
      <c r="Q220" s="519"/>
      <c r="R220" s="519"/>
      <c r="S220" s="519"/>
      <c r="T220" s="519"/>
      <c r="U220" s="519"/>
    </row>
    <row r="221" spans="2:21" x14ac:dyDescent="0.25">
      <c r="B221" s="519"/>
      <c r="C221" s="519"/>
      <c r="D221" s="519"/>
      <c r="E221" s="519"/>
      <c r="F221" s="519"/>
      <c r="G221" s="519"/>
      <c r="H221" s="519"/>
      <c r="I221" s="519"/>
      <c r="J221" s="519"/>
      <c r="K221" s="519"/>
      <c r="L221" s="519"/>
      <c r="M221" s="519"/>
      <c r="N221" s="519"/>
      <c r="O221" s="519"/>
      <c r="P221" s="519"/>
      <c r="Q221" s="519"/>
      <c r="R221" s="519"/>
      <c r="S221" s="519"/>
      <c r="T221" s="519"/>
      <c r="U221" s="519"/>
    </row>
    <row r="222" spans="2:21" x14ac:dyDescent="0.25">
      <c r="B222" s="519"/>
      <c r="C222" s="519"/>
      <c r="D222" s="519"/>
      <c r="E222" s="519"/>
      <c r="F222" s="519"/>
      <c r="G222" s="519"/>
      <c r="H222" s="519"/>
      <c r="I222" s="519"/>
      <c r="J222" s="519"/>
      <c r="K222" s="519"/>
      <c r="L222" s="519"/>
      <c r="M222" s="519"/>
      <c r="N222" s="519"/>
      <c r="O222" s="519"/>
      <c r="P222" s="519"/>
      <c r="Q222" s="519"/>
      <c r="R222" s="519"/>
      <c r="S222" s="519"/>
      <c r="T222" s="519"/>
      <c r="U222" s="519"/>
    </row>
    <row r="223" spans="2:21" x14ac:dyDescent="0.25">
      <c r="B223" s="519"/>
      <c r="C223" s="519"/>
      <c r="D223" s="519"/>
      <c r="E223" s="519"/>
      <c r="F223" s="519"/>
      <c r="G223" s="519"/>
      <c r="H223" s="519"/>
      <c r="I223" s="519"/>
      <c r="J223" s="519"/>
      <c r="K223" s="519"/>
      <c r="L223" s="519"/>
      <c r="M223" s="519"/>
      <c r="N223" s="519"/>
      <c r="O223" s="519"/>
      <c r="P223" s="519"/>
      <c r="Q223" s="519"/>
      <c r="R223" s="519"/>
      <c r="S223" s="519"/>
      <c r="T223" s="519"/>
      <c r="U223" s="519"/>
    </row>
    <row r="224" spans="2:21" x14ac:dyDescent="0.25">
      <c r="B224" s="519"/>
      <c r="C224" s="519"/>
      <c r="D224" s="519"/>
      <c r="E224" s="519"/>
      <c r="F224" s="519"/>
      <c r="G224" s="519"/>
      <c r="H224" s="519"/>
      <c r="I224" s="519"/>
      <c r="J224" s="519"/>
      <c r="K224" s="519"/>
      <c r="L224" s="519"/>
      <c r="M224" s="519"/>
      <c r="N224" s="519"/>
      <c r="O224" s="519"/>
      <c r="P224" s="519"/>
      <c r="Q224" s="519"/>
      <c r="R224" s="519"/>
      <c r="S224" s="519"/>
      <c r="T224" s="519"/>
      <c r="U224" s="519"/>
    </row>
    <row r="225" spans="2:21" x14ac:dyDescent="0.25">
      <c r="B225" s="519"/>
      <c r="C225" s="519"/>
      <c r="D225" s="519"/>
      <c r="E225" s="519"/>
      <c r="F225" s="519"/>
      <c r="G225" s="519"/>
      <c r="H225" s="519"/>
      <c r="I225" s="519"/>
      <c r="J225" s="519"/>
      <c r="K225" s="519"/>
      <c r="L225" s="519"/>
      <c r="M225" s="519"/>
      <c r="N225" s="519"/>
      <c r="O225" s="519"/>
      <c r="P225" s="519"/>
      <c r="Q225" s="519"/>
      <c r="R225" s="519"/>
      <c r="S225" s="519"/>
      <c r="T225" s="519"/>
      <c r="U225" s="519"/>
    </row>
    <row r="226" spans="2:21" x14ac:dyDescent="0.25">
      <c r="B226" s="519"/>
      <c r="C226" s="519"/>
      <c r="D226" s="519"/>
      <c r="E226" s="519"/>
      <c r="F226" s="519"/>
      <c r="G226" s="519"/>
      <c r="H226" s="519"/>
      <c r="I226" s="519"/>
      <c r="J226" s="519"/>
      <c r="K226" s="519"/>
      <c r="L226" s="519"/>
      <c r="M226" s="519"/>
      <c r="N226" s="519"/>
      <c r="O226" s="519"/>
      <c r="P226" s="519"/>
      <c r="Q226" s="519"/>
      <c r="R226" s="519"/>
      <c r="S226" s="519"/>
      <c r="T226" s="519"/>
      <c r="U226" s="519"/>
    </row>
    <row r="227" spans="2:21" x14ac:dyDescent="0.25">
      <c r="B227" s="519"/>
      <c r="C227" s="519"/>
      <c r="D227" s="519"/>
      <c r="E227" s="519"/>
      <c r="F227" s="519"/>
      <c r="G227" s="519"/>
      <c r="H227" s="519"/>
      <c r="I227" s="519"/>
      <c r="J227" s="519"/>
      <c r="K227" s="519"/>
      <c r="L227" s="519"/>
      <c r="M227" s="519"/>
      <c r="N227" s="519"/>
      <c r="O227" s="519"/>
      <c r="P227" s="519"/>
      <c r="Q227" s="519"/>
      <c r="R227" s="519"/>
      <c r="S227" s="519"/>
      <c r="T227" s="519"/>
      <c r="U227" s="519"/>
    </row>
    <row r="228" spans="2:21" x14ac:dyDescent="0.25">
      <c r="B228" s="519"/>
      <c r="C228" s="519"/>
      <c r="D228" s="519"/>
      <c r="E228" s="519"/>
      <c r="F228" s="519"/>
      <c r="G228" s="519"/>
      <c r="H228" s="519"/>
      <c r="I228" s="519"/>
      <c r="J228" s="519"/>
      <c r="K228" s="519"/>
      <c r="L228" s="519"/>
      <c r="M228" s="519"/>
      <c r="N228" s="519"/>
      <c r="O228" s="519"/>
      <c r="P228" s="519"/>
      <c r="Q228" s="519"/>
      <c r="R228" s="519"/>
      <c r="S228" s="519"/>
      <c r="T228" s="519"/>
      <c r="U228" s="519"/>
    </row>
    <row r="229" spans="2:21" x14ac:dyDescent="0.25">
      <c r="B229" s="519"/>
      <c r="C229" s="519"/>
      <c r="D229" s="519"/>
      <c r="E229" s="519"/>
      <c r="F229" s="519"/>
      <c r="G229" s="519"/>
      <c r="H229" s="519"/>
      <c r="I229" s="519"/>
      <c r="J229" s="519"/>
      <c r="K229" s="519"/>
      <c r="L229" s="519"/>
      <c r="M229" s="519"/>
      <c r="N229" s="519"/>
      <c r="O229" s="519"/>
      <c r="P229" s="519"/>
      <c r="Q229" s="519"/>
      <c r="R229" s="519"/>
      <c r="S229" s="519"/>
      <c r="T229" s="519"/>
      <c r="U229" s="519"/>
    </row>
    <row r="230" spans="2:21" x14ac:dyDescent="0.25">
      <c r="B230" s="519"/>
      <c r="C230" s="519"/>
      <c r="D230" s="519"/>
      <c r="E230" s="519"/>
      <c r="F230" s="519"/>
      <c r="G230" s="519"/>
      <c r="H230" s="519"/>
      <c r="I230" s="519"/>
      <c r="J230" s="519"/>
      <c r="K230" s="519"/>
      <c r="L230" s="519"/>
      <c r="M230" s="519"/>
      <c r="N230" s="519"/>
      <c r="O230" s="519"/>
      <c r="P230" s="519"/>
      <c r="Q230" s="519"/>
      <c r="R230" s="519"/>
      <c r="S230" s="519"/>
      <c r="T230" s="519"/>
      <c r="U230" s="519"/>
    </row>
    <row r="231" spans="2:21" x14ac:dyDescent="0.25">
      <c r="B231" s="519"/>
      <c r="C231" s="519"/>
      <c r="D231" s="519"/>
      <c r="E231" s="519"/>
      <c r="F231" s="519"/>
      <c r="G231" s="519"/>
      <c r="H231" s="519"/>
      <c r="I231" s="519"/>
      <c r="J231" s="519"/>
      <c r="K231" s="519"/>
      <c r="L231" s="519"/>
      <c r="M231" s="519"/>
      <c r="N231" s="519"/>
      <c r="O231" s="519"/>
      <c r="P231" s="519"/>
      <c r="Q231" s="519"/>
      <c r="R231" s="519"/>
      <c r="S231" s="519"/>
      <c r="T231" s="519"/>
      <c r="U231" s="519"/>
    </row>
    <row r="232" spans="2:21" x14ac:dyDescent="0.25">
      <c r="B232" s="519"/>
      <c r="C232" s="519"/>
      <c r="D232" s="519"/>
      <c r="E232" s="519"/>
      <c r="F232" s="519"/>
      <c r="G232" s="519"/>
      <c r="H232" s="519"/>
      <c r="I232" s="519"/>
      <c r="J232" s="519"/>
      <c r="K232" s="519"/>
      <c r="L232" s="519"/>
      <c r="M232" s="519"/>
      <c r="N232" s="519"/>
      <c r="O232" s="519"/>
      <c r="P232" s="519"/>
      <c r="Q232" s="519"/>
      <c r="R232" s="519"/>
      <c r="S232" s="519"/>
      <c r="T232" s="519"/>
      <c r="U232" s="519"/>
    </row>
    <row r="233" spans="2:21" x14ac:dyDescent="0.25">
      <c r="B233" s="519"/>
      <c r="C233" s="519"/>
      <c r="D233" s="519"/>
      <c r="E233" s="519"/>
      <c r="F233" s="519"/>
      <c r="G233" s="519"/>
      <c r="H233" s="519"/>
      <c r="I233" s="519"/>
      <c r="J233" s="519"/>
      <c r="K233" s="519"/>
      <c r="L233" s="519"/>
      <c r="M233" s="519"/>
      <c r="N233" s="519"/>
      <c r="O233" s="519"/>
      <c r="P233" s="519"/>
      <c r="Q233" s="519"/>
      <c r="R233" s="519"/>
      <c r="S233" s="519"/>
      <c r="T233" s="519"/>
      <c r="U233" s="519"/>
    </row>
    <row r="234" spans="2:21" x14ac:dyDescent="0.25">
      <c r="B234" s="519"/>
      <c r="C234" s="519"/>
      <c r="D234" s="519"/>
      <c r="E234" s="519"/>
      <c r="F234" s="519"/>
      <c r="G234" s="519"/>
      <c r="H234" s="519"/>
      <c r="I234" s="519"/>
      <c r="J234" s="519"/>
      <c r="K234" s="519"/>
      <c r="L234" s="519"/>
      <c r="M234" s="519"/>
      <c r="N234" s="519"/>
      <c r="O234" s="519"/>
      <c r="P234" s="519"/>
      <c r="Q234" s="519"/>
      <c r="R234" s="519"/>
      <c r="S234" s="519"/>
      <c r="T234" s="519"/>
      <c r="U234" s="519"/>
    </row>
    <row r="235" spans="2:21" x14ac:dyDescent="0.25">
      <c r="B235" s="519"/>
      <c r="C235" s="519"/>
      <c r="D235" s="519"/>
      <c r="E235" s="519"/>
      <c r="F235" s="519"/>
      <c r="G235" s="519"/>
      <c r="H235" s="519"/>
      <c r="I235" s="519"/>
      <c r="J235" s="519"/>
      <c r="K235" s="519"/>
      <c r="L235" s="519"/>
      <c r="M235" s="519"/>
      <c r="N235" s="519"/>
      <c r="O235" s="519"/>
      <c r="P235" s="519"/>
      <c r="Q235" s="519"/>
      <c r="R235" s="519"/>
      <c r="S235" s="519"/>
      <c r="T235" s="519"/>
      <c r="U235" s="519"/>
    </row>
    <row r="236" spans="2:21" x14ac:dyDescent="0.25">
      <c r="B236" s="519"/>
      <c r="C236" s="519"/>
      <c r="D236" s="519"/>
      <c r="E236" s="519"/>
      <c r="F236" s="519"/>
      <c r="G236" s="519"/>
      <c r="H236" s="519"/>
      <c r="I236" s="519"/>
      <c r="J236" s="519"/>
      <c r="K236" s="519"/>
      <c r="L236" s="519"/>
      <c r="M236" s="519"/>
      <c r="N236" s="519"/>
      <c r="O236" s="519"/>
      <c r="P236" s="519"/>
      <c r="Q236" s="519"/>
      <c r="R236" s="519"/>
      <c r="S236" s="519"/>
      <c r="T236" s="519"/>
      <c r="U236" s="519"/>
    </row>
    <row r="237" spans="2:21" x14ac:dyDescent="0.25">
      <c r="B237" s="519"/>
      <c r="C237" s="519"/>
      <c r="D237" s="519"/>
      <c r="E237" s="519"/>
      <c r="F237" s="519"/>
      <c r="G237" s="519"/>
      <c r="H237" s="519"/>
      <c r="I237" s="519"/>
      <c r="J237" s="519"/>
      <c r="K237" s="519"/>
      <c r="L237" s="519"/>
      <c r="M237" s="519"/>
      <c r="N237" s="519"/>
      <c r="O237" s="519"/>
      <c r="P237" s="519"/>
      <c r="Q237" s="519"/>
      <c r="R237" s="519"/>
      <c r="S237" s="519"/>
      <c r="T237" s="519"/>
      <c r="U237" s="519"/>
    </row>
    <row r="238" spans="2:21" x14ac:dyDescent="0.25">
      <c r="B238" s="519"/>
      <c r="C238" s="519"/>
      <c r="D238" s="519"/>
      <c r="E238" s="519"/>
      <c r="F238" s="519"/>
      <c r="G238" s="519"/>
      <c r="H238" s="519"/>
      <c r="I238" s="519"/>
      <c r="J238" s="519"/>
      <c r="K238" s="519"/>
      <c r="L238" s="519"/>
      <c r="M238" s="519"/>
      <c r="N238" s="519"/>
      <c r="O238" s="519"/>
      <c r="P238" s="519"/>
      <c r="Q238" s="519"/>
      <c r="R238" s="519"/>
      <c r="S238" s="519"/>
      <c r="T238" s="519"/>
      <c r="U238" s="519"/>
    </row>
    <row r="239" spans="2:21" x14ac:dyDescent="0.25">
      <c r="B239" s="519"/>
      <c r="C239" s="519"/>
      <c r="D239" s="519"/>
      <c r="E239" s="519"/>
      <c r="F239" s="519"/>
      <c r="G239" s="519"/>
      <c r="H239" s="519"/>
      <c r="I239" s="519"/>
      <c r="J239" s="519"/>
      <c r="K239" s="519"/>
      <c r="L239" s="519"/>
      <c r="M239" s="519"/>
      <c r="N239" s="519"/>
      <c r="O239" s="519"/>
      <c r="P239" s="519"/>
      <c r="Q239" s="519"/>
      <c r="R239" s="519"/>
      <c r="S239" s="519"/>
      <c r="T239" s="519"/>
      <c r="U239" s="519"/>
    </row>
    <row r="240" spans="2:21" x14ac:dyDescent="0.25">
      <c r="B240" s="519"/>
      <c r="C240" s="519"/>
      <c r="D240" s="519"/>
      <c r="E240" s="519"/>
      <c r="F240" s="519"/>
      <c r="G240" s="519"/>
      <c r="H240" s="519"/>
      <c r="I240" s="519"/>
      <c r="J240" s="519"/>
      <c r="K240" s="519"/>
      <c r="L240" s="519"/>
      <c r="M240" s="519"/>
      <c r="N240" s="519"/>
      <c r="O240" s="519"/>
      <c r="P240" s="519"/>
      <c r="Q240" s="519"/>
      <c r="R240" s="519"/>
      <c r="S240" s="519"/>
      <c r="T240" s="519"/>
      <c r="U240" s="519"/>
    </row>
    <row r="241" spans="2:21" x14ac:dyDescent="0.25">
      <c r="B241" s="519"/>
      <c r="C241" s="519"/>
      <c r="D241" s="519"/>
      <c r="E241" s="519"/>
      <c r="F241" s="519"/>
      <c r="G241" s="519"/>
      <c r="H241" s="519"/>
      <c r="I241" s="519"/>
      <c r="J241" s="519"/>
      <c r="K241" s="519"/>
      <c r="L241" s="519"/>
      <c r="M241" s="519"/>
      <c r="N241" s="519"/>
      <c r="O241" s="519"/>
      <c r="P241" s="519"/>
      <c r="Q241" s="519"/>
      <c r="R241" s="519"/>
      <c r="S241" s="519"/>
      <c r="T241" s="519"/>
      <c r="U241" s="519"/>
    </row>
    <row r="242" spans="2:21" x14ac:dyDescent="0.25">
      <c r="B242" s="519"/>
      <c r="C242" s="519"/>
      <c r="D242" s="519"/>
      <c r="E242" s="519"/>
      <c r="F242" s="519"/>
      <c r="G242" s="519"/>
      <c r="H242" s="519"/>
      <c r="I242" s="519"/>
      <c r="J242" s="519"/>
      <c r="K242" s="519"/>
      <c r="L242" s="519"/>
      <c r="M242" s="519"/>
      <c r="N242" s="519"/>
      <c r="O242" s="519"/>
      <c r="P242" s="519"/>
      <c r="Q242" s="519"/>
      <c r="R242" s="519"/>
      <c r="S242" s="519"/>
      <c r="T242" s="519"/>
      <c r="U242" s="519"/>
    </row>
    <row r="243" spans="2:21" x14ac:dyDescent="0.25">
      <c r="B243" s="519"/>
      <c r="C243" s="519"/>
      <c r="D243" s="519"/>
      <c r="E243" s="519"/>
      <c r="F243" s="519"/>
      <c r="G243" s="519"/>
      <c r="H243" s="519"/>
      <c r="I243" s="519"/>
      <c r="J243" s="519"/>
      <c r="K243" s="519"/>
      <c r="L243" s="519"/>
      <c r="M243" s="519"/>
      <c r="N243" s="519"/>
      <c r="O243" s="519"/>
      <c r="P243" s="519"/>
      <c r="Q243" s="519"/>
      <c r="R243" s="519"/>
      <c r="S243" s="519"/>
      <c r="T243" s="519"/>
      <c r="U243" s="519"/>
    </row>
    <row r="244" spans="2:21" x14ac:dyDescent="0.25">
      <c r="B244" s="519"/>
      <c r="C244" s="519"/>
      <c r="D244" s="519"/>
      <c r="E244" s="519"/>
      <c r="F244" s="519"/>
      <c r="G244" s="519"/>
      <c r="H244" s="519"/>
      <c r="I244" s="519"/>
      <c r="J244" s="519"/>
      <c r="K244" s="519"/>
      <c r="L244" s="519"/>
      <c r="M244" s="519"/>
      <c r="N244" s="519"/>
      <c r="O244" s="519"/>
      <c r="P244" s="519"/>
      <c r="Q244" s="519"/>
      <c r="R244" s="519"/>
      <c r="S244" s="519"/>
      <c r="T244" s="519"/>
      <c r="U244" s="519"/>
    </row>
    <row r="245" spans="2:21" x14ac:dyDescent="0.25">
      <c r="B245" s="519"/>
      <c r="C245" s="519"/>
      <c r="D245" s="519"/>
      <c r="E245" s="519"/>
      <c r="F245" s="519"/>
      <c r="G245" s="519"/>
      <c r="H245" s="519"/>
      <c r="I245" s="519"/>
      <c r="J245" s="519"/>
      <c r="K245" s="519"/>
      <c r="L245" s="519"/>
      <c r="M245" s="519"/>
      <c r="N245" s="519"/>
      <c r="O245" s="519"/>
      <c r="P245" s="519"/>
      <c r="Q245" s="519"/>
      <c r="R245" s="519"/>
      <c r="S245" s="519"/>
      <c r="T245" s="519"/>
      <c r="U245" s="519"/>
    </row>
    <row r="246" spans="2:21" x14ac:dyDescent="0.25">
      <c r="B246" s="519"/>
      <c r="C246" s="519"/>
      <c r="D246" s="519"/>
      <c r="E246" s="519"/>
      <c r="F246" s="519"/>
      <c r="G246" s="519"/>
      <c r="H246" s="519"/>
      <c r="I246" s="519"/>
      <c r="J246" s="519"/>
      <c r="K246" s="519"/>
      <c r="L246" s="519"/>
      <c r="M246" s="519"/>
      <c r="N246" s="519"/>
      <c r="O246" s="519"/>
      <c r="P246" s="519"/>
      <c r="Q246" s="519"/>
      <c r="R246" s="519"/>
      <c r="S246" s="519"/>
      <c r="T246" s="519"/>
      <c r="U246" s="519"/>
    </row>
    <row r="247" spans="2:21" x14ac:dyDescent="0.25">
      <c r="B247" s="519"/>
      <c r="C247" s="519"/>
      <c r="D247" s="519"/>
      <c r="E247" s="519"/>
      <c r="F247" s="519"/>
      <c r="G247" s="519"/>
      <c r="H247" s="519"/>
      <c r="I247" s="519"/>
      <c r="J247" s="519"/>
      <c r="K247" s="519"/>
      <c r="L247" s="519"/>
      <c r="M247" s="519"/>
      <c r="N247" s="519"/>
      <c r="O247" s="519"/>
      <c r="P247" s="519"/>
      <c r="Q247" s="519"/>
      <c r="R247" s="519"/>
      <c r="S247" s="519"/>
      <c r="T247" s="519"/>
      <c r="U247" s="519"/>
    </row>
    <row r="248" spans="2:21" x14ac:dyDescent="0.25">
      <c r="B248" s="519"/>
      <c r="C248" s="519"/>
      <c r="D248" s="519"/>
      <c r="E248" s="519"/>
      <c r="F248" s="519"/>
      <c r="G248" s="519"/>
      <c r="H248" s="519"/>
      <c r="I248" s="519"/>
      <c r="J248" s="519"/>
      <c r="K248" s="519"/>
      <c r="L248" s="519"/>
      <c r="M248" s="519"/>
      <c r="N248" s="519"/>
      <c r="O248" s="519"/>
      <c r="P248" s="519"/>
      <c r="Q248" s="519"/>
      <c r="R248" s="519"/>
      <c r="S248" s="519"/>
      <c r="T248" s="519"/>
      <c r="U248" s="519"/>
    </row>
    <row r="249" spans="2:21" x14ac:dyDescent="0.25">
      <c r="B249" s="519"/>
      <c r="C249" s="519"/>
      <c r="D249" s="519"/>
      <c r="E249" s="519"/>
      <c r="F249" s="519"/>
      <c r="G249" s="519"/>
      <c r="H249" s="519"/>
      <c r="I249" s="519"/>
      <c r="J249" s="519"/>
      <c r="K249" s="519"/>
      <c r="L249" s="519"/>
      <c r="M249" s="519"/>
      <c r="N249" s="519"/>
      <c r="O249" s="519"/>
      <c r="P249" s="519"/>
      <c r="Q249" s="519"/>
      <c r="R249" s="519"/>
      <c r="S249" s="519"/>
      <c r="T249" s="519"/>
      <c r="U249" s="519"/>
    </row>
    <row r="250" spans="2:21" x14ac:dyDescent="0.25">
      <c r="B250" s="519"/>
      <c r="C250" s="519"/>
      <c r="D250" s="519"/>
      <c r="E250" s="519"/>
      <c r="F250" s="519"/>
      <c r="G250" s="519"/>
      <c r="H250" s="519"/>
      <c r="I250" s="519"/>
      <c r="J250" s="519"/>
      <c r="K250" s="519"/>
      <c r="L250" s="519"/>
      <c r="M250" s="519"/>
      <c r="N250" s="519"/>
      <c r="O250" s="519"/>
      <c r="P250" s="519"/>
      <c r="Q250" s="519"/>
      <c r="R250" s="519"/>
      <c r="S250" s="519"/>
      <c r="T250" s="519"/>
      <c r="U250" s="519"/>
    </row>
    <row r="251" spans="2:21" x14ac:dyDescent="0.25">
      <c r="B251" s="519"/>
      <c r="C251" s="519"/>
      <c r="D251" s="519"/>
      <c r="E251" s="519"/>
      <c r="F251" s="519"/>
      <c r="G251" s="519"/>
      <c r="H251" s="519"/>
      <c r="I251" s="519"/>
      <c r="J251" s="519"/>
      <c r="K251" s="519"/>
      <c r="L251" s="519"/>
      <c r="M251" s="519"/>
      <c r="N251" s="519"/>
      <c r="O251" s="519"/>
      <c r="P251" s="519"/>
      <c r="Q251" s="519"/>
      <c r="R251" s="519"/>
      <c r="S251" s="519"/>
      <c r="T251" s="519"/>
      <c r="U251" s="519"/>
    </row>
    <row r="252" spans="2:21" x14ac:dyDescent="0.25">
      <c r="B252" s="519"/>
      <c r="C252" s="519"/>
      <c r="D252" s="519"/>
      <c r="E252" s="519"/>
      <c r="F252" s="519"/>
      <c r="G252" s="519"/>
      <c r="H252" s="519"/>
      <c r="I252" s="519"/>
      <c r="J252" s="519"/>
      <c r="K252" s="519"/>
      <c r="L252" s="519"/>
      <c r="M252" s="519"/>
      <c r="N252" s="519"/>
      <c r="O252" s="519"/>
      <c r="P252" s="519"/>
      <c r="Q252" s="519"/>
      <c r="R252" s="519"/>
      <c r="S252" s="519"/>
      <c r="T252" s="519"/>
      <c r="U252" s="519"/>
    </row>
    <row r="253" spans="2:21" x14ac:dyDescent="0.25">
      <c r="B253" s="519"/>
      <c r="C253" s="519"/>
      <c r="D253" s="519"/>
      <c r="E253" s="519"/>
      <c r="F253" s="519"/>
      <c r="G253" s="519"/>
      <c r="H253" s="519"/>
      <c r="I253" s="519"/>
      <c r="J253" s="519"/>
      <c r="K253" s="519"/>
      <c r="L253" s="519"/>
      <c r="M253" s="519"/>
      <c r="N253" s="519"/>
      <c r="O253" s="519"/>
      <c r="P253" s="519"/>
      <c r="Q253" s="519"/>
      <c r="R253" s="519"/>
      <c r="S253" s="519"/>
      <c r="T253" s="519"/>
      <c r="U253" s="519"/>
    </row>
    <row r="254" spans="2:21" x14ac:dyDescent="0.25">
      <c r="B254" s="519"/>
      <c r="C254" s="519"/>
      <c r="D254" s="519"/>
      <c r="E254" s="519"/>
      <c r="F254" s="519"/>
      <c r="G254" s="519"/>
      <c r="H254" s="519"/>
      <c r="I254" s="519"/>
      <c r="J254" s="519"/>
      <c r="K254" s="519"/>
      <c r="L254" s="519"/>
      <c r="M254" s="519"/>
      <c r="N254" s="519"/>
      <c r="O254" s="519"/>
      <c r="P254" s="519"/>
      <c r="Q254" s="519"/>
      <c r="R254" s="519"/>
      <c r="S254" s="519"/>
      <c r="T254" s="519"/>
      <c r="U254" s="519"/>
    </row>
    <row r="255" spans="2:21" x14ac:dyDescent="0.25">
      <c r="B255" s="519"/>
      <c r="C255" s="519"/>
      <c r="D255" s="519"/>
      <c r="E255" s="519"/>
      <c r="F255" s="519"/>
      <c r="G255" s="519"/>
      <c r="H255" s="519"/>
      <c r="I255" s="519"/>
      <c r="J255" s="519"/>
      <c r="K255" s="519"/>
      <c r="L255" s="519"/>
      <c r="M255" s="519"/>
      <c r="N255" s="519"/>
      <c r="O255" s="519"/>
      <c r="P255" s="519"/>
      <c r="Q255" s="519"/>
      <c r="R255" s="519"/>
      <c r="S255" s="519"/>
      <c r="T255" s="519"/>
      <c r="U255" s="519"/>
    </row>
    <row r="256" spans="2:21" x14ac:dyDescent="0.25">
      <c r="B256" s="519"/>
      <c r="C256" s="519"/>
      <c r="D256" s="519"/>
      <c r="E256" s="519"/>
      <c r="F256" s="519"/>
      <c r="G256" s="519"/>
      <c r="H256" s="519"/>
      <c r="I256" s="519"/>
      <c r="J256" s="519"/>
      <c r="K256" s="519"/>
      <c r="L256" s="519"/>
      <c r="M256" s="519"/>
      <c r="N256" s="519"/>
      <c r="O256" s="519"/>
      <c r="P256" s="519"/>
      <c r="Q256" s="519"/>
      <c r="R256" s="519"/>
      <c r="S256" s="519"/>
      <c r="T256" s="519"/>
      <c r="U256" s="519"/>
    </row>
    <row r="257" spans="2:21" x14ac:dyDescent="0.25">
      <c r="B257" s="519"/>
      <c r="C257" s="519"/>
      <c r="D257" s="519"/>
      <c r="E257" s="519"/>
      <c r="F257" s="519"/>
      <c r="G257" s="519"/>
      <c r="H257" s="519"/>
      <c r="I257" s="519"/>
      <c r="J257" s="519"/>
      <c r="K257" s="519"/>
      <c r="L257" s="519"/>
      <c r="M257" s="519"/>
      <c r="N257" s="519"/>
      <c r="O257" s="519"/>
      <c r="P257" s="519"/>
      <c r="Q257" s="519"/>
      <c r="R257" s="519"/>
      <c r="S257" s="519"/>
      <c r="T257" s="519"/>
      <c r="U257" s="519"/>
    </row>
    <row r="258" spans="2:21" x14ac:dyDescent="0.25">
      <c r="B258" s="519"/>
      <c r="C258" s="519"/>
      <c r="D258" s="519"/>
      <c r="E258" s="519"/>
      <c r="F258" s="519"/>
      <c r="G258" s="519"/>
      <c r="H258" s="519"/>
      <c r="I258" s="519"/>
      <c r="J258" s="519"/>
      <c r="K258" s="519"/>
      <c r="L258" s="519"/>
      <c r="M258" s="519"/>
      <c r="N258" s="519"/>
      <c r="O258" s="519"/>
      <c r="P258" s="519"/>
      <c r="Q258" s="519"/>
      <c r="R258" s="519"/>
      <c r="S258" s="519"/>
      <c r="T258" s="519"/>
      <c r="U258" s="519"/>
    </row>
    <row r="259" spans="2:21" x14ac:dyDescent="0.25">
      <c r="B259" s="519"/>
      <c r="C259" s="519"/>
      <c r="D259" s="519"/>
      <c r="E259" s="519"/>
      <c r="F259" s="519"/>
      <c r="G259" s="519"/>
      <c r="H259" s="519"/>
      <c r="I259" s="519"/>
      <c r="J259" s="519"/>
      <c r="K259" s="519"/>
      <c r="L259" s="519"/>
      <c r="M259" s="519"/>
      <c r="N259" s="519"/>
      <c r="O259" s="519"/>
      <c r="P259" s="519"/>
      <c r="Q259" s="519"/>
      <c r="R259" s="519"/>
      <c r="S259" s="519"/>
      <c r="T259" s="519"/>
      <c r="U259" s="519"/>
    </row>
    <row r="260" spans="2:21" x14ac:dyDescent="0.25">
      <c r="B260" s="518"/>
      <c r="C260" s="518"/>
      <c r="D260" s="518"/>
      <c r="E260" s="518"/>
      <c r="F260" s="518"/>
      <c r="G260" s="518"/>
      <c r="H260" s="518"/>
      <c r="I260" s="518"/>
      <c r="J260" s="518"/>
      <c r="K260" s="518"/>
      <c r="L260" s="518"/>
      <c r="M260" s="518"/>
      <c r="N260" s="518"/>
      <c r="O260" s="518"/>
      <c r="P260" s="518"/>
      <c r="Q260" s="518"/>
      <c r="R260" s="518"/>
      <c r="S260" s="518"/>
      <c r="T260" s="518"/>
      <c r="U260" s="518"/>
    </row>
  </sheetData>
  <mergeCells count="90">
    <mergeCell ref="K28:L28"/>
    <mergeCell ref="K29:L29"/>
    <mergeCell ref="K68:L68"/>
    <mergeCell ref="K69:L69"/>
    <mergeCell ref="K70:L70"/>
    <mergeCell ref="K58:L58"/>
    <mergeCell ref="K59:L59"/>
    <mergeCell ref="K60:L60"/>
    <mergeCell ref="K61:L61"/>
    <mergeCell ref="K62:L62"/>
    <mergeCell ref="K53:L53"/>
    <mergeCell ref="K54:L54"/>
    <mergeCell ref="K55:L55"/>
    <mergeCell ref="K56:L56"/>
    <mergeCell ref="K57:L57"/>
    <mergeCell ref="K48:L48"/>
    <mergeCell ref="K71:L71"/>
    <mergeCell ref="K72:L72"/>
    <mergeCell ref="K63:L63"/>
    <mergeCell ref="K64:L64"/>
    <mergeCell ref="K65:L65"/>
    <mergeCell ref="K66:L66"/>
    <mergeCell ref="K67:L67"/>
    <mergeCell ref="K49:L49"/>
    <mergeCell ref="K50:L50"/>
    <mergeCell ref="K51:L51"/>
    <mergeCell ref="K52:L52"/>
    <mergeCell ref="K43:L43"/>
    <mergeCell ref="K44:L44"/>
    <mergeCell ref="K45:L45"/>
    <mergeCell ref="K46:L46"/>
    <mergeCell ref="K47:L47"/>
    <mergeCell ref="K38:L38"/>
    <mergeCell ref="K39:L39"/>
    <mergeCell ref="K40:L40"/>
    <mergeCell ref="K41:L41"/>
    <mergeCell ref="K42:L42"/>
    <mergeCell ref="K33:L33"/>
    <mergeCell ref="K34:L34"/>
    <mergeCell ref="K35:L35"/>
    <mergeCell ref="K36:L36"/>
    <mergeCell ref="K37:L37"/>
    <mergeCell ref="K30:L30"/>
    <mergeCell ref="K31:L31"/>
    <mergeCell ref="K32:L32"/>
    <mergeCell ref="B68:C68"/>
    <mergeCell ref="B69:C69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70:C70"/>
    <mergeCell ref="B71:C71"/>
    <mergeCell ref="B72:C72"/>
    <mergeCell ref="B63:C63"/>
    <mergeCell ref="B64:C64"/>
    <mergeCell ref="B65:C65"/>
    <mergeCell ref="B66:C66"/>
    <mergeCell ref="B67:C67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</mergeCells>
  <pageMargins left="0.7" right="0.7" top="0.75" bottom="0.75" header="0.3" footer="0.3"/>
  <pageSetup paperSize="8" scale="43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6CAD-DD8D-462E-B8DC-B63461D5DB84}">
  <dimension ref="A1:AR50"/>
  <sheetViews>
    <sheetView showGridLines="0" zoomScaleNormal="100" workbookViewId="0">
      <selection activeCell="N31" sqref="N31"/>
    </sheetView>
  </sheetViews>
  <sheetFormatPr defaultRowHeight="15" x14ac:dyDescent="0.25"/>
  <cols>
    <col min="13" max="13" width="5.7109375" customWidth="1"/>
    <col min="14" max="14" width="7.5703125" style="32" customWidth="1"/>
    <col min="15" max="15" width="4.5703125" customWidth="1"/>
    <col min="16" max="16" width="6.5703125" customWidth="1"/>
    <col min="17" max="17" width="9.42578125" customWidth="1"/>
    <col min="19" max="23" width="9.5703125" bestFit="1" customWidth="1"/>
    <col min="27" max="27" width="13.28515625" style="32" customWidth="1"/>
    <col min="28" max="28" width="13.85546875" style="32" bestFit="1" customWidth="1"/>
    <col min="29" max="40" width="8.7109375" customWidth="1"/>
    <col min="41" max="41" width="21.140625" style="32" customWidth="1"/>
  </cols>
  <sheetData>
    <row r="1" spans="1:44" ht="15.75" thickBot="1" x14ac:dyDescent="0.3">
      <c r="A1" s="149" t="s">
        <v>102</v>
      </c>
      <c r="B1" s="162" t="s">
        <v>69</v>
      </c>
      <c r="C1" s="149" t="s">
        <v>70</v>
      </c>
      <c r="D1" s="149" t="s">
        <v>71</v>
      </c>
      <c r="F1" s="164" t="s">
        <v>82</v>
      </c>
      <c r="G1" s="165" t="s">
        <v>83</v>
      </c>
      <c r="H1" s="166" t="s">
        <v>88</v>
      </c>
      <c r="J1" s="149" t="s">
        <v>89</v>
      </c>
      <c r="K1" s="149" t="s">
        <v>90</v>
      </c>
      <c r="L1" s="163" t="s">
        <v>84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C1">
        <v>9</v>
      </c>
      <c r="AD1">
        <v>10</v>
      </c>
      <c r="AE1">
        <v>11</v>
      </c>
      <c r="AF1">
        <v>12</v>
      </c>
      <c r="AG1">
        <v>13</v>
      </c>
      <c r="AH1">
        <v>14</v>
      </c>
      <c r="AI1">
        <v>15</v>
      </c>
      <c r="AJ1">
        <v>16</v>
      </c>
      <c r="AK1">
        <v>17</v>
      </c>
      <c r="AL1">
        <v>18</v>
      </c>
      <c r="AM1">
        <v>19</v>
      </c>
      <c r="AN1">
        <v>20</v>
      </c>
    </row>
    <row r="2" spans="1:44" ht="15.75" thickBot="1" x14ac:dyDescent="0.3">
      <c r="A2" s="138">
        <v>2006</v>
      </c>
      <c r="B2" s="167">
        <v>0.60964912280701755</v>
      </c>
      <c r="C2" s="151">
        <v>0.58040935672514615</v>
      </c>
      <c r="D2" s="151">
        <v>0.55811403508771928</v>
      </c>
      <c r="F2" s="182">
        <v>0.50657894736842102</v>
      </c>
      <c r="G2" s="175">
        <v>0.45833333333333331</v>
      </c>
      <c r="H2" s="176">
        <v>0.40350877192982454</v>
      </c>
      <c r="J2" s="153">
        <v>0.35635964912280704</v>
      </c>
      <c r="K2" s="153">
        <v>0.33625730994152048</v>
      </c>
      <c r="L2" s="184">
        <v>0.30921052631578949</v>
      </c>
      <c r="R2" s="149" t="s">
        <v>102</v>
      </c>
      <c r="AQ2">
        <v>4.5999999999999999E-3</v>
      </c>
      <c r="AR2">
        <v>0.21759999999999999</v>
      </c>
    </row>
    <row r="3" spans="1:44" ht="15.75" thickBot="1" x14ac:dyDescent="0.3">
      <c r="A3" s="138">
        <f t="shared" ref="A3:A18" si="0">A2+1</f>
        <v>2007</v>
      </c>
      <c r="B3" s="183">
        <v>0.57236842105263153</v>
      </c>
      <c r="C3" s="152">
        <v>0.55409356725146197</v>
      </c>
      <c r="D3" s="150">
        <v>0.53947368421052633</v>
      </c>
      <c r="F3" s="182">
        <v>0.50657894736842102</v>
      </c>
      <c r="G3" s="175">
        <v>0.47587719298245612</v>
      </c>
      <c r="H3" s="176">
        <v>0.43421052631578949</v>
      </c>
      <c r="J3" s="150">
        <v>0.37390350877192985</v>
      </c>
      <c r="K3" s="150">
        <v>0.34649122807017546</v>
      </c>
      <c r="L3" s="168">
        <v>0.31359649122807015</v>
      </c>
      <c r="R3" s="138">
        <v>2006</v>
      </c>
      <c r="S3" s="370">
        <v>0.68421052631578949</v>
      </c>
      <c r="T3" s="370">
        <v>0.60526315789473684</v>
      </c>
      <c r="U3" s="370">
        <v>0.58771929824561409</v>
      </c>
      <c r="V3" s="370">
        <v>0.56140350877192979</v>
      </c>
      <c r="W3" s="371">
        <v>0.52631578947368418</v>
      </c>
      <c r="X3" s="371">
        <v>0.51754385964912286</v>
      </c>
      <c r="Y3" s="371">
        <v>0.5</v>
      </c>
      <c r="Z3" s="371">
        <v>0.48245614035087719</v>
      </c>
      <c r="AA3" s="402"/>
      <c r="AB3" s="332">
        <v>2006</v>
      </c>
      <c r="AC3" s="377">
        <v>0.46491228070175439</v>
      </c>
      <c r="AD3" s="377"/>
      <c r="AE3" s="377">
        <v>0.45614035087719296</v>
      </c>
      <c r="AF3" s="377">
        <v>0.44736842105263158</v>
      </c>
      <c r="AG3" s="378">
        <v>0.42105263157894735</v>
      </c>
      <c r="AH3" s="378">
        <v>0.41228070175438597</v>
      </c>
      <c r="AI3" s="378">
        <v>0.39473684210526316</v>
      </c>
      <c r="AJ3" s="378">
        <v>0.38596491228070173</v>
      </c>
      <c r="AK3" s="379"/>
      <c r="AL3" s="379">
        <v>0.33333333333333331</v>
      </c>
      <c r="AM3" s="379">
        <v>0.31578947368421051</v>
      </c>
      <c r="AN3" s="379">
        <v>0.24561403508771928</v>
      </c>
      <c r="AQ3">
        <v>2.7000000000000001E-3</v>
      </c>
      <c r="AR3">
        <v>0.1938</v>
      </c>
    </row>
    <row r="4" spans="1:44" ht="15.75" thickBot="1" x14ac:dyDescent="0.3">
      <c r="A4" s="138">
        <f t="shared" si="0"/>
        <v>2008</v>
      </c>
      <c r="B4" s="183">
        <v>0.61184210526315785</v>
      </c>
      <c r="C4" s="152">
        <v>0.58040935672514615</v>
      </c>
      <c r="D4" s="150">
        <v>0.55153508771929827</v>
      </c>
      <c r="F4" s="182">
        <v>0.49122807017543857</v>
      </c>
      <c r="G4" s="175">
        <v>0.44956140350877194</v>
      </c>
      <c r="H4" s="176">
        <v>0.39254385964912281</v>
      </c>
      <c r="J4" s="150">
        <v>0.36842105263157893</v>
      </c>
      <c r="K4" s="150">
        <v>0.35964912280701755</v>
      </c>
      <c r="L4" s="168">
        <v>0.3442982456140351</v>
      </c>
      <c r="R4" s="138">
        <f t="shared" ref="R4:R19" si="1">R3+1</f>
        <v>2007</v>
      </c>
      <c r="S4" s="370">
        <v>0.67543859649122806</v>
      </c>
      <c r="T4" s="370"/>
      <c r="U4" s="370"/>
      <c r="V4" s="370"/>
      <c r="W4" s="371">
        <v>0.52631578947368418</v>
      </c>
      <c r="X4" s="371">
        <v>0.50877192982456143</v>
      </c>
      <c r="Y4" s="371">
        <v>0.50877192982456143</v>
      </c>
      <c r="Z4" s="371">
        <v>0.48245614035087719</v>
      </c>
      <c r="AA4" s="402"/>
      <c r="AB4" s="332">
        <v>2007</v>
      </c>
      <c r="AC4" s="377">
        <v>0.48245614035087719</v>
      </c>
      <c r="AD4" s="377"/>
      <c r="AE4" s="377"/>
      <c r="AF4" s="377"/>
      <c r="AG4" s="378"/>
      <c r="AH4" s="378"/>
      <c r="AI4" s="378"/>
      <c r="AJ4" s="378">
        <v>0.39473684210526316</v>
      </c>
      <c r="AK4" s="379">
        <v>0.38596491228070173</v>
      </c>
      <c r="AL4" s="379">
        <v>0.35964912280701755</v>
      </c>
      <c r="AM4" s="379"/>
      <c r="AN4" s="379"/>
      <c r="AQ4">
        <v>2.5000000000000001E-3</v>
      </c>
      <c r="AR4">
        <v>0.188</v>
      </c>
    </row>
    <row r="5" spans="1:44" ht="15.75" thickBot="1" x14ac:dyDescent="0.3">
      <c r="A5" s="138">
        <f t="shared" si="0"/>
        <v>2009</v>
      </c>
      <c r="B5" s="183">
        <v>0.56798245614035092</v>
      </c>
      <c r="C5" s="152">
        <v>0.55263157894736847</v>
      </c>
      <c r="D5" s="150">
        <v>0.53618421052631582</v>
      </c>
      <c r="F5" s="182">
        <v>0.50438596491228072</v>
      </c>
      <c r="G5" s="175">
        <v>0.44956140350877194</v>
      </c>
      <c r="H5" s="176">
        <v>0.41447368421052633</v>
      </c>
      <c r="J5" s="150">
        <v>0.37719298245614036</v>
      </c>
      <c r="K5" s="150">
        <v>0.36257309941520466</v>
      </c>
      <c r="L5" s="168">
        <v>0.33991228070175439</v>
      </c>
      <c r="Q5" s="179"/>
      <c r="R5" s="138">
        <f t="shared" si="1"/>
        <v>2008</v>
      </c>
      <c r="S5" s="370">
        <v>0.65789473684210531</v>
      </c>
      <c r="T5" s="370"/>
      <c r="U5" s="370">
        <v>0.58771929824561409</v>
      </c>
      <c r="V5" s="370">
        <v>0.57017543859649122</v>
      </c>
      <c r="W5" s="371"/>
      <c r="X5" s="371"/>
      <c r="Y5" s="371"/>
      <c r="Z5" s="371"/>
      <c r="AA5" s="402"/>
      <c r="AB5" s="332">
        <v>2008</v>
      </c>
      <c r="AC5" s="377">
        <v>0.46491228070175439</v>
      </c>
      <c r="AD5" s="377">
        <v>0.45614035087719296</v>
      </c>
      <c r="AE5" s="377">
        <v>0.45614035087719296</v>
      </c>
      <c r="AF5" s="377">
        <v>0.42105263157894735</v>
      </c>
      <c r="AG5" s="378"/>
      <c r="AH5" s="378">
        <v>0.39473684210526316</v>
      </c>
      <c r="AI5" s="378">
        <v>0.39473684210526316</v>
      </c>
      <c r="AJ5" s="378">
        <v>0.38596491228070173</v>
      </c>
      <c r="AK5" s="379">
        <v>0.38596491228070173</v>
      </c>
      <c r="AL5" s="379">
        <v>0.35087719298245612</v>
      </c>
      <c r="AM5" s="379">
        <v>0.33333333333333331</v>
      </c>
      <c r="AN5" s="379">
        <v>0.30701754385964913</v>
      </c>
      <c r="AQ5">
        <v>2.9999999999999997E-4</v>
      </c>
      <c r="AR5">
        <v>5.4999999999999997E-3</v>
      </c>
    </row>
    <row r="6" spans="1:44" ht="15.75" thickBot="1" x14ac:dyDescent="0.3">
      <c r="A6" s="138">
        <f t="shared" si="0"/>
        <v>2010</v>
      </c>
      <c r="B6" s="183">
        <v>0.5942982456140351</v>
      </c>
      <c r="C6" s="152">
        <v>0.57017543859649122</v>
      </c>
      <c r="D6" s="150">
        <v>0.55263157894736847</v>
      </c>
      <c r="F6" s="182">
        <v>0.51096491228070173</v>
      </c>
      <c r="G6" s="175">
        <v>0.44078947368421051</v>
      </c>
      <c r="H6" s="176">
        <v>0.38157894736842107</v>
      </c>
      <c r="J6" s="150">
        <v>0.3442982456140351</v>
      </c>
      <c r="K6" s="150">
        <v>0.32894736842105265</v>
      </c>
      <c r="L6" s="168">
        <v>0.30701754385964913</v>
      </c>
      <c r="Q6" s="180"/>
      <c r="R6" s="138">
        <f t="shared" si="1"/>
        <v>2009</v>
      </c>
      <c r="S6" s="372"/>
      <c r="T6" s="372"/>
      <c r="U6" s="372">
        <v>0.57017543859649122</v>
      </c>
      <c r="V6" s="372">
        <v>0.54385964912280704</v>
      </c>
      <c r="W6" s="373">
        <v>0.54385964912280704</v>
      </c>
      <c r="X6" s="373">
        <v>0.5</v>
      </c>
      <c r="Y6" s="373">
        <v>0.49122807017543857</v>
      </c>
      <c r="Z6" s="373">
        <v>0.48245614035087719</v>
      </c>
      <c r="AA6" s="403"/>
      <c r="AB6" s="333">
        <v>2009</v>
      </c>
      <c r="AC6" s="380">
        <v>0.48245614035087719</v>
      </c>
      <c r="AD6" s="380">
        <v>0.45614035087719296</v>
      </c>
      <c r="AE6" s="380"/>
      <c r="AF6" s="380">
        <v>0.42982456140350878</v>
      </c>
      <c r="AG6" s="381">
        <v>0.42105263157894735</v>
      </c>
      <c r="AH6" s="381"/>
      <c r="AI6" s="381">
        <v>0.41228070175438597</v>
      </c>
      <c r="AJ6" s="381">
        <v>0.40350877192982454</v>
      </c>
      <c r="AK6" s="382">
        <v>0.39473684210526316</v>
      </c>
      <c r="AL6" s="382">
        <v>0.35964912280701755</v>
      </c>
      <c r="AM6" s="382">
        <v>0.33333333333333331</v>
      </c>
      <c r="AN6" s="382">
        <v>0.27192982456140352</v>
      </c>
      <c r="AQ6">
        <v>2.0000000000000001E-4</v>
      </c>
      <c r="AR6">
        <v>3.5000000000000001E-3</v>
      </c>
    </row>
    <row r="7" spans="1:44" ht="15.75" thickBot="1" x14ac:dyDescent="0.3">
      <c r="A7" s="138">
        <f t="shared" si="0"/>
        <v>2011</v>
      </c>
      <c r="B7" s="183">
        <v>0.57894736842105265</v>
      </c>
      <c r="C7" s="152">
        <v>0.5599415204678363</v>
      </c>
      <c r="D7" s="150">
        <v>0.54605263157894735</v>
      </c>
      <c r="F7" s="182">
        <v>0.51315789473684215</v>
      </c>
      <c r="G7" s="175">
        <v>0.45394736842105265</v>
      </c>
      <c r="H7" s="176">
        <v>0.39912280701754388</v>
      </c>
      <c r="J7" s="150">
        <v>0.36184210526315791</v>
      </c>
      <c r="K7" s="150">
        <v>0.34502923976608185</v>
      </c>
      <c r="L7" s="168">
        <v>0.32456140350877194</v>
      </c>
      <c r="Q7" s="181"/>
      <c r="R7" s="138">
        <f t="shared" si="1"/>
        <v>2010</v>
      </c>
      <c r="S7" s="372"/>
      <c r="T7" s="372">
        <v>0.60526315789473684</v>
      </c>
      <c r="U7" s="372">
        <v>0.59649122807017541</v>
      </c>
      <c r="V7" s="372">
        <v>0.55263157894736847</v>
      </c>
      <c r="W7" s="373">
        <v>0.52631578947368418</v>
      </c>
      <c r="X7" s="373">
        <v>0.51754385964912286</v>
      </c>
      <c r="Y7" s="373">
        <v>0.50877192982456143</v>
      </c>
      <c r="Z7" s="373"/>
      <c r="AA7" s="403"/>
      <c r="AB7" s="333">
        <v>2010</v>
      </c>
      <c r="AC7" s="380">
        <v>0.48245614035087719</v>
      </c>
      <c r="AD7" s="380">
        <v>0.43859649122807015</v>
      </c>
      <c r="AE7" s="380"/>
      <c r="AF7" s="380">
        <v>0.41228070175438597</v>
      </c>
      <c r="AG7" s="381"/>
      <c r="AH7" s="381">
        <v>0.38596491228070173</v>
      </c>
      <c r="AI7" s="381"/>
      <c r="AJ7" s="381"/>
      <c r="AK7" s="382">
        <v>0.36842105263157893</v>
      </c>
      <c r="AL7" s="382">
        <v>0.32456140350877194</v>
      </c>
      <c r="AM7" s="382">
        <v>0.28947368421052633</v>
      </c>
      <c r="AN7" s="382">
        <v>0.24561403508771928</v>
      </c>
      <c r="AQ7">
        <v>5.9999999999999995E-4</v>
      </c>
      <c r="AR7">
        <v>3.0700000000000002E-2</v>
      </c>
    </row>
    <row r="8" spans="1:44" ht="15.75" thickBot="1" x14ac:dyDescent="0.3">
      <c r="A8" s="138">
        <f t="shared" si="0"/>
        <v>2012</v>
      </c>
      <c r="B8" s="183">
        <v>0.6271929824561403</v>
      </c>
      <c r="C8" s="152">
        <v>0.58625730994152048</v>
      </c>
      <c r="D8" s="150">
        <v>0.55811403508771928</v>
      </c>
      <c r="F8" s="182">
        <v>0.48903508771929827</v>
      </c>
      <c r="G8" s="175">
        <v>0.44517543859649122</v>
      </c>
      <c r="H8" s="176">
        <v>0.41228070175438597</v>
      </c>
      <c r="J8" s="150">
        <v>0.35416666666666669</v>
      </c>
      <c r="K8" s="150">
        <v>0.33187134502923976</v>
      </c>
      <c r="L8" s="168">
        <v>0.29605263157894735</v>
      </c>
      <c r="R8" s="138">
        <f t="shared" si="1"/>
        <v>2011</v>
      </c>
      <c r="S8" s="372"/>
      <c r="T8" s="372">
        <v>0.60526315789473684</v>
      </c>
      <c r="U8" s="372"/>
      <c r="V8" s="372">
        <v>0.53508771929824561</v>
      </c>
      <c r="W8" s="374">
        <v>0.52631578947368418</v>
      </c>
      <c r="X8" s="374">
        <v>0.51754385964912286</v>
      </c>
      <c r="Y8" s="374">
        <v>0.50877192982456143</v>
      </c>
      <c r="Z8" s="374"/>
      <c r="AA8" s="404"/>
      <c r="AB8" s="333">
        <v>2011</v>
      </c>
      <c r="AC8" s="383"/>
      <c r="AD8" s="383">
        <v>0.46491228070175439</v>
      </c>
      <c r="AE8" s="383">
        <v>0.43859649122807015</v>
      </c>
      <c r="AF8" s="383">
        <v>0.42105263157894735</v>
      </c>
      <c r="AG8" s="384">
        <v>0.42105263157894735</v>
      </c>
      <c r="AH8" s="384">
        <v>0.40350877192982454</v>
      </c>
      <c r="AI8" s="384">
        <v>0.39473684210526316</v>
      </c>
      <c r="AJ8" s="384">
        <v>0.37719298245614036</v>
      </c>
      <c r="AK8" s="385">
        <v>0.35964912280701755</v>
      </c>
      <c r="AL8" s="385">
        <v>0.34210526315789475</v>
      </c>
      <c r="AM8" s="385">
        <v>0.32456140350877194</v>
      </c>
      <c r="AN8" s="385">
        <v>0.27192982456140352</v>
      </c>
      <c r="AQ8">
        <v>1E-4</v>
      </c>
      <c r="AR8">
        <v>1.6000000000000001E-3</v>
      </c>
    </row>
    <row r="9" spans="1:44" ht="15.75" thickBot="1" x14ac:dyDescent="0.3">
      <c r="A9" s="138">
        <f t="shared" si="0"/>
        <v>2013</v>
      </c>
      <c r="B9" s="183">
        <v>0.58333333333333337</v>
      </c>
      <c r="C9" s="152">
        <v>0.56140350877192979</v>
      </c>
      <c r="D9" s="150">
        <v>0.54605263157894735</v>
      </c>
      <c r="F9" s="182">
        <v>0.50877192982456143</v>
      </c>
      <c r="G9" s="175">
        <v>0.42982456140350878</v>
      </c>
      <c r="H9" s="176">
        <v>0.4057017543859649</v>
      </c>
      <c r="J9" s="150">
        <v>0.36184210526315791</v>
      </c>
      <c r="K9" s="150">
        <v>0.34502923976608185</v>
      </c>
      <c r="L9" s="168">
        <v>0.31798245614035087</v>
      </c>
      <c r="R9" s="138">
        <f t="shared" si="1"/>
        <v>2012</v>
      </c>
      <c r="S9" s="372">
        <v>0.67543859649122806</v>
      </c>
      <c r="T9" s="372">
        <v>0.63157894736842102</v>
      </c>
      <c r="U9" s="372"/>
      <c r="V9" s="372"/>
      <c r="W9" s="371"/>
      <c r="X9" s="371">
        <v>0.5</v>
      </c>
      <c r="Y9" s="371"/>
      <c r="Z9" s="371">
        <v>0.46491228070175439</v>
      </c>
      <c r="AA9" s="402"/>
      <c r="AB9" s="332">
        <v>2012</v>
      </c>
      <c r="AC9" s="377">
        <v>0.45614035087719296</v>
      </c>
      <c r="AD9" s="377">
        <v>0.45614035087719296</v>
      </c>
      <c r="AE9" s="377">
        <v>0.43859649122807015</v>
      </c>
      <c r="AF9" s="377">
        <v>0.42982456140350878</v>
      </c>
      <c r="AG9" s="378">
        <v>0.42105263157894735</v>
      </c>
      <c r="AH9" s="378">
        <v>0.42105263157894735</v>
      </c>
      <c r="AI9" s="378">
        <v>0.41228070175438597</v>
      </c>
      <c r="AJ9" s="378">
        <v>0.39473684210526316</v>
      </c>
      <c r="AK9" s="379">
        <v>0.35964912280701755</v>
      </c>
      <c r="AL9" s="379"/>
      <c r="AM9" s="379"/>
      <c r="AN9" s="379">
        <v>0.26315789473684209</v>
      </c>
      <c r="AQ9">
        <v>-5.9999999999999995E-4</v>
      </c>
      <c r="AR9">
        <v>5.5E-2</v>
      </c>
    </row>
    <row r="10" spans="1:44" x14ac:dyDescent="0.25">
      <c r="A10" s="138">
        <f t="shared" si="0"/>
        <v>2014</v>
      </c>
      <c r="B10" s="183">
        <v>0.63157894736842102</v>
      </c>
      <c r="C10" s="152">
        <v>0.60087719298245612</v>
      </c>
      <c r="D10" s="150">
        <v>0.57675438596491224</v>
      </c>
      <c r="F10" s="182">
        <v>0.52192982456140347</v>
      </c>
      <c r="G10" s="175">
        <v>0.44736842105263158</v>
      </c>
      <c r="H10" s="176">
        <v>0.38815789473684209</v>
      </c>
      <c r="J10" s="150">
        <v>0.34868421052631576</v>
      </c>
      <c r="K10" s="150">
        <v>0.32748538011695905</v>
      </c>
      <c r="L10" s="168">
        <v>0.30921052631578949</v>
      </c>
      <c r="R10" s="138">
        <f t="shared" si="1"/>
        <v>2013</v>
      </c>
      <c r="S10" s="370">
        <v>0.66666666666666663</v>
      </c>
      <c r="T10" s="370"/>
      <c r="U10" s="370"/>
      <c r="V10" s="370">
        <v>0.53508771929824561</v>
      </c>
      <c r="W10" s="374">
        <v>0.51754385964912286</v>
      </c>
      <c r="X10" s="374">
        <v>0.51754385964912286</v>
      </c>
      <c r="Y10" s="374">
        <v>0.5</v>
      </c>
      <c r="Z10" s="374"/>
      <c r="AA10" s="404"/>
      <c r="AB10" s="333">
        <v>2013</v>
      </c>
      <c r="AC10" s="383"/>
      <c r="AD10" s="383">
        <v>0.43859649122807015</v>
      </c>
      <c r="AE10" s="383"/>
      <c r="AF10" s="383">
        <v>0.42105263157894735</v>
      </c>
      <c r="AG10" s="384">
        <v>0.42105263157894735</v>
      </c>
      <c r="AH10" s="384">
        <v>0.40350877192982454</v>
      </c>
      <c r="AI10" s="384">
        <v>0.40350877192982454</v>
      </c>
      <c r="AJ10" s="384">
        <v>0.39473684210526316</v>
      </c>
      <c r="AK10" s="385">
        <v>0.38596491228070173</v>
      </c>
      <c r="AL10" s="385"/>
      <c r="AM10" s="385">
        <v>0.32456140350877194</v>
      </c>
      <c r="AN10" s="385"/>
      <c r="AQ10">
        <v>-6.9999999999999999E-4</v>
      </c>
      <c r="AR10">
        <v>7.51E-2</v>
      </c>
    </row>
    <row r="11" spans="1:44" ht="15.75" thickBot="1" x14ac:dyDescent="0.3">
      <c r="A11" s="138">
        <f t="shared" si="0"/>
        <v>2015</v>
      </c>
      <c r="B11" s="183">
        <v>0.61403508771929827</v>
      </c>
      <c r="C11" s="152">
        <v>0.58333333333333337</v>
      </c>
      <c r="D11" s="150">
        <v>0.56140350877192979</v>
      </c>
      <c r="F11" s="182">
        <v>0.50877192982456143</v>
      </c>
      <c r="G11" s="175">
        <v>0.44736842105263158</v>
      </c>
      <c r="H11" s="176">
        <v>0.39692982456140352</v>
      </c>
      <c r="J11" s="150">
        <v>0.36513157894736842</v>
      </c>
      <c r="K11" s="150">
        <v>0.34941520467836257</v>
      </c>
      <c r="L11" s="168">
        <v>0.33333333333333331</v>
      </c>
      <c r="R11" s="138">
        <f t="shared" si="1"/>
        <v>2014</v>
      </c>
      <c r="S11" s="372">
        <v>0.70175438596491224</v>
      </c>
      <c r="T11" s="372">
        <v>0.61403508771929827</v>
      </c>
      <c r="U11" s="372">
        <v>0.60526315789473684</v>
      </c>
      <c r="V11" s="372"/>
      <c r="W11" s="374">
        <v>0.54385964912280704</v>
      </c>
      <c r="X11" s="374"/>
      <c r="Y11" s="374"/>
      <c r="Z11" s="374">
        <v>0.47368421052631576</v>
      </c>
      <c r="AA11" s="404"/>
      <c r="AB11" s="333">
        <v>2014</v>
      </c>
      <c r="AC11" s="383">
        <v>0.46491228070175439</v>
      </c>
      <c r="AD11" s="383">
        <v>0.45614035087719296</v>
      </c>
      <c r="AE11" s="383">
        <v>0.45614035087719296</v>
      </c>
      <c r="AF11" s="383">
        <v>0.41228070175438597</v>
      </c>
      <c r="AG11" s="384">
        <v>0.41228070175438597</v>
      </c>
      <c r="AH11" s="384">
        <v>0.41228070175438597</v>
      </c>
      <c r="AI11" s="384"/>
      <c r="AJ11" s="384"/>
      <c r="AK11" s="385"/>
      <c r="AL11" s="385">
        <v>0.32456140350877194</v>
      </c>
      <c r="AM11" s="385">
        <v>0.2982456140350877</v>
      </c>
      <c r="AN11" s="385">
        <v>0.2807017543859649</v>
      </c>
      <c r="AQ11">
        <v>-5.0000000000000001E-4</v>
      </c>
      <c r="AR11">
        <v>4.2000000000000003E-2</v>
      </c>
    </row>
    <row r="12" spans="1:44" ht="15.75" thickBot="1" x14ac:dyDescent="0.3">
      <c r="A12" s="138">
        <f t="shared" si="0"/>
        <v>2016</v>
      </c>
      <c r="B12" s="183">
        <v>0.6228070175438597</v>
      </c>
      <c r="C12" s="152">
        <v>0.58479532163742687</v>
      </c>
      <c r="D12" s="150">
        <v>0.55701754385964908</v>
      </c>
      <c r="F12" s="182">
        <v>0.49122807017543857</v>
      </c>
      <c r="G12" s="175">
        <v>0.45614035087719296</v>
      </c>
      <c r="H12" s="176">
        <v>0.41228070175438597</v>
      </c>
      <c r="J12" s="150">
        <v>0.35855263157894735</v>
      </c>
      <c r="K12" s="150">
        <v>0.33625730994152048</v>
      </c>
      <c r="L12" s="168">
        <v>0.30482456140350878</v>
      </c>
      <c r="R12" s="138">
        <f t="shared" si="1"/>
        <v>2015</v>
      </c>
      <c r="S12" s="375">
        <v>0.71052631578947367</v>
      </c>
      <c r="T12" s="375">
        <v>0.60526315789473684</v>
      </c>
      <c r="U12" s="375">
        <v>0.59649122807017541</v>
      </c>
      <c r="V12" s="375">
        <v>0.54385964912280704</v>
      </c>
      <c r="W12" s="374">
        <v>0.52631578947368418</v>
      </c>
      <c r="X12" s="374">
        <v>0.51754385964912286</v>
      </c>
      <c r="Y12" s="374">
        <v>0.50877192982456143</v>
      </c>
      <c r="Z12" s="374">
        <v>0.48245614035087719</v>
      </c>
      <c r="AA12" s="404"/>
      <c r="AB12" s="333">
        <v>2015</v>
      </c>
      <c r="AC12" s="383">
        <v>0.46491228070175439</v>
      </c>
      <c r="AD12" s="383">
        <v>0.44736842105263158</v>
      </c>
      <c r="AE12" s="383">
        <v>0.44736842105263158</v>
      </c>
      <c r="AF12" s="383">
        <v>0.42982456140350878</v>
      </c>
      <c r="AG12" s="384">
        <v>0.41228070175438597</v>
      </c>
      <c r="AH12" s="384">
        <v>0.41228070175438597</v>
      </c>
      <c r="AI12" s="384">
        <v>0.38596491228070173</v>
      </c>
      <c r="AJ12" s="384">
        <v>0.37719298245614036</v>
      </c>
      <c r="AK12" s="385">
        <v>0.36842105263157893</v>
      </c>
      <c r="AL12" s="385">
        <v>0.35964912280701755</v>
      </c>
      <c r="AM12" s="385">
        <v>0.33333333333333331</v>
      </c>
      <c r="AN12" s="385">
        <v>0.27192982456140352</v>
      </c>
      <c r="AQ12">
        <v>-2.9999999999999997E-4</v>
      </c>
      <c r="AR12">
        <v>9.7000000000000003E-3</v>
      </c>
    </row>
    <row r="13" spans="1:44" ht="15.75" thickBot="1" x14ac:dyDescent="0.3">
      <c r="A13" s="138">
        <f t="shared" si="0"/>
        <v>2017</v>
      </c>
      <c r="B13" s="183">
        <v>0.57017543859649122</v>
      </c>
      <c r="C13" s="152">
        <v>0.54532163742690054</v>
      </c>
      <c r="D13" s="150">
        <v>0.52960526315789469</v>
      </c>
      <c r="F13" s="182">
        <v>0.48903508771929827</v>
      </c>
      <c r="G13" s="175">
        <v>0.45614035087719296</v>
      </c>
      <c r="H13" s="176">
        <v>0.4057017543859649</v>
      </c>
      <c r="J13" s="150">
        <v>0.37938596491228072</v>
      </c>
      <c r="K13" s="150">
        <v>0.36403508771929827</v>
      </c>
      <c r="L13" s="168">
        <v>0.35307017543859648</v>
      </c>
      <c r="R13" s="138">
        <f t="shared" si="1"/>
        <v>2016</v>
      </c>
      <c r="S13" s="375">
        <v>0.70175438596491224</v>
      </c>
      <c r="T13" s="375">
        <v>0.6228070175438597</v>
      </c>
      <c r="U13" s="375">
        <v>0.6228070175438597</v>
      </c>
      <c r="V13" s="375">
        <v>0.54385964912280704</v>
      </c>
      <c r="W13" s="374">
        <v>0.51754385964912286</v>
      </c>
      <c r="X13" s="374">
        <v>0.5</v>
      </c>
      <c r="Y13" s="374"/>
      <c r="Z13" s="374">
        <v>0.46491228070175439</v>
      </c>
      <c r="AA13" s="404"/>
      <c r="AB13" s="333">
        <v>2016</v>
      </c>
      <c r="AC13" s="383">
        <v>0.46491228070175439</v>
      </c>
      <c r="AD13" s="383">
        <v>0.45614035087719296</v>
      </c>
      <c r="AE13" s="383">
        <v>0.45614035087719296</v>
      </c>
      <c r="AF13" s="383">
        <v>0.44736842105263158</v>
      </c>
      <c r="AG13" s="384">
        <v>0.43859649122807015</v>
      </c>
      <c r="AH13" s="384">
        <v>0.41228070175438597</v>
      </c>
      <c r="AI13" s="384">
        <v>0.40350877192982454</v>
      </c>
      <c r="AJ13" s="384">
        <v>0.39473684210526316</v>
      </c>
      <c r="AK13" s="385">
        <v>0.37719298245614036</v>
      </c>
      <c r="AL13" s="385">
        <v>0.32456140350877194</v>
      </c>
      <c r="AM13" s="385"/>
      <c r="AN13" s="385">
        <v>0.24561403508771928</v>
      </c>
      <c r="AQ13">
        <v>-1.1000000000000001E-3</v>
      </c>
      <c r="AR13">
        <v>9.8699999999999996E-2</v>
      </c>
    </row>
    <row r="14" spans="1:44" ht="15.75" thickBot="1" x14ac:dyDescent="0.3">
      <c r="A14" s="138">
        <f t="shared" si="0"/>
        <v>2018</v>
      </c>
      <c r="B14" s="183">
        <v>0.62938596491228072</v>
      </c>
      <c r="C14" s="152">
        <v>0.59795321637426901</v>
      </c>
      <c r="D14" s="150">
        <v>0.56907894736842102</v>
      </c>
      <c r="F14" s="182">
        <v>0.50877192982456143</v>
      </c>
      <c r="G14" s="175">
        <v>0.42543859649122806</v>
      </c>
      <c r="H14" s="176">
        <v>0.38377192982456143</v>
      </c>
      <c r="J14" s="150">
        <v>0.34758771929824561</v>
      </c>
      <c r="K14" s="150">
        <v>0.33479532163742692</v>
      </c>
      <c r="L14" s="168">
        <v>0.31140350877192985</v>
      </c>
      <c r="R14" s="138">
        <f t="shared" si="1"/>
        <v>2017</v>
      </c>
      <c r="S14" s="376"/>
      <c r="T14" s="376"/>
      <c r="U14" s="376"/>
      <c r="V14" s="376">
        <v>0.54385964912280704</v>
      </c>
      <c r="W14" s="374"/>
      <c r="X14" s="374"/>
      <c r="Y14" s="374">
        <v>0.49122807017543857</v>
      </c>
      <c r="Z14" s="374">
        <v>0.47368421052631576</v>
      </c>
      <c r="AA14" s="404"/>
      <c r="AB14" s="333">
        <v>2017</v>
      </c>
      <c r="AC14" s="383">
        <v>0.47368421052631576</v>
      </c>
      <c r="AD14" s="383">
        <v>0.46491228070175439</v>
      </c>
      <c r="AE14" s="383">
        <v>0.44736842105263158</v>
      </c>
      <c r="AF14" s="383">
        <v>0.43859649122807015</v>
      </c>
      <c r="AG14" s="384">
        <v>0.43859649122807015</v>
      </c>
      <c r="AH14" s="384">
        <v>0.41228070175438597</v>
      </c>
      <c r="AI14" s="384">
        <v>0.39473684210526316</v>
      </c>
      <c r="AJ14" s="384">
        <v>0.37719298245614036</v>
      </c>
      <c r="AK14" s="385">
        <v>0.37719298245614036</v>
      </c>
      <c r="AL14" s="385">
        <v>0.37719298245614036</v>
      </c>
      <c r="AM14" s="385">
        <v>0.34210526315789475</v>
      </c>
      <c r="AN14" s="385"/>
      <c r="AQ14">
        <v>-2.9999999999999997E-4</v>
      </c>
      <c r="AR14">
        <v>8.2000000000000007E-3</v>
      </c>
    </row>
    <row r="15" spans="1:44" ht="15.75" thickBot="1" x14ac:dyDescent="0.3">
      <c r="A15" s="138">
        <f t="shared" si="0"/>
        <v>2019</v>
      </c>
      <c r="B15" s="183">
        <v>0.66447368421052633</v>
      </c>
      <c r="C15" s="152">
        <v>0.62865497076023391</v>
      </c>
      <c r="D15" s="150">
        <v>0.59539473684210531</v>
      </c>
      <c r="F15" s="182">
        <v>0.52631578947368418</v>
      </c>
      <c r="G15" s="175">
        <v>0.44517543859649122</v>
      </c>
      <c r="H15" s="176">
        <v>0.38596491228070173</v>
      </c>
      <c r="J15" s="150">
        <v>0.32456140350877194</v>
      </c>
      <c r="K15" s="150">
        <v>0.2953216374269006</v>
      </c>
      <c r="L15" s="168">
        <v>0.26315789473684209</v>
      </c>
      <c r="R15" s="138">
        <f t="shared" si="1"/>
        <v>2018</v>
      </c>
      <c r="S15" s="370">
        <v>0.70175438596491224</v>
      </c>
      <c r="T15" s="370">
        <v>0.63157894736842102</v>
      </c>
      <c r="U15" s="370">
        <v>0.60526315789473684</v>
      </c>
      <c r="V15" s="370">
        <v>0.57894736842105265</v>
      </c>
      <c r="W15" s="374">
        <v>0.55263157894736847</v>
      </c>
      <c r="X15" s="374">
        <v>0.51754385964912286</v>
      </c>
      <c r="Y15" s="374">
        <v>0.5</v>
      </c>
      <c r="Z15" s="374">
        <v>0.46491228070175439</v>
      </c>
      <c r="AA15" s="404"/>
      <c r="AB15" s="333">
        <v>2018</v>
      </c>
      <c r="AC15" s="383"/>
      <c r="AD15" s="383">
        <v>0.43859649122807015</v>
      </c>
      <c r="AE15" s="383"/>
      <c r="AF15" s="383"/>
      <c r="AG15" s="384"/>
      <c r="AH15" s="384"/>
      <c r="AI15" s="384">
        <v>0.38596491228070173</v>
      </c>
      <c r="AJ15" s="384">
        <v>0.37719298245614036</v>
      </c>
      <c r="AK15" s="385">
        <v>0.36842105263157893</v>
      </c>
      <c r="AL15" s="385">
        <v>0.35087719298245612</v>
      </c>
      <c r="AM15" s="385">
        <v>0.32456140350877194</v>
      </c>
      <c r="AN15" s="385">
        <v>0.20175438596491227</v>
      </c>
      <c r="AQ15">
        <v>-1.4E-3</v>
      </c>
      <c r="AR15">
        <v>0.1981</v>
      </c>
    </row>
    <row r="16" spans="1:44" ht="15.75" thickBot="1" x14ac:dyDescent="0.3">
      <c r="A16" s="138">
        <f t="shared" si="0"/>
        <v>2020</v>
      </c>
      <c r="B16" s="183">
        <v>0.60307017543859653</v>
      </c>
      <c r="C16" s="152">
        <v>0.58187134502923976</v>
      </c>
      <c r="D16" s="150">
        <v>0.55921052631578949</v>
      </c>
      <c r="F16" s="182">
        <v>0.51535087719298245</v>
      </c>
      <c r="G16" s="175">
        <v>0.45833333333333331</v>
      </c>
      <c r="H16" s="176">
        <v>0.38815789473684209</v>
      </c>
      <c r="J16" s="150">
        <v>0.3432017543859649</v>
      </c>
      <c r="K16" s="150">
        <v>0.32017543859649122</v>
      </c>
      <c r="L16" s="168">
        <v>0.2982456140350877</v>
      </c>
      <c r="R16" s="138">
        <f t="shared" si="1"/>
        <v>2019</v>
      </c>
      <c r="S16" s="376"/>
      <c r="T16" s="376">
        <v>0.64912280701754388</v>
      </c>
      <c r="U16" s="376"/>
      <c r="V16" s="376">
        <v>0.57017543859649122</v>
      </c>
      <c r="W16" s="373">
        <v>0.56140350877192979</v>
      </c>
      <c r="X16" s="373"/>
      <c r="Y16" s="373">
        <v>0.5</v>
      </c>
      <c r="Z16" s="373"/>
      <c r="AA16" s="403"/>
      <c r="AB16" s="333">
        <v>2019</v>
      </c>
      <c r="AC16" s="380">
        <v>0.46491228070175439</v>
      </c>
      <c r="AD16" s="380">
        <v>0.45614035087719296</v>
      </c>
      <c r="AE16" s="380"/>
      <c r="AF16" s="380">
        <v>0.42982456140350878</v>
      </c>
      <c r="AG16" s="381">
        <v>0.42105263157894735</v>
      </c>
      <c r="AH16" s="381">
        <v>0.40350877192982454</v>
      </c>
      <c r="AI16" s="381">
        <v>0.37719298245614036</v>
      </c>
      <c r="AJ16" s="381"/>
      <c r="AK16" s="382"/>
      <c r="AL16" s="382"/>
      <c r="AM16" s="382">
        <v>0.2807017543859649</v>
      </c>
      <c r="AN16" s="382"/>
      <c r="AQ16">
        <v>-1.6000000000000001E-3</v>
      </c>
      <c r="AR16">
        <v>0.22919999999999999</v>
      </c>
    </row>
    <row r="17" spans="1:44" ht="15.75" thickBot="1" x14ac:dyDescent="0.3">
      <c r="A17" s="138">
        <f t="shared" si="0"/>
        <v>2021</v>
      </c>
      <c r="B17" s="183">
        <v>0.61184210526315785</v>
      </c>
      <c r="C17" s="152">
        <v>0.57309941520467833</v>
      </c>
      <c r="D17" s="150">
        <v>0.54714912280701755</v>
      </c>
      <c r="F17" s="182">
        <v>0.48245614035087719</v>
      </c>
      <c r="G17" s="175">
        <v>0.44078947368421051</v>
      </c>
      <c r="H17" s="176">
        <v>0.41228070175438597</v>
      </c>
      <c r="J17" s="150">
        <v>0.35855263157894735</v>
      </c>
      <c r="K17" s="150">
        <v>0.33918128654970758</v>
      </c>
      <c r="L17" s="168">
        <v>0.30482456140350878</v>
      </c>
      <c r="R17" s="138">
        <f t="shared" si="1"/>
        <v>2020</v>
      </c>
      <c r="S17" s="376"/>
      <c r="T17" s="376">
        <v>0.61403508771929827</v>
      </c>
      <c r="U17" s="376">
        <v>0.59649122807017541</v>
      </c>
      <c r="V17" s="376">
        <v>0.57894736842105265</v>
      </c>
      <c r="W17" s="374">
        <v>0.56140350877192979</v>
      </c>
      <c r="X17" s="374">
        <v>0.51754385964912286</v>
      </c>
      <c r="Y17" s="374">
        <v>0.50877192982456143</v>
      </c>
      <c r="Z17" s="374">
        <v>0.47368421052631576</v>
      </c>
      <c r="AA17" s="404"/>
      <c r="AB17" s="333">
        <v>2020</v>
      </c>
      <c r="AC17" s="383">
        <v>0.46491228070175439</v>
      </c>
      <c r="AD17" s="383">
        <v>0.46491228070175439</v>
      </c>
      <c r="AE17" s="383">
        <v>0.45614035087719296</v>
      </c>
      <c r="AF17" s="383">
        <v>0.44736842105263158</v>
      </c>
      <c r="AG17" s="384">
        <v>0.43859649122807015</v>
      </c>
      <c r="AH17" s="384">
        <v>0.38596491228070173</v>
      </c>
      <c r="AI17" s="384">
        <v>0.36842105263157893</v>
      </c>
      <c r="AJ17" s="384">
        <v>0.35964912280701755</v>
      </c>
      <c r="AK17" s="385">
        <v>0.35964912280701755</v>
      </c>
      <c r="AL17" s="385">
        <v>0.32456140350877194</v>
      </c>
      <c r="AM17" s="385"/>
      <c r="AN17" s="385">
        <v>0.23684210526315788</v>
      </c>
      <c r="AQ17">
        <v>-1.5E-3</v>
      </c>
      <c r="AR17">
        <v>0.1641</v>
      </c>
    </row>
    <row r="18" spans="1:44" ht="15.75" thickBot="1" x14ac:dyDescent="0.3">
      <c r="A18" s="138">
        <f t="shared" si="0"/>
        <v>2022</v>
      </c>
      <c r="B18" s="183">
        <v>0.63377192982456143</v>
      </c>
      <c r="C18" s="152">
        <v>0.59795321637426901</v>
      </c>
      <c r="D18" s="150">
        <v>0.57236842105263153</v>
      </c>
      <c r="F18" s="182">
        <v>0.51096491228070173</v>
      </c>
      <c r="G18" s="175">
        <v>0.45394736842105265</v>
      </c>
      <c r="H18" s="176">
        <v>0.37938596491228072</v>
      </c>
      <c r="J18" s="150">
        <v>0.33223684210526316</v>
      </c>
      <c r="K18" s="150">
        <v>0.31140350877192985</v>
      </c>
      <c r="L18" s="168">
        <v>0.28508771929824561</v>
      </c>
      <c r="R18" s="138">
        <f t="shared" si="1"/>
        <v>2021</v>
      </c>
      <c r="S18" s="375">
        <v>0.73684210526315785</v>
      </c>
      <c r="T18" s="375">
        <v>0.6228070175438597</v>
      </c>
      <c r="U18" s="375"/>
      <c r="V18" s="375"/>
      <c r="W18" s="373"/>
      <c r="X18" s="373"/>
      <c r="Y18" s="373"/>
      <c r="Z18" s="373">
        <v>0.46491228070175439</v>
      </c>
      <c r="AA18" s="403"/>
      <c r="AB18" s="333">
        <v>2021</v>
      </c>
      <c r="AC18" s="380">
        <v>0.46491228070175439</v>
      </c>
      <c r="AD18" s="380">
        <v>0.43859649122807015</v>
      </c>
      <c r="AE18" s="380">
        <v>0.43859649122807015</v>
      </c>
      <c r="AF18" s="380">
        <v>0.42105263157894735</v>
      </c>
      <c r="AG18" s="381">
        <v>0.42105263157894735</v>
      </c>
      <c r="AH18" s="381">
        <v>0.41228070175438597</v>
      </c>
      <c r="AI18" s="381"/>
      <c r="AJ18" s="381"/>
      <c r="AK18" s="382">
        <v>0.37719298245614036</v>
      </c>
      <c r="AL18" s="382">
        <v>0.37719298245614036</v>
      </c>
      <c r="AM18" s="382">
        <v>0.33333333333333331</v>
      </c>
      <c r="AN18" s="382"/>
      <c r="AQ18">
        <v>-1.6999999999999999E-3</v>
      </c>
      <c r="AR18">
        <v>0.13780000000000001</v>
      </c>
    </row>
    <row r="19" spans="1:44" ht="15.75" thickBot="1" x14ac:dyDescent="0.3">
      <c r="R19" s="138">
        <f t="shared" si="1"/>
        <v>2022</v>
      </c>
      <c r="S19" s="375">
        <v>0.71052631578947367</v>
      </c>
      <c r="T19" s="375">
        <v>0.64035087719298245</v>
      </c>
      <c r="U19" s="375">
        <v>0.61403508771929827</v>
      </c>
      <c r="V19" s="375">
        <v>0.57017543859649122</v>
      </c>
      <c r="W19" s="373">
        <v>0.54385964912280704</v>
      </c>
      <c r="X19" s="373">
        <v>0.50877192982456143</v>
      </c>
      <c r="Y19" s="373">
        <v>0.50877192982456143</v>
      </c>
      <c r="Z19" s="373">
        <v>0.48245614035087719</v>
      </c>
      <c r="AA19" s="403"/>
      <c r="AB19" s="333">
        <v>2022</v>
      </c>
      <c r="AC19" s="380">
        <v>0.47368421052631576</v>
      </c>
      <c r="AD19" s="380">
        <v>0.46491228070175439</v>
      </c>
      <c r="AE19" s="380"/>
      <c r="AF19" s="380">
        <v>0.41228070175438597</v>
      </c>
      <c r="AG19" s="381">
        <v>0.40350877192982454</v>
      </c>
      <c r="AH19" s="381">
        <v>0.38596491228070173</v>
      </c>
      <c r="AI19" s="381">
        <v>0.36842105263157893</v>
      </c>
      <c r="AJ19" s="381">
        <v>0.35964912280701755</v>
      </c>
      <c r="AK19" s="382">
        <v>0.32456140350877194</v>
      </c>
      <c r="AL19" s="382">
        <v>0.31578947368421051</v>
      </c>
      <c r="AM19" s="382">
        <v>0.30701754385964913</v>
      </c>
      <c r="AN19" s="382">
        <v>0.19298245614035087</v>
      </c>
      <c r="AQ19">
        <v>-8.0000000000000004E-4</v>
      </c>
      <c r="AR19">
        <v>2.0799999999999999E-2</v>
      </c>
    </row>
    <row r="20" spans="1:44" x14ac:dyDescent="0.25">
      <c r="AQ20">
        <v>-1.6000000000000001E-3</v>
      </c>
      <c r="AR20">
        <v>8.5199999999999998E-2</v>
      </c>
    </row>
    <row r="21" spans="1:44" x14ac:dyDescent="0.25">
      <c r="AQ21">
        <v>-3.5000000000000001E-3</v>
      </c>
      <c r="AR21">
        <v>0.1065</v>
      </c>
    </row>
    <row r="28" spans="1:44" x14ac:dyDescent="0.25">
      <c r="U28" s="15"/>
      <c r="V28" s="15"/>
      <c r="W28" s="15"/>
    </row>
    <row r="29" spans="1:44" x14ac:dyDescent="0.25">
      <c r="U29" s="15"/>
      <c r="V29" s="15"/>
      <c r="W29" s="15"/>
    </row>
    <row r="30" spans="1:44" x14ac:dyDescent="0.25">
      <c r="U30" s="15"/>
      <c r="V30" s="15"/>
      <c r="W30" s="15"/>
    </row>
    <row r="34" spans="22:24" s="32" customFormat="1" x14ac:dyDescent="0.25"/>
    <row r="35" spans="22:24" s="32" customFormat="1" x14ac:dyDescent="0.25"/>
    <row r="36" spans="22:24" s="32" customFormat="1" x14ac:dyDescent="0.25"/>
    <row r="48" spans="22:24" x14ac:dyDescent="0.25">
      <c r="V48" s="15"/>
      <c r="W48" s="15"/>
      <c r="X48" s="15"/>
    </row>
    <row r="49" spans="22:24" x14ac:dyDescent="0.25">
      <c r="V49" s="15"/>
      <c r="W49" s="15"/>
      <c r="X49" s="15"/>
    </row>
    <row r="50" spans="22:24" x14ac:dyDescent="0.25">
      <c r="V50" s="15"/>
      <c r="W50" s="15"/>
      <c r="X5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Potuações Notáveis</vt:lpstr>
      <vt:lpstr>Todas Posições e Anos</vt:lpstr>
      <vt:lpstr>Gráficos 1</vt:lpstr>
      <vt:lpstr>Explicações</vt:lpstr>
      <vt:lpstr>Gráficos 2</vt:lpstr>
      <vt:lpstr>Gráficos 2+</vt:lpstr>
      <vt:lpstr>Coeficientes Lineares</vt:lpstr>
      <vt:lpstr>Classificação dos Times</vt:lpstr>
      <vt:lpstr>Gráficos 2++</vt:lpstr>
      <vt:lpstr>'Potuações Notáveis'!Print_Area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cp:keywords/>
  <dc:description/>
  <cp:lastModifiedBy>Gabriel EngenHumanas</cp:lastModifiedBy>
  <cp:revision/>
  <dcterms:created xsi:type="dcterms:W3CDTF">2023-05-29T16:32:14Z</dcterms:created>
  <dcterms:modified xsi:type="dcterms:W3CDTF">2024-07-20T03:19:29Z</dcterms:modified>
  <cp:category/>
  <cp:contentStatus/>
</cp:coreProperties>
</file>