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ssistente técnico em TI\Fundamentos Tecnologia da Informação\"/>
    </mc:Choice>
  </mc:AlternateContent>
  <bookViews>
    <workbookView xWindow="0" yWindow="465" windowWidth="23820" windowHeight="14595" tabRatio="703" firstSheet="5" activeTab="11"/>
  </bookViews>
  <sheets>
    <sheet name="Revisão 1" sheetId="5" r:id="rId1"/>
    <sheet name="Revisão 2" sheetId="6" r:id="rId2"/>
    <sheet name="Revisão 3 &amp; Conceito" sheetId="13" r:id="rId3"/>
    <sheet name="Conceito 1" sheetId="7" r:id="rId4"/>
    <sheet name="Conceito 2" sheetId="8" r:id="rId5"/>
    <sheet name="Conceito 3" sheetId="9" r:id="rId6"/>
    <sheet name="Exercicio 1" sheetId="2" r:id="rId7"/>
    <sheet name="Exercicio 2" sheetId="4" r:id="rId8"/>
    <sheet name="Exercicio 3" sheetId="1" r:id="rId9"/>
    <sheet name="Exercicio 4" sheetId="3" r:id="rId10"/>
    <sheet name="Exercicio 5" sheetId="10" r:id="rId11"/>
    <sheet name="Vendas Semestral - Gráfico" sheetId="12" r:id="rId12"/>
  </sheets>
  <definedNames>
    <definedName name="_xlnm._FilterDatabase" localSheetId="2" hidden="1">'Revisão 3 &amp; Conceito'!$A$1:$E$38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2" l="1"/>
  <c r="H5" i="12"/>
  <c r="H6" i="12"/>
  <c r="H7" i="12"/>
  <c r="H8" i="12"/>
  <c r="H3" i="12"/>
  <c r="F4" i="10"/>
  <c r="F3" i="10"/>
  <c r="L18" i="3"/>
  <c r="L15" i="3"/>
  <c r="L16" i="3"/>
  <c r="L17" i="3"/>
  <c r="L14" i="3"/>
  <c r="L6" i="3"/>
  <c r="L7" i="3"/>
  <c r="F4" i="9"/>
  <c r="F2" i="7"/>
  <c r="F2" i="3"/>
  <c r="L4" i="3" s="1"/>
  <c r="F3" i="3"/>
  <c r="I4" i="3" s="1"/>
  <c r="F4" i="3"/>
  <c r="I10" i="3" s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I6" i="1"/>
  <c r="I7" i="1"/>
  <c r="I8" i="1"/>
  <c r="I9" i="1"/>
  <c r="I5" i="1"/>
  <c r="F5" i="1"/>
  <c r="F6" i="1"/>
  <c r="F7" i="1"/>
  <c r="F8" i="1"/>
  <c r="F4" i="1"/>
  <c r="H5" i="4"/>
  <c r="H6" i="4"/>
  <c r="H7" i="4"/>
  <c r="H8" i="4"/>
  <c r="H9" i="4"/>
  <c r="H10" i="4"/>
  <c r="H4" i="4"/>
  <c r="G10" i="4"/>
  <c r="G5" i="4"/>
  <c r="G6" i="4"/>
  <c r="G7" i="4"/>
  <c r="G8" i="4"/>
  <c r="G9" i="4"/>
  <c r="G4" i="4"/>
  <c r="G11" i="2"/>
  <c r="G10" i="2"/>
  <c r="G9" i="2"/>
  <c r="G8" i="2"/>
  <c r="G7" i="2"/>
  <c r="G6" i="2"/>
  <c r="G5" i="2"/>
  <c r="G4" i="2"/>
  <c r="G3" i="2"/>
  <c r="F7" i="9"/>
  <c r="F6" i="9"/>
  <c r="F5" i="9"/>
  <c r="E5" i="8"/>
  <c r="E4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3" i="8"/>
  <c r="F3" i="7"/>
  <c r="G3" i="7" s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G2" i="7"/>
  <c r="J5" i="7" s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E8" i="6"/>
  <c r="F8" i="6"/>
  <c r="G8" i="6"/>
  <c r="D8" i="6"/>
  <c r="F3" i="6"/>
  <c r="F4" i="6"/>
  <c r="F5" i="6"/>
  <c r="F6" i="6"/>
  <c r="F7" i="6"/>
  <c r="E3" i="6"/>
  <c r="G3" i="6" s="1"/>
  <c r="E4" i="6"/>
  <c r="G4" i="6" s="1"/>
  <c r="E5" i="6"/>
  <c r="E6" i="6"/>
  <c r="E7" i="6"/>
  <c r="G7" i="6" s="1"/>
  <c r="F5" i="5"/>
  <c r="F6" i="5"/>
  <c r="F7" i="5" s="1"/>
  <c r="F8" i="5" s="1"/>
  <c r="F9" i="5" s="1"/>
  <c r="F10" i="5" s="1"/>
  <c r="F11" i="5" s="1"/>
  <c r="F12" i="5" s="1"/>
  <c r="F13" i="5" s="1"/>
  <c r="F4" i="5"/>
  <c r="I5" i="3" l="1"/>
  <c r="I11" i="3"/>
  <c r="I3" i="3"/>
  <c r="L5" i="3"/>
  <c r="L8" i="3" s="1"/>
  <c r="I9" i="3"/>
  <c r="I8" i="3"/>
  <c r="J4" i="7"/>
  <c r="F4" i="8"/>
  <c r="F5" i="8"/>
  <c r="G5" i="6"/>
  <c r="G6" i="6"/>
</calcChain>
</file>

<file path=xl/sharedStrings.xml><?xml version="1.0" encoding="utf-8"?>
<sst xmlns="http://schemas.openxmlformats.org/spreadsheetml/2006/main" count="528" uniqueCount="209">
  <si>
    <t>Movimentação Bancária - Semanal</t>
  </si>
  <si>
    <t>Data</t>
  </si>
  <si>
    <t xml:space="preserve">Banco </t>
  </si>
  <si>
    <t>Bradesco</t>
  </si>
  <si>
    <t>CEF</t>
  </si>
  <si>
    <t>Banco do Brasil</t>
  </si>
  <si>
    <t>Santander</t>
  </si>
  <si>
    <t>Itaú</t>
  </si>
  <si>
    <t>Valor
(R$)</t>
  </si>
  <si>
    <t>Relatório Final</t>
  </si>
  <si>
    <t>Total por Banco</t>
  </si>
  <si>
    <t>Banco</t>
  </si>
  <si>
    <t>Total</t>
  </si>
  <si>
    <t>MARCA</t>
  </si>
  <si>
    <t>MODELO</t>
  </si>
  <si>
    <t>POTÊNCIA (cv)</t>
  </si>
  <si>
    <t>PREÇO BÁSICO</t>
  </si>
  <si>
    <t>BMW</t>
  </si>
  <si>
    <t>G 650 Xcountry Std.</t>
  </si>
  <si>
    <t>R 1200 GS Advent.</t>
  </si>
  <si>
    <t>Dafra</t>
  </si>
  <si>
    <t>Laser 150 (Scooter)</t>
  </si>
  <si>
    <t>Yamaha</t>
  </si>
  <si>
    <t>XT 660R</t>
  </si>
  <si>
    <t>Kansas 150 (custom)</t>
  </si>
  <si>
    <t>Honda</t>
  </si>
  <si>
    <t>CB 600F Hornet</t>
  </si>
  <si>
    <t>Kasinski</t>
  </si>
  <si>
    <t>Comet 650 (esport)</t>
  </si>
  <si>
    <t>CG Titan KS Mix</t>
  </si>
  <si>
    <t>Suzuki</t>
  </si>
  <si>
    <t>GSX 1300 Hayabusa</t>
  </si>
  <si>
    <t>Bandit</t>
  </si>
  <si>
    <t>Fazer 250</t>
  </si>
  <si>
    <t>CG 125 Fan ES</t>
  </si>
  <si>
    <t>XTZ 250X</t>
  </si>
  <si>
    <t>XTZ 1250K</t>
  </si>
  <si>
    <t>NXR 150 Bros KS</t>
  </si>
  <si>
    <t>Funcionário</t>
  </si>
  <si>
    <t>Idade</t>
  </si>
  <si>
    <t>Sexo</t>
  </si>
  <si>
    <t>M</t>
  </si>
  <si>
    <t>F</t>
  </si>
  <si>
    <t>João</t>
  </si>
  <si>
    <t>Marcos</t>
  </si>
  <si>
    <t>Juliana</t>
  </si>
  <si>
    <t>Rafael</t>
  </si>
  <si>
    <t>Mirela</t>
  </si>
  <si>
    <t>Júlia</t>
  </si>
  <si>
    <t>Adriana</t>
  </si>
  <si>
    <t>Luís</t>
  </si>
  <si>
    <t>Igor</t>
  </si>
  <si>
    <t>Larissa</t>
  </si>
  <si>
    <t>Quadro Resumo</t>
  </si>
  <si>
    <t>Homens</t>
  </si>
  <si>
    <t>Mulheres</t>
  </si>
  <si>
    <t>Cursos</t>
  </si>
  <si>
    <t>Excel, Word</t>
  </si>
  <si>
    <t>Flash, Excel</t>
  </si>
  <si>
    <t>Word</t>
  </si>
  <si>
    <t>Java</t>
  </si>
  <si>
    <t>Java, Word</t>
  </si>
  <si>
    <t>Categoria</t>
  </si>
  <si>
    <t>Resultado</t>
  </si>
  <si>
    <t>Mulheres &lt; 30 anos</t>
  </si>
  <si>
    <t>Homens &lt; 40 anos</t>
  </si>
  <si>
    <t>Curso de Excel</t>
  </si>
  <si>
    <t>Curso de Word</t>
  </si>
  <si>
    <t>Homens em curso de Excel</t>
  </si>
  <si>
    <t>Mulheres em curso Java</t>
  </si>
  <si>
    <t>Mulheres em curso Word com menos de 30 anos</t>
  </si>
  <si>
    <t>Vendedor</t>
  </si>
  <si>
    <t>Cidade</t>
  </si>
  <si>
    <t>Produto</t>
  </si>
  <si>
    <t>Quantidade</t>
  </si>
  <si>
    <t>Total R$</t>
  </si>
  <si>
    <t>Preço Unit.</t>
  </si>
  <si>
    <t>Vendedores</t>
  </si>
  <si>
    <t>Selecione a Cidade</t>
  </si>
  <si>
    <t>Produtos</t>
  </si>
  <si>
    <t>José</t>
  </si>
  <si>
    <t>Mateus</t>
  </si>
  <si>
    <t>Bianca</t>
  </si>
  <si>
    <t>Blumenau</t>
  </si>
  <si>
    <t>Indaial</t>
  </si>
  <si>
    <t>Rodeio</t>
  </si>
  <si>
    <t>Ascurra</t>
  </si>
  <si>
    <t>Calça</t>
  </si>
  <si>
    <t>Blusa</t>
  </si>
  <si>
    <t>Camisa</t>
  </si>
  <si>
    <t>Bermuda</t>
  </si>
  <si>
    <t>Selecione Vendedor</t>
  </si>
  <si>
    <t>Cidades</t>
  </si>
  <si>
    <t>Marca</t>
  </si>
  <si>
    <t>EXTRATO BANCÁRIO</t>
  </si>
  <si>
    <t>DATA</t>
  </si>
  <si>
    <t>DOCUMENTO</t>
  </si>
  <si>
    <t>MONTANTE</t>
  </si>
  <si>
    <t>DÉBITO OU CRÉDITO</t>
  </si>
  <si>
    <t>SALDO</t>
  </si>
  <si>
    <t>CH. 345</t>
  </si>
  <si>
    <t>D</t>
  </si>
  <si>
    <t>DEPOSITO</t>
  </si>
  <si>
    <t>C</t>
  </si>
  <si>
    <t>ATM -1</t>
  </si>
  <si>
    <t>CH 346</t>
  </si>
  <si>
    <t>TRANSF.</t>
  </si>
  <si>
    <t>ATM -2</t>
  </si>
  <si>
    <t>CH. 347</t>
  </si>
  <si>
    <t>FOLHA DE PAGAMENTO</t>
  </si>
  <si>
    <t>CÓDIGO</t>
  </si>
  <si>
    <t>NOME</t>
  </si>
  <si>
    <t>SALÁRIO BRUTO</t>
  </si>
  <si>
    <t>ABONO</t>
  </si>
  <si>
    <t>INSS</t>
  </si>
  <si>
    <t>SALÁRIO LÍQUIDO</t>
  </si>
  <si>
    <t>André Cardoso</t>
  </si>
  <si>
    <t>Juliana Pietro</t>
  </si>
  <si>
    <t>Túlio Prestes</t>
  </si>
  <si>
    <t>Yu Yoko</t>
  </si>
  <si>
    <t>Silvia Ferreira</t>
  </si>
  <si>
    <t>Aluno</t>
  </si>
  <si>
    <t>Nota 1</t>
  </si>
  <si>
    <t>Nota 2</t>
  </si>
  <si>
    <t>Nota 3</t>
  </si>
  <si>
    <t>Nota 4</t>
  </si>
  <si>
    <t>Média</t>
  </si>
  <si>
    <t>Situação</t>
  </si>
  <si>
    <t>Paulo</t>
  </si>
  <si>
    <t>Antônio</t>
  </si>
  <si>
    <t>Fábio</t>
  </si>
  <si>
    <t>Carlos</t>
  </si>
  <si>
    <t>Renata</t>
  </si>
  <si>
    <t>Maria</t>
  </si>
  <si>
    <t>Beatriz</t>
  </si>
  <si>
    <t>Julia</t>
  </si>
  <si>
    <t>Matheus</t>
  </si>
  <si>
    <t>Nicolas</t>
  </si>
  <si>
    <t>Judas</t>
  </si>
  <si>
    <t>Julios</t>
  </si>
  <si>
    <t>Mauricio</t>
  </si>
  <si>
    <t>Mario</t>
  </si>
  <si>
    <t>Milena</t>
  </si>
  <si>
    <t>Valor</t>
  </si>
  <si>
    <t>Débito</t>
  </si>
  <si>
    <t>Crédito</t>
  </si>
  <si>
    <t>Nº de Vezes</t>
  </si>
  <si>
    <t>Cor Cabelo</t>
  </si>
  <si>
    <t>Loiro</t>
  </si>
  <si>
    <t>Preto</t>
  </si>
  <si>
    <t>Castanho</t>
  </si>
  <si>
    <t>Ruivo</t>
  </si>
  <si>
    <t>Homens com até 30 anos</t>
  </si>
  <si>
    <t>Mulheres com até 40 anos</t>
  </si>
  <si>
    <t>Nº de Ruivas</t>
  </si>
  <si>
    <t>Cliente</t>
  </si>
  <si>
    <t>Bemol</t>
  </si>
  <si>
    <t>TV LAR</t>
  </si>
  <si>
    <t>MS Casa</t>
  </si>
  <si>
    <t>Ótica Avenida</t>
  </si>
  <si>
    <t>Marta</t>
  </si>
  <si>
    <t>Andreá</t>
  </si>
  <si>
    <t>Joaquim da venda</t>
  </si>
  <si>
    <t>Mecânico do Bom</t>
  </si>
  <si>
    <t>Farmácia</t>
  </si>
  <si>
    <t>PG</t>
  </si>
  <si>
    <t>Valor a Receber</t>
  </si>
  <si>
    <t>Valor Recebido</t>
  </si>
  <si>
    <t>The sims</t>
  </si>
  <si>
    <t>Desvendando o Flash</t>
  </si>
  <si>
    <t>Segredos do Photoshop</t>
  </si>
  <si>
    <t>101 Dicas Word</t>
  </si>
  <si>
    <t>101 Dicas Excel</t>
  </si>
  <si>
    <t>Curso Completo Excel</t>
  </si>
  <si>
    <t>Jun</t>
  </si>
  <si>
    <t>Mai</t>
  </si>
  <si>
    <t>Abr</t>
  </si>
  <si>
    <t>Mar</t>
  </si>
  <si>
    <t>Fev</t>
  </si>
  <si>
    <t>Jan</t>
  </si>
  <si>
    <t>ICMS</t>
  </si>
  <si>
    <t>Ponto 4</t>
  </si>
  <si>
    <t>ICM</t>
  </si>
  <si>
    <t>Minas Gerais</t>
  </si>
  <si>
    <t>Ponto 3</t>
  </si>
  <si>
    <t>ISS</t>
  </si>
  <si>
    <t>São Paulo</t>
  </si>
  <si>
    <t>Ponto 2</t>
  </si>
  <si>
    <t>Ponto 1</t>
  </si>
  <si>
    <t>Rio de Janeiro</t>
  </si>
  <si>
    <t>ICSS</t>
  </si>
  <si>
    <t>CIMS</t>
  </si>
  <si>
    <t>Trimestre</t>
  </si>
  <si>
    <t>Imposto</t>
  </si>
  <si>
    <t>Fundo</t>
  </si>
  <si>
    <t>UF</t>
  </si>
  <si>
    <t>Ponto</t>
  </si>
  <si>
    <t>Quantidade Modelos</t>
  </si>
  <si>
    <t>Quantidade por banco</t>
  </si>
  <si>
    <t>Total homens ruivos</t>
  </si>
  <si>
    <t>Operação</t>
  </si>
  <si>
    <t>Aprovado</t>
  </si>
  <si>
    <t>Reprovado</t>
  </si>
  <si>
    <t>Espírito Santo</t>
  </si>
  <si>
    <t>Coluna1</t>
  </si>
  <si>
    <t>Coluna2</t>
  </si>
  <si>
    <t>Coluna3</t>
  </si>
  <si>
    <t>TOTAL</t>
  </si>
  <si>
    <t>NPG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</si>
</sst>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dd/mm/yy;@"/>
    <numFmt numFmtId="166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0" fontId="0" fillId="0" borderId="0" xfId="0" applyAlignment="1"/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3" fillId="0" borderId="0" xfId="0" applyFont="1" applyFill="1" applyBorder="1" applyAlignment="1"/>
    <xf numFmtId="0" fontId="0" fillId="0" borderId="0" xfId="0" applyFill="1" applyBorder="1"/>
    <xf numFmtId="0" fontId="3" fillId="0" borderId="0" xfId="0" applyNumberFormat="1" applyFont="1" applyFill="1" applyBorder="1"/>
    <xf numFmtId="0" fontId="5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0" fillId="0" borderId="0" xfId="0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/>
    <xf numFmtId="0" fontId="0" fillId="0" borderId="0" xfId="0" applyFont="1" applyFill="1"/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0" borderId="15" xfId="0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0" xfId="0" applyBorder="1"/>
    <xf numFmtId="166" fontId="0" fillId="0" borderId="1" xfId="0" applyNumberFormat="1" applyBorder="1"/>
    <xf numFmtId="166" fontId="0" fillId="0" borderId="16" xfId="0" applyNumberFormat="1" applyBorder="1"/>
    <xf numFmtId="166" fontId="0" fillId="0" borderId="11" xfId="0" applyNumberFormat="1" applyBorder="1"/>
    <xf numFmtId="166" fontId="0" fillId="0" borderId="21" xfId="0" applyNumberFormat="1" applyBorder="1"/>
    <xf numFmtId="44" fontId="0" fillId="0" borderId="0" xfId="1" applyFont="1"/>
    <xf numFmtId="44" fontId="0" fillId="0" borderId="1" xfId="1" applyFont="1" applyBorder="1"/>
    <xf numFmtId="44" fontId="4" fillId="0" borderId="0" xfId="0" applyNumberFormat="1" applyFont="1" applyFill="1" applyBorder="1" applyAlignment="1">
      <alignment horizontal="center" vertical="center"/>
    </xf>
    <xf numFmtId="44" fontId="3" fillId="0" borderId="0" xfId="1" applyFont="1" applyFill="1" applyBorder="1"/>
    <xf numFmtId="44" fontId="0" fillId="0" borderId="0" xfId="1" applyFont="1" applyFill="1"/>
  </cellXfs>
  <cellStyles count="7">
    <cellStyle name="Hiperlink" xfId="3" builtinId="8" hidden="1"/>
    <cellStyle name="Hiperlink" xfId="5" builtinId="8" hidden="1"/>
    <cellStyle name="Hiperlink Visitado" xfId="4" builtinId="9" hidden="1"/>
    <cellStyle name="Hiperlink Visitado" xfId="6" builtinId="9" hidden="1"/>
    <cellStyle name="Moeda" xfId="1" builtinId="4"/>
    <cellStyle name="Moeda 2" xfId="2"/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[$R$-416]\ * #,##0.00_-;\-[$R$-416]\ * #,##0.00_-;_-[$R$-416]\ * &quot;-&quot;??_-;_-@_-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66" formatCode="_-[$R$-416]\ * #,##0.00_-;\-[$R$-416]\ * #,##0.00_-;_-[$R$-416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6" formatCode="_-[$R$-416]\ * #,##0.00_-;\-[$R$-416]\ * #,##0.00_-;_-[$R$-416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6" formatCode="_-[$R$-416]\ * #,##0.00_-;\-[$R$-416]\ * #,##0.00_-;_-[$R$-416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164" formatCode="_(&quot;R$ &quot;* #,##0.00_);_(&quot;R$ &quot;* \(#,##0.00\);_(&quot;R$ &quot;* &quot;-&quot;??_);_(@_)"/>
      <border diagonalUp="0" diagonalDown="0">
        <left style="medium">
          <color auto="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numFmt numFmtId="164" formatCode="_(&quot;R$ &quot;* #,##0.00_);_(&quot;R$ &quot;* \(#,##0.00\);_(&quot;R$ &quot;* &quot;-&quot;??_);_(@_)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numFmt numFmtId="165" formatCode="dd/mm/yy;@"/>
    </dxf>
    <dxf>
      <border outline="0">
        <bottom style="medium">
          <color auto="1"/>
        </bottom>
      </border>
    </dxf>
    <dxf>
      <border outline="0">
        <right style="medium">
          <color auto="1"/>
        </right>
        <top style="medium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'Vendas Semestral - Gráfico'!$A$3</c:f>
              <c:strCache>
                <c:ptCount val="1"/>
                <c:pt idx="0">
                  <c:v>Curso Completo Excel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Gráfico'!$B$3:$H$3</c:f>
              <c:numCache>
                <c:formatCode>_("R$"* #,##0.00_);_("R$"* \(#,##0.00\);_("R$"* "-"??_);_(@_)</c:formatCode>
                <c:ptCount val="7"/>
                <c:pt idx="0">
                  <c:v>18000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110000</c:v>
                </c:pt>
                <c:pt idx="6">
                  <c:v>368000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F-46AB-9ACD-3FED3CCD2EB5}"/>
            </c:ext>
          </c:extLst>
        </c:ser>
        <c:ser>
          <c:idx val="1"/>
          <c:order val="1"/>
          <c:tx>
            <c:strRef>
              <c:f>'Vendas Semestral - Gráfico'!$A$4</c:f>
              <c:strCache>
                <c:ptCount val="1"/>
                <c:pt idx="0">
                  <c:v>101 Dicas Excel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Gráfico'!$B$4:$H$4</c:f>
              <c:numCache>
                <c:formatCode>_("R$"* #,##0.00_);_("R$"* \(#,##0.00\);_("R$"* "-"??_);_(@_)</c:formatCode>
                <c:ptCount val="7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120000</c:v>
                </c:pt>
                <c:pt idx="4">
                  <c:v>100000</c:v>
                </c:pt>
                <c:pt idx="5">
                  <c:v>85000</c:v>
                </c:pt>
                <c:pt idx="6">
                  <c:v>425000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F-46AB-9ACD-3FED3CCD2EB5}"/>
            </c:ext>
          </c:extLst>
        </c:ser>
        <c:ser>
          <c:idx val="2"/>
          <c:order val="2"/>
          <c:tx>
            <c:strRef>
              <c:f>'Vendas Semestral - Gráfico'!$A$5</c:f>
              <c:strCache>
                <c:ptCount val="1"/>
                <c:pt idx="0">
                  <c:v>101 Dicas Word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Gráfico'!$B$5:$H$5</c:f>
              <c:numCache>
                <c:formatCode>_("R$"* #,##0.00_);_("R$"* \(#,##0.00\);_("R$"* "-"??_);_(@_)</c:formatCode>
                <c:ptCount val="7"/>
                <c:pt idx="0">
                  <c:v>30000</c:v>
                </c:pt>
                <c:pt idx="1">
                  <c:v>30000</c:v>
                </c:pt>
                <c:pt idx="2">
                  <c:v>70000</c:v>
                </c:pt>
                <c:pt idx="3">
                  <c:v>20000</c:v>
                </c:pt>
                <c:pt idx="4">
                  <c:v>110000</c:v>
                </c:pt>
                <c:pt idx="5">
                  <c:v>130000</c:v>
                </c:pt>
                <c:pt idx="6">
                  <c:v>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F-46AB-9ACD-3FED3CCD2EB5}"/>
            </c:ext>
          </c:extLst>
        </c:ser>
        <c:ser>
          <c:idx val="3"/>
          <c:order val="3"/>
          <c:tx>
            <c:strRef>
              <c:f>'Vendas Semestral - Gráfico'!$A$6</c:f>
              <c:strCache>
                <c:ptCount val="1"/>
                <c:pt idx="0">
                  <c:v>Segredos do Photoshop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Gráfico'!$B$6:$H$6</c:f>
              <c:numCache>
                <c:formatCode>_("R$"* #,##0.00_);_("R$"* \(#,##0.00\);_("R$"* "-"??_);_(@_)</c:formatCode>
                <c:ptCount val="7"/>
                <c:pt idx="0">
                  <c:v>40000</c:v>
                </c:pt>
                <c:pt idx="1">
                  <c:v>135000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615000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9F-46AB-9ACD-3FED3CCD2EB5}"/>
            </c:ext>
          </c:extLst>
        </c:ser>
        <c:ser>
          <c:idx val="4"/>
          <c:order val="4"/>
          <c:tx>
            <c:strRef>
              <c:f>'Vendas Semestral - Gráfico'!$A$7</c:f>
              <c:strCache>
                <c:ptCount val="1"/>
                <c:pt idx="0">
                  <c:v>Desvendando o Flash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Gráfico'!$B$7:$H$7</c:f>
              <c:numCache>
                <c:formatCode>_("R$"* #,##0.00_);_("R$"* \(#,##0.00\);_("R$"* "-"??_);_(@_)</c:formatCode>
                <c:ptCount val="7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160000</c:v>
                </c:pt>
                <c:pt idx="5">
                  <c:v>90000</c:v>
                </c:pt>
                <c:pt idx="6">
                  <c:v>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9F-46AB-9ACD-3FED3CCD2EB5}"/>
            </c:ext>
          </c:extLst>
        </c:ser>
        <c:ser>
          <c:idx val="5"/>
          <c:order val="5"/>
          <c:tx>
            <c:strRef>
              <c:f>'Vendas Semestral - Gráfico'!$A$8</c:f>
              <c:strCache>
                <c:ptCount val="1"/>
                <c:pt idx="0">
                  <c:v>The sims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Gráfico'!$B$8:$H$8</c:f>
              <c:numCache>
                <c:formatCode>_("R$"* #,##0.00_);_("R$"* \(#,##0.00\);_("R$"* "-"??_);_(@_)</c:formatCode>
                <c:ptCount val="7"/>
                <c:pt idx="0">
                  <c:v>60000</c:v>
                </c:pt>
                <c:pt idx="1">
                  <c:v>115000</c:v>
                </c:pt>
                <c:pt idx="2">
                  <c:v>100000</c:v>
                </c:pt>
                <c:pt idx="3">
                  <c:v>120000</c:v>
                </c:pt>
                <c:pt idx="4">
                  <c:v>140000</c:v>
                </c:pt>
                <c:pt idx="5">
                  <c:v>160000</c:v>
                </c:pt>
                <c:pt idx="6">
                  <c:v>695000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9F-46AB-9ACD-3FED3CCD2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'Vendas Semestral - Gráfico'!$A$3</c:f>
              <c:strCache>
                <c:ptCount val="1"/>
                <c:pt idx="0">
                  <c:v>Curso Completo 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Gráfico'!$B$3:$H$3</c:f>
              <c:numCache>
                <c:formatCode>_("R$"* #,##0.00_);_("R$"* \(#,##0.00\);_("R$"* "-"??_);_(@_)</c:formatCode>
                <c:ptCount val="7"/>
                <c:pt idx="0">
                  <c:v>18000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110000</c:v>
                </c:pt>
                <c:pt idx="6">
                  <c:v>368000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D-447C-A0D9-F27C5D941200}"/>
            </c:ext>
          </c:extLst>
        </c:ser>
        <c:ser>
          <c:idx val="1"/>
          <c:order val="1"/>
          <c:tx>
            <c:strRef>
              <c:f>'Vendas Semestral - Gráfico'!$A$4</c:f>
              <c:strCache>
                <c:ptCount val="1"/>
                <c:pt idx="0">
                  <c:v>101 Dicas Excel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Gráfico'!$B$4:$H$4</c:f>
              <c:numCache>
                <c:formatCode>_("R$"* #,##0.00_);_("R$"* \(#,##0.00\);_("R$"* "-"??_);_(@_)</c:formatCode>
                <c:ptCount val="7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120000</c:v>
                </c:pt>
                <c:pt idx="4">
                  <c:v>100000</c:v>
                </c:pt>
                <c:pt idx="5">
                  <c:v>85000</c:v>
                </c:pt>
                <c:pt idx="6">
                  <c:v>425000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D-447C-A0D9-F27C5D941200}"/>
            </c:ext>
          </c:extLst>
        </c:ser>
        <c:ser>
          <c:idx val="2"/>
          <c:order val="2"/>
          <c:tx>
            <c:strRef>
              <c:f>'Vendas Semestral - Gráfico'!$A$5</c:f>
              <c:strCache>
                <c:ptCount val="1"/>
                <c:pt idx="0">
                  <c:v>101 Dicas 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Gráfico'!$B$5:$H$5</c:f>
              <c:numCache>
                <c:formatCode>_("R$"* #,##0.00_);_("R$"* \(#,##0.00\);_("R$"* "-"??_);_(@_)</c:formatCode>
                <c:ptCount val="7"/>
                <c:pt idx="0">
                  <c:v>30000</c:v>
                </c:pt>
                <c:pt idx="1">
                  <c:v>30000</c:v>
                </c:pt>
                <c:pt idx="2">
                  <c:v>70000</c:v>
                </c:pt>
                <c:pt idx="3">
                  <c:v>20000</c:v>
                </c:pt>
                <c:pt idx="4">
                  <c:v>110000</c:v>
                </c:pt>
                <c:pt idx="5">
                  <c:v>130000</c:v>
                </c:pt>
                <c:pt idx="6">
                  <c:v>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D-447C-A0D9-F27C5D941200}"/>
            </c:ext>
          </c:extLst>
        </c:ser>
        <c:ser>
          <c:idx val="3"/>
          <c:order val="3"/>
          <c:tx>
            <c:strRef>
              <c:f>'Vendas Semestral - Gráfico'!$A$6</c:f>
              <c:strCache>
                <c:ptCount val="1"/>
                <c:pt idx="0">
                  <c:v>Segredos do Photoshop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Gráfico'!$B$6:$H$6</c:f>
              <c:numCache>
                <c:formatCode>_("R$"* #,##0.00_);_("R$"* \(#,##0.00\);_("R$"* "-"??_);_(@_)</c:formatCode>
                <c:ptCount val="7"/>
                <c:pt idx="0">
                  <c:v>40000</c:v>
                </c:pt>
                <c:pt idx="1">
                  <c:v>135000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615000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D-447C-A0D9-F27C5D941200}"/>
            </c:ext>
          </c:extLst>
        </c:ser>
        <c:ser>
          <c:idx val="4"/>
          <c:order val="4"/>
          <c:tx>
            <c:strRef>
              <c:f>'Vendas Semestral - Gráfico'!$A$7</c:f>
              <c:strCache>
                <c:ptCount val="1"/>
                <c:pt idx="0">
                  <c:v>Desvendando o Flash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Gráfico'!$B$7:$H$7</c:f>
              <c:numCache>
                <c:formatCode>_("R$"* #,##0.00_);_("R$"* \(#,##0.00\);_("R$"* "-"??_);_(@_)</c:formatCode>
                <c:ptCount val="7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160000</c:v>
                </c:pt>
                <c:pt idx="5">
                  <c:v>90000</c:v>
                </c:pt>
                <c:pt idx="6">
                  <c:v>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D-447C-A0D9-F27C5D941200}"/>
            </c:ext>
          </c:extLst>
        </c:ser>
        <c:ser>
          <c:idx val="5"/>
          <c:order val="5"/>
          <c:tx>
            <c:strRef>
              <c:f>'Vendas Semestral - Gráfico'!$A$8</c:f>
              <c:strCache>
                <c:ptCount val="1"/>
                <c:pt idx="0">
                  <c:v>The sims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Gráfico'!$B$8:$H$8</c:f>
              <c:numCache>
                <c:formatCode>_("R$"* #,##0.00_);_("R$"* \(#,##0.00\);_("R$"* "-"??_);_(@_)</c:formatCode>
                <c:ptCount val="7"/>
                <c:pt idx="0">
                  <c:v>60000</c:v>
                </c:pt>
                <c:pt idx="1">
                  <c:v>115000</c:v>
                </c:pt>
                <c:pt idx="2">
                  <c:v>100000</c:v>
                </c:pt>
                <c:pt idx="3">
                  <c:v>120000</c:v>
                </c:pt>
                <c:pt idx="4">
                  <c:v>140000</c:v>
                </c:pt>
                <c:pt idx="5">
                  <c:v>160000</c:v>
                </c:pt>
                <c:pt idx="6">
                  <c:v>695000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D-447C-A0D9-F27C5D94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823632"/>
        <c:axId val="1345824048"/>
      </c:barChart>
      <c:catAx>
        <c:axId val="13458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824048"/>
        <c:crosses val="autoZero"/>
        <c:auto val="1"/>
        <c:lblAlgn val="ctr"/>
        <c:lblOffset val="100"/>
        <c:noMultiLvlLbl val="0"/>
      </c:catAx>
      <c:valAx>
        <c:axId val="1345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8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'Vendas Semestral - Gráfico'!$A$3</c:f>
              <c:strCache>
                <c:ptCount val="1"/>
                <c:pt idx="0">
                  <c:v>Curso Completo Excel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Gráfico'!$B$3:$H$3</c:f>
              <c:numCache>
                <c:formatCode>_("R$"* #,##0.00_);_("R$"* \(#,##0.00\);_("R$"* "-"??_);_(@_)</c:formatCode>
                <c:ptCount val="7"/>
                <c:pt idx="0">
                  <c:v>18000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110000</c:v>
                </c:pt>
                <c:pt idx="6">
                  <c:v>368000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B-4E3C-B130-EC0C3699145B}"/>
            </c:ext>
          </c:extLst>
        </c:ser>
        <c:ser>
          <c:idx val="1"/>
          <c:order val="1"/>
          <c:tx>
            <c:strRef>
              <c:f>'Vendas Semestral - Gráfico'!$A$4</c:f>
              <c:strCache>
                <c:ptCount val="1"/>
                <c:pt idx="0">
                  <c:v>101 Dicas Excel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Gráfico'!$B$4:$H$4</c:f>
              <c:numCache>
                <c:formatCode>_("R$"* #,##0.00_);_("R$"* \(#,##0.00\);_("R$"* "-"??_);_(@_)</c:formatCode>
                <c:ptCount val="7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120000</c:v>
                </c:pt>
                <c:pt idx="4">
                  <c:v>100000</c:v>
                </c:pt>
                <c:pt idx="5">
                  <c:v>85000</c:v>
                </c:pt>
                <c:pt idx="6">
                  <c:v>425000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B-4E3C-B130-EC0C3699145B}"/>
            </c:ext>
          </c:extLst>
        </c:ser>
        <c:ser>
          <c:idx val="2"/>
          <c:order val="2"/>
          <c:tx>
            <c:strRef>
              <c:f>'Vendas Semestral - Gráfico'!$A$5</c:f>
              <c:strCache>
                <c:ptCount val="1"/>
                <c:pt idx="0">
                  <c:v>101 Dicas 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Gráfico'!$B$5:$H$5</c:f>
              <c:numCache>
                <c:formatCode>_("R$"* #,##0.00_);_("R$"* \(#,##0.00\);_("R$"* "-"??_);_(@_)</c:formatCode>
                <c:ptCount val="7"/>
                <c:pt idx="0">
                  <c:v>30000</c:v>
                </c:pt>
                <c:pt idx="1">
                  <c:v>30000</c:v>
                </c:pt>
                <c:pt idx="2">
                  <c:v>70000</c:v>
                </c:pt>
                <c:pt idx="3">
                  <c:v>20000</c:v>
                </c:pt>
                <c:pt idx="4">
                  <c:v>110000</c:v>
                </c:pt>
                <c:pt idx="5">
                  <c:v>130000</c:v>
                </c:pt>
                <c:pt idx="6">
                  <c:v>390000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B-4E3C-B130-EC0C3699145B}"/>
            </c:ext>
          </c:extLst>
        </c:ser>
        <c:ser>
          <c:idx val="3"/>
          <c:order val="3"/>
          <c:tx>
            <c:strRef>
              <c:f>'Vendas Semestral - Gráfico'!$A$6</c:f>
              <c:strCache>
                <c:ptCount val="1"/>
                <c:pt idx="0">
                  <c:v>Segredos do Photoshop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Gráfico'!$B$6:$H$6</c:f>
              <c:numCache>
                <c:formatCode>_("R$"* #,##0.00_);_("R$"* \(#,##0.00\);_("R$"* "-"??_);_(@_)</c:formatCode>
                <c:ptCount val="7"/>
                <c:pt idx="0">
                  <c:v>40000</c:v>
                </c:pt>
                <c:pt idx="1">
                  <c:v>135000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615000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B-4E3C-B130-EC0C3699145B}"/>
            </c:ext>
          </c:extLst>
        </c:ser>
        <c:ser>
          <c:idx val="4"/>
          <c:order val="4"/>
          <c:tx>
            <c:strRef>
              <c:f>'Vendas Semestral - Gráfico'!$A$7</c:f>
              <c:strCache>
                <c:ptCount val="1"/>
                <c:pt idx="0">
                  <c:v>Desvendando o Flash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Gráfico'!$B$7:$H$7</c:f>
              <c:numCache>
                <c:formatCode>_("R$"* #,##0.00_);_("R$"* \(#,##0.00\);_("R$"* "-"??_);_(@_)</c:formatCode>
                <c:ptCount val="7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160000</c:v>
                </c:pt>
                <c:pt idx="5">
                  <c:v>90000</c:v>
                </c:pt>
                <c:pt idx="6">
                  <c:v>570000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3B-4E3C-B130-EC0C3699145B}"/>
            </c:ext>
          </c:extLst>
        </c:ser>
        <c:ser>
          <c:idx val="5"/>
          <c:order val="5"/>
          <c:tx>
            <c:strRef>
              <c:f>'Vendas Semestral - Gráfico'!$A$8</c:f>
              <c:strCache>
                <c:ptCount val="1"/>
                <c:pt idx="0">
                  <c:v>The sims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'Vendas Semestral - Gráfico'!$B$2:$H$2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Total</c:v>
                </c:pt>
              </c:strCache>
            </c:strRef>
          </c:cat>
          <c:val>
            <c:numRef>
              <c:f>'Vendas Semestral - Gráfico'!$B$8:$H$8</c:f>
              <c:numCache>
                <c:formatCode>_("R$"* #,##0.00_);_("R$"* \(#,##0.00\);_("R$"* "-"??_);_(@_)</c:formatCode>
                <c:ptCount val="7"/>
                <c:pt idx="0">
                  <c:v>60000</c:v>
                </c:pt>
                <c:pt idx="1">
                  <c:v>115000</c:v>
                </c:pt>
                <c:pt idx="2">
                  <c:v>100000</c:v>
                </c:pt>
                <c:pt idx="3">
                  <c:v>120000</c:v>
                </c:pt>
                <c:pt idx="4">
                  <c:v>140000</c:v>
                </c:pt>
                <c:pt idx="5">
                  <c:v>160000</c:v>
                </c:pt>
                <c:pt idx="6">
                  <c:v>695000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3B-4E3C-B130-EC0C3699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600896"/>
        <c:axId val="1391621280"/>
      </c:lineChart>
      <c:catAx>
        <c:axId val="13916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1621280"/>
        <c:crosses val="autoZero"/>
        <c:auto val="1"/>
        <c:lblAlgn val="ctr"/>
        <c:lblOffset val="100"/>
        <c:noMultiLvlLbl val="0"/>
      </c:catAx>
      <c:valAx>
        <c:axId val="13916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1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13</xdr:row>
      <xdr:rowOff>152400</xdr:rowOff>
    </xdr:from>
    <xdr:to>
      <xdr:col>6</xdr:col>
      <xdr:colOff>209550</xdr:colOff>
      <xdr:row>16</xdr:row>
      <xdr:rowOff>85725</xdr:rowOff>
    </xdr:to>
    <xdr:sp macro="" textlink="">
      <xdr:nvSpPr>
        <xdr:cNvPr id="2" name="CaixaDeTexto 1"/>
        <xdr:cNvSpPr txBox="1"/>
      </xdr:nvSpPr>
      <xdr:spPr>
        <a:xfrm>
          <a:off x="609600" y="3228975"/>
          <a:ext cx="36861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SALDO: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"DÉBITO OU CRÉDITO" for igual a "D" então subtraia o saldo anterior com o montante, senão some.</a:t>
          </a:r>
          <a:r>
            <a:rPr lang="pt-BR"/>
            <a:t> </a:t>
          </a:r>
          <a:endParaRPr lang="pt-B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87923</xdr:colOff>
      <xdr:row>1</xdr:row>
      <xdr:rowOff>131885</xdr:rowOff>
    </xdr:from>
    <xdr:to>
      <xdr:col>19</xdr:col>
      <xdr:colOff>102576</xdr:colOff>
      <xdr:row>15</xdr:row>
      <xdr:rowOff>21981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6E955B1-4E4E-47D9-9F7A-C5AEB3449E06}"/>
            </a:ext>
          </a:extLst>
        </xdr:cNvPr>
        <xdr:cNvSpPr/>
      </xdr:nvSpPr>
      <xdr:spPr>
        <a:xfrm>
          <a:off x="7517423" y="322385"/>
          <a:ext cx="3604845" cy="25570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Formatar as tabelas.</a:t>
          </a:r>
        </a:p>
        <a:p>
          <a:pPr algn="l"/>
          <a:r>
            <a:rPr lang="pt-BR" sz="1100"/>
            <a:t>-Completa o Total R$ (Quantidade * Preço Unitário)</a:t>
          </a:r>
        </a:p>
        <a:p>
          <a:pPr algn="l"/>
          <a:r>
            <a:rPr lang="pt-BR" sz="1100"/>
            <a:t>Utilizar</a:t>
          </a:r>
          <a:r>
            <a:rPr lang="pt-BR" sz="1100" baseline="0"/>
            <a:t> as funções vista nos conceito 1, 2 e 3.</a:t>
          </a:r>
        </a:p>
        <a:p>
          <a:pPr algn="l"/>
          <a:endParaRPr lang="pt-BR" sz="1100" baseline="0"/>
        </a:p>
        <a:p>
          <a:pPr algn="l"/>
          <a:r>
            <a:rPr lang="pt-BR" sz="1100" baseline="0"/>
            <a:t>-Selecione a cidade utilizar validação de dados, do tipo lista</a:t>
          </a:r>
        </a:p>
        <a:p>
          <a:pPr algn="l"/>
          <a:r>
            <a:rPr lang="pt-BR" sz="1100" baseline="0"/>
            <a:t>-Selecione vendedor utilizar validação de dados.</a:t>
          </a:r>
        </a:p>
        <a:p>
          <a:pPr algn="l"/>
          <a:endParaRPr lang="pt-BR" sz="1100"/>
        </a:p>
        <a:p>
          <a:pPr algn="l"/>
          <a:r>
            <a:rPr lang="pt-BR" sz="1100"/>
            <a:t>Utilizar</a:t>
          </a:r>
          <a:r>
            <a:rPr lang="pt-BR" sz="1100" baseline="0"/>
            <a:t> fórmula nos dois da direita =SOMASES(INTERVALO_SOMA; INTERVALO1; CRITERIO1;INTERVALO2; CRITERIO2)</a:t>
          </a:r>
        </a:p>
        <a:p>
          <a:pPr algn="l"/>
          <a:r>
            <a:rPr lang="pt-BR" sz="1100" baseline="0"/>
            <a:t>EX: =SOMASES(F2:F21;B2:B21:$L$1;C2:C1;K3)</a:t>
          </a:r>
        </a:p>
        <a:p>
          <a:pPr algn="l"/>
          <a:endParaRPr lang="pt-BR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332798</xdr:colOff>
      <xdr:row>0</xdr:row>
      <xdr:rowOff>170007</xdr:rowOff>
    </xdr:from>
    <xdr:to>
      <xdr:col>16</xdr:col>
      <xdr:colOff>205797</xdr:colOff>
      <xdr:row>6</xdr:row>
      <xdr:rowOff>93807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31FD1B3-A8FB-D548-B7D9-2B4F8C657A90}"/>
            </a:ext>
          </a:extLst>
        </xdr:cNvPr>
        <xdr:cNvSpPr txBox="1"/>
      </xdr:nvSpPr>
      <xdr:spPr>
        <a:xfrm>
          <a:off x="9026525" y="170007"/>
          <a:ext cx="4115954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Criar pelo menos três gráficos sendo:</a:t>
          </a:r>
        </a:p>
        <a:p>
          <a:r>
            <a:rPr lang="pt-BR" sz="1400"/>
            <a:t>1 de pizza</a:t>
          </a:r>
        </a:p>
        <a:p>
          <a:r>
            <a:rPr lang="pt-BR" sz="1400"/>
            <a:t>1 de barra</a:t>
          </a:r>
        </a:p>
        <a:p>
          <a:r>
            <a:rPr lang="pt-BR" sz="1400"/>
            <a:t>1 de linha</a:t>
          </a:r>
        </a:p>
      </xdr:txBody>
    </xdr:sp>
    <xdr:clientData/>
  </xdr:twoCellAnchor>
  <xdr:twoCellAnchor>
    <xdr:from>
      <xdr:col>11</xdr:col>
      <xdr:colOff>54553</xdr:colOff>
      <xdr:row>8</xdr:row>
      <xdr:rowOff>62345</xdr:rowOff>
    </xdr:from>
    <xdr:to>
      <xdr:col>18</xdr:col>
      <xdr:colOff>362816</xdr:colOff>
      <xdr:row>22</xdr:row>
      <xdr:rowOff>138545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10</xdr:row>
      <xdr:rowOff>142875</xdr:rowOff>
    </xdr:from>
    <xdr:to>
      <xdr:col>4</xdr:col>
      <xdr:colOff>438150</xdr:colOff>
      <xdr:row>25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929120</xdr:colOff>
      <xdr:row>9</xdr:row>
      <xdr:rowOff>144607</xdr:rowOff>
    </xdr:from>
    <xdr:to>
      <xdr:col>10</xdr:col>
      <xdr:colOff>478847</xdr:colOff>
      <xdr:row>24</xdr:row>
      <xdr:rowOff>30307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9</xdr:row>
      <xdr:rowOff>38100</xdr:rowOff>
    </xdr:from>
    <xdr:to>
      <xdr:col>7</xdr:col>
      <xdr:colOff>257175</xdr:colOff>
      <xdr:row>15</xdr:row>
      <xdr:rowOff>85725</xdr:rowOff>
    </xdr:to>
    <xdr:sp macro="" textlink="">
      <xdr:nvSpPr>
        <xdr:cNvPr id="2" name="CaixaDeTexto 1"/>
        <xdr:cNvSpPr txBox="1"/>
      </xdr:nvSpPr>
      <xdr:spPr>
        <a:xfrm>
          <a:off x="619125" y="1752600"/>
          <a:ext cx="530542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ABONO: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o Salário Bruto for menor que 1000 reais, o abono é de 200 reais, senão é de 150 reais.</a:t>
          </a:r>
          <a:r>
            <a:rPr lang="pt-BR"/>
            <a:t> </a:t>
          </a:r>
        </a:p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INSS: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8% do Salário Bruto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SALÁRIO LÍQUIDO: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Salário Bruto mais ABONO menos o INSS</a:t>
          </a:r>
          <a:r>
            <a:rPr lang="pt-BR"/>
            <a:t> </a:t>
          </a:r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TOTAL: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Usar linha de totais da tabela</a:t>
          </a:r>
          <a:r>
            <a:rPr lang="pt-BR"/>
            <a:t> </a:t>
          </a:r>
        </a:p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TOTAL: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Usar linha de totais da tabela</a:t>
          </a:r>
          <a:r>
            <a:rPr lang="pt-BR"/>
            <a:t>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</xdr:row>
      <xdr:rowOff>66675</xdr:rowOff>
    </xdr:from>
    <xdr:to>
      <xdr:col>15</xdr:col>
      <xdr:colOff>400050</xdr:colOff>
      <xdr:row>19</xdr:row>
      <xdr:rowOff>171450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CD36103-2030-4F69-9E1F-C96E943F40C9}"/>
            </a:ext>
          </a:extLst>
        </xdr:cNvPr>
        <xdr:cNvSpPr/>
      </xdr:nvSpPr>
      <xdr:spPr>
        <a:xfrm>
          <a:off x="4048125" y="828675"/>
          <a:ext cx="5495925" cy="29622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/>
            <a:t>Formatação Condicional no </a:t>
          </a:r>
          <a:r>
            <a:rPr lang="pt-BR" sz="1600" b="1">
              <a:solidFill>
                <a:srgbClr val="FF0000"/>
              </a:solidFill>
            </a:rPr>
            <a:t>Ponto</a:t>
          </a:r>
          <a:r>
            <a:rPr lang="pt-BR" sz="1600"/>
            <a:t> sendo:</a:t>
          </a:r>
        </a:p>
        <a:p>
          <a:pPr algn="l"/>
          <a:r>
            <a:rPr lang="pt-BR" sz="1600"/>
            <a:t>Ponto 1 = Azul ;  Ponto 2 = Vermelho ; </a:t>
          </a:r>
        </a:p>
        <a:p>
          <a:pPr algn="l"/>
          <a:r>
            <a:rPr lang="pt-BR" sz="1600"/>
            <a:t>Ponto 3 =Verde; Ponto 4 = Amarelo</a:t>
          </a:r>
        </a:p>
        <a:p>
          <a:pPr algn="l"/>
          <a:endParaRPr lang="pt-BR" sz="1600"/>
        </a:p>
        <a:p>
          <a:pPr algn="l"/>
          <a:r>
            <a:rPr lang="pt-BR" sz="1600"/>
            <a:t>Formatação Condicional UF</a:t>
          </a:r>
        </a:p>
        <a:p>
          <a:pPr algn="l"/>
          <a:r>
            <a:rPr lang="pt-BR" sz="1600"/>
            <a:t>Minas = Azul; São Paulo = Vermelho; </a:t>
          </a:r>
        </a:p>
        <a:p>
          <a:pPr algn="l"/>
          <a:r>
            <a:rPr lang="pt-BR" sz="1600"/>
            <a:t>Rio de Janeiro = Verde; Espírito Santo = Amarelo</a:t>
          </a:r>
        </a:p>
        <a:p>
          <a:pPr algn="l"/>
          <a:endParaRPr lang="pt-BR" sz="1600"/>
        </a:p>
        <a:p>
          <a:pPr algn="l"/>
          <a:r>
            <a:rPr lang="pt-BR" sz="1600"/>
            <a:t>Formatar</a:t>
          </a:r>
          <a:r>
            <a:rPr lang="pt-BR" sz="1600" baseline="0"/>
            <a:t> as células</a:t>
          </a:r>
          <a:r>
            <a:rPr lang="pt-BR" sz="1600"/>
            <a:t> em R$ a</a:t>
          </a:r>
          <a:r>
            <a:rPr lang="pt-BR" sz="1600" baseline="0"/>
            <a:t> coluna do Fundo</a:t>
          </a:r>
        </a:p>
        <a:p>
          <a:pPr algn="l"/>
          <a:endParaRPr lang="pt-BR" sz="1600" baseline="0"/>
        </a:p>
        <a:p>
          <a:pPr algn="l"/>
          <a:r>
            <a:rPr lang="pt-BR" sz="1600" baseline="0"/>
            <a:t>Formatação condicional no Trimestre do tipo Barra de dados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133349</xdr:colOff>
      <xdr:row>6</xdr:row>
      <xdr:rowOff>76200</xdr:rowOff>
    </xdr:from>
    <xdr:to>
      <xdr:col>19</xdr:col>
      <xdr:colOff>409574</xdr:colOff>
      <xdr:row>15</xdr:row>
      <xdr:rowOff>104775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7955D58-AD66-42C1-8761-6CBC030E4BB3}"/>
            </a:ext>
          </a:extLst>
        </xdr:cNvPr>
        <xdr:cNvSpPr/>
      </xdr:nvSpPr>
      <xdr:spPr>
        <a:xfrm>
          <a:off x="4114799" y="1219200"/>
          <a:ext cx="6981825" cy="1743075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>
              <a:latin typeface="Times New Roman" panose="02020603050405020304" pitchFamily="18" charset="0"/>
              <a:cs typeface="Times New Roman" panose="02020603050405020304" pitchFamily="18" charset="0"/>
            </a:rPr>
            <a:t>Determinar a média de cada aluno.</a:t>
          </a:r>
        </a:p>
        <a:p>
          <a:pPr algn="l"/>
          <a:r>
            <a:rPr lang="pt-BR" sz="1600" b="1">
              <a:latin typeface="Times New Roman" panose="02020603050405020304" pitchFamily="18" charset="0"/>
              <a:cs typeface="Times New Roman" panose="02020603050405020304" pitchFamily="18" charset="0"/>
            </a:rPr>
            <a:t>Determinar</a:t>
          </a:r>
          <a:r>
            <a:rPr lang="pt-BR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 situação de cada aluno sabendo que a média é 7 para estar aprovado, senão reprovado.</a:t>
          </a:r>
        </a:p>
        <a:p>
          <a:pPr algn="l"/>
          <a:r>
            <a:rPr lang="pt-BR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Nota e Média abaixo de 7 deverá ficar em vermelho.</a:t>
          </a:r>
        </a:p>
        <a:p>
          <a:pPr algn="l"/>
          <a:r>
            <a:rPr lang="pt-BR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A palavra aprovado deverá ter fundo Verde e cor de letra a escolha;</a:t>
          </a:r>
        </a:p>
        <a:p>
          <a:pPr algn="l"/>
          <a:r>
            <a:rPr lang="pt-BR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A palavra reprovado deverá ter cor de fundo vermelho e cor de letra a escolha.</a:t>
          </a:r>
          <a:endParaRPr lang="pt-BR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370417</xdr:colOff>
      <xdr:row>16</xdr:row>
      <xdr:rowOff>169333</xdr:rowOff>
    </xdr:from>
    <xdr:to>
      <xdr:col>18</xdr:col>
      <xdr:colOff>116417</xdr:colOff>
      <xdr:row>25</xdr:row>
      <xdr:rowOff>31750</xdr:rowOff>
    </xdr:to>
    <xdr:sp macro="" textlink="">
      <xdr:nvSpPr>
        <xdr:cNvPr id="3" name="CaixaDeTexto 2"/>
        <xdr:cNvSpPr txBox="1"/>
      </xdr:nvSpPr>
      <xdr:spPr>
        <a:xfrm>
          <a:off x="4370917" y="3217333"/>
          <a:ext cx="6794500" cy="1576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Quadro de Resumo</a:t>
          </a:r>
        </a:p>
        <a:p>
          <a:r>
            <a:rPr lang="pt-BR" sz="1600" b="1"/>
            <a:t>Fórmula =cont.se(intervalo; critérios) </a:t>
          </a:r>
        </a:p>
        <a:p>
          <a:r>
            <a:rPr lang="pt-BR" sz="1600" b="1"/>
            <a:t>EX: =cont.se(G2:G19;"Aprovado")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</xdr:row>
      <xdr:rowOff>28575</xdr:rowOff>
    </xdr:from>
    <xdr:to>
      <xdr:col>13</xdr:col>
      <xdr:colOff>209550</xdr:colOff>
      <xdr:row>9</xdr:row>
      <xdr:rowOff>180975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980D3D8-F37F-4F76-B849-DE7CD4DA6718}"/>
            </a:ext>
          </a:extLst>
        </xdr:cNvPr>
        <xdr:cNvSpPr/>
      </xdr:nvSpPr>
      <xdr:spPr>
        <a:xfrm>
          <a:off x="4048125" y="790575"/>
          <a:ext cx="4248150" cy="1104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Times New Roman" panose="02020603050405020304" pitchFamily="18" charset="0"/>
              <a:cs typeface="Times New Roman" panose="02020603050405020304" pitchFamily="18" charset="0"/>
            </a:rPr>
            <a:t>Determinar</a:t>
          </a:r>
          <a:r>
            <a:rPr lang="pt-BR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qualquer valor para todas situações de crédito e débito.</a:t>
          </a:r>
        </a:p>
        <a:p>
          <a:pPr algn="l"/>
          <a:r>
            <a:rPr lang="pt-BR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Determinar o número de vezes que ocorre débito e crédito na lista. [Conceito 1]</a:t>
          </a:r>
        </a:p>
        <a:p>
          <a:pPr algn="l"/>
          <a:endParaRPr lang="pt-BR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705459</xdr:colOff>
      <xdr:row>11</xdr:row>
      <xdr:rowOff>182192</xdr:rowOff>
    </xdr:from>
    <xdr:to>
      <xdr:col>14</xdr:col>
      <xdr:colOff>165776</xdr:colOff>
      <xdr:row>18</xdr:row>
      <xdr:rowOff>182191</xdr:rowOff>
    </xdr:to>
    <xdr:sp macro="" textlink="">
      <xdr:nvSpPr>
        <xdr:cNvPr id="3" name="CaixaDeTexto 2"/>
        <xdr:cNvSpPr txBox="1"/>
      </xdr:nvSpPr>
      <xdr:spPr>
        <a:xfrm>
          <a:off x="3496284" y="2277692"/>
          <a:ext cx="5346767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Fórmula =cont.se(intervalo; critérios)</a:t>
          </a:r>
          <a:b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EX: =cont.se(A2:A18;"Crédito")</a:t>
          </a:r>
          <a:b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Fórmula =somase(intervalo; critérios;intervalo_soma)</a:t>
          </a:r>
          <a:b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EX: =somase(A2:A18;"Crédito";B2:B18)</a:t>
          </a:r>
          <a:r>
            <a:rPr lang="pt-BR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10</xdr:row>
      <xdr:rowOff>114300</xdr:rowOff>
    </xdr:from>
    <xdr:to>
      <xdr:col>11</xdr:col>
      <xdr:colOff>171451</xdr:colOff>
      <xdr:row>15</xdr:row>
      <xdr:rowOff>104775</xdr:rowOff>
    </xdr:to>
    <xdr:sp macro="" textlink="">
      <xdr:nvSpPr>
        <xdr:cNvPr id="2" name="CaixaDeTexto 1"/>
        <xdr:cNvSpPr txBox="1"/>
      </xdr:nvSpPr>
      <xdr:spPr>
        <a:xfrm>
          <a:off x="2066926" y="2019300"/>
          <a:ext cx="5486400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Fórmula =cont.ses(intervalo1; critérios1;intervalo2; critérios2)</a:t>
          </a:r>
          <a:b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Homens com até 30 anos</a:t>
          </a:r>
          <a:b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EX: =cont.ses(A2:A13;"M"; C2:C13;"&lt;=30")</a:t>
          </a:r>
          <a:b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6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1474839</xdr:colOff>
      <xdr:row>13</xdr:row>
      <xdr:rowOff>143387</xdr:rowOff>
    </xdr:from>
    <xdr:to>
      <xdr:col>12</xdr:col>
      <xdr:colOff>286774</xdr:colOff>
      <xdr:row>22</xdr:row>
      <xdr:rowOff>0</xdr:rowOff>
    </xdr:to>
    <xdr:sp macro="" textlink="">
      <xdr:nvSpPr>
        <xdr:cNvPr id="2" name="CaixaDeTexto 1"/>
        <xdr:cNvSpPr txBox="1"/>
      </xdr:nvSpPr>
      <xdr:spPr>
        <a:xfrm>
          <a:off x="4455242" y="2683387"/>
          <a:ext cx="5407742" cy="16079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Curso excel</a:t>
          </a:r>
          <a:b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EX: =cont.se(D2:D11;"*Excel*")</a:t>
          </a:r>
          <a:b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caractere * serve como coringa permitindo que tenha texto antes ou no final</a:t>
          </a:r>
          <a:r>
            <a:rPr lang="pt-BR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20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10</xdr:row>
      <xdr:rowOff>114300</xdr:rowOff>
    </xdr:from>
    <xdr:to>
      <xdr:col>9</xdr:col>
      <xdr:colOff>76200</xdr:colOff>
      <xdr:row>14</xdr:row>
      <xdr:rowOff>123825</xdr:rowOff>
    </xdr:to>
    <xdr:sp macro="" textlink="">
      <xdr:nvSpPr>
        <xdr:cNvPr id="2" name="CaixaDeTexto 1"/>
        <xdr:cNvSpPr txBox="1"/>
      </xdr:nvSpPr>
      <xdr:spPr>
        <a:xfrm>
          <a:off x="4362450" y="2028825"/>
          <a:ext cx="375285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TOTAL R$</a:t>
          </a:r>
          <a:r>
            <a:rPr lang="pt-BR" sz="1600" b="1" baseline="0"/>
            <a:t> - Usar o SOMASE(</a:t>
          </a:r>
        </a:p>
        <a:p>
          <a:r>
            <a:rPr lang="pt-BR" sz="1600" b="1" baseline="0"/>
            <a:t>Quantidade de modelos - Usar o CONT.SE(</a:t>
          </a:r>
          <a:endParaRPr lang="pt-BR" sz="16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279797</xdr:colOff>
      <xdr:row>11</xdr:row>
      <xdr:rowOff>172641</xdr:rowOff>
    </xdr:from>
    <xdr:to>
      <xdr:col>9</xdr:col>
      <xdr:colOff>291703</xdr:colOff>
      <xdr:row>16</xdr:row>
      <xdr:rowOff>23812</xdr:rowOff>
    </xdr:to>
    <xdr:sp macro="" textlink="">
      <xdr:nvSpPr>
        <xdr:cNvPr id="2" name="CaixaDeTexto 1"/>
        <xdr:cNvSpPr txBox="1"/>
      </xdr:nvSpPr>
      <xdr:spPr>
        <a:xfrm>
          <a:off x="3339703" y="2268141"/>
          <a:ext cx="4089797" cy="8036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Total por Banco</a:t>
          </a:r>
          <a:r>
            <a:rPr lang="pt-BR" sz="1600" b="1" baseline="0"/>
            <a:t> - SOMASE(</a:t>
          </a:r>
        </a:p>
        <a:p>
          <a:r>
            <a:rPr lang="pt-BR" sz="1600" b="1" baseline="0"/>
            <a:t>Quantidade por Banco - CONT.SE(</a:t>
          </a:r>
        </a:p>
        <a:p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B2:F13" totalsRowShown="0" headerRowDxfId="81" headerRowBorderDxfId="87" tableBorderDxfId="88">
  <autoFilter ref="B2:F13"/>
  <tableColumns count="5">
    <tableColumn id="1" name="DATA" dataDxfId="86"/>
    <tableColumn id="2" name="DOCUMENTO" dataDxfId="85"/>
    <tableColumn id="3" name="MONTANTE" dataDxfId="84"/>
    <tableColumn id="4" name="DÉBITO OU CRÉDITO" dataDxfId="83"/>
    <tableColumn id="5" name="SALDO" dataDxfId="82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0" name="Tabela20" displayName="Tabela20" ref="A1:D11" totalsRowShown="0" headerRowDxfId="57" dataDxfId="58">
  <autoFilter ref="A1:D11"/>
  <tableColumns count="4">
    <tableColumn id="1" name="Funcionário" dataDxfId="62"/>
    <tableColumn id="2" name="Idade" dataDxfId="61"/>
    <tableColumn id="3" name="Sexo" dataDxfId="60"/>
    <tableColumn id="4" name="Cursos" dataDxfId="59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21" name="Tabela21" displayName="Tabela21" ref="F1:G11" totalsRowShown="0" headerRowDxfId="53" dataDxfId="54">
  <autoFilter ref="F1:G11"/>
  <tableColumns count="2">
    <tableColumn id="1" name="Quadro Resumo" dataDxfId="56"/>
    <tableColumn id="2" name="Coluna1" dataDxfId="55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3" name="Tabela23" displayName="Tabela23" ref="A1:D16" totalsRowShown="0" headerRowDxfId="47" dataDxfId="48">
  <autoFilter ref="A1:D16"/>
  <tableColumns count="4">
    <tableColumn id="1" name="MARCA" dataDxfId="52"/>
    <tableColumn id="2" name="MODELO" dataDxfId="51"/>
    <tableColumn id="3" name="POTÊNCIA (cv)" dataDxfId="50"/>
    <tableColumn id="4" name="PREÇO BÁSICO" dataDxfId="49" dataCellStyle="Moeda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24" name="Tabela24" displayName="Tabela24" ref="F2:H10" totalsRowShown="0" headerRowDxfId="43">
  <autoFilter ref="F2:H10"/>
  <tableColumns count="3">
    <tableColumn id="1" name="Coluna1" dataDxfId="46"/>
    <tableColumn id="2" name="Coluna2" dataDxfId="45" dataCellStyle="Moeda"/>
    <tableColumn id="3" name="Coluna3" dataDxfId="44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25" name="Tabela25" displayName="Tabela25" ref="A2:C17" totalsRowShown="0">
  <autoFilter ref="A2:C17"/>
  <tableColumns count="3">
    <tableColumn id="1" name="Data" dataDxfId="42"/>
    <tableColumn id="2" name="Banco " dataDxfId="41"/>
    <tableColumn id="3" name="Valor_x000a_(R$)" dataDxfId="40" dataCellStyle="Moeda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6" name="Tabela26" displayName="Tabela26" ref="E2:F8" totalsRowShown="0" headerRowDxfId="36" dataDxfId="37">
  <autoFilter ref="E2:F8"/>
  <tableColumns count="2">
    <tableColumn id="1" name="Total por Banco" dataDxfId="39"/>
    <tableColumn id="2" name="Coluna1" dataDxfId="38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8" name="Tabela28" displayName="Tabela28" ref="H3:I9" totalsRowShown="0" headerRowDxfId="33">
  <autoFilter ref="H3:I9"/>
  <tableColumns count="2">
    <tableColumn id="1" name="Coluna1" dataDxfId="35"/>
    <tableColumn id="2" name="Coluna2" dataDxfId="34" dataCellStyle="Moeda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29" name="Tabela29" displayName="Tabela29" ref="A1:F21" totalsRowShown="0" headerRowDxfId="26" dataDxfId="27">
  <autoFilter ref="A1:F21"/>
  <tableColumns count="6">
    <tableColumn id="1" name="Vendedor" dataDxfId="32"/>
    <tableColumn id="2" name="Cidade" dataDxfId="31"/>
    <tableColumn id="3" name="Produto" dataDxfId="30"/>
    <tableColumn id="4" name="Quantidade" dataDxfId="29"/>
    <tableColumn id="5" name="Preço Unit." dataDxfId="28" dataCellStyle="Moeda"/>
    <tableColumn id="6" name="Total R$" dataDxfId="25" dataCellStyle="Moeda">
      <calculatedColumnFormula>SUM(Tabela29[[#This Row],[Quantidade]]*Tabela29[[#This Row],[Preço Unit.]])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30" name="Tabela30" displayName="Tabela30" ref="H1:I5" totalsRowShown="0" headerRowDxfId="22">
  <autoFilter ref="H1:I5"/>
  <tableColumns count="2">
    <tableColumn id="1" name="Coluna1" dataDxfId="24"/>
    <tableColumn id="2" name="Coluna2" dataDxfId="23" dataCellStyle="Moeda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31" name="Tabela31" displayName="Tabela31" ref="H7:I11" totalsRowShown="0" headerRowDxfId="20">
  <autoFilter ref="H7:I11"/>
  <tableColumns count="2">
    <tableColumn id="1" name="Cidade" dataDxfId="21"/>
    <tableColumn id="2" name="Total R$" dataDxfId="19" dataCellStyle="Moeda">
      <calculatedColumnFormula>SUMIF(Tabela29[Cidade],Tabela31[[#This Row],[Cidade]],Tabela29[Total R$])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B2:G8" totalsRowShown="0" headerRowDxfId="76" headerRowBorderDxfId="79" tableBorderDxfId="80" totalsRowBorderDxfId="78">
  <autoFilter ref="B2:G8"/>
  <tableColumns count="6">
    <tableColumn id="1" name="CÓDIGO" dataDxfId="77"/>
    <tableColumn id="2" name="NOME" dataDxfId="75"/>
    <tableColumn id="3" name="SALÁRIO BRUTO" dataDxfId="74"/>
    <tableColumn id="4" name="ABONO" dataDxfId="73">
      <calculatedColumnFormula>IF(Tabela3[[#This Row],[SALÁRIO BRUTO]]&lt;1000,D3+200,Tabela3[[#This Row],[SALÁRIO BRUTO]]+150)</calculatedColumnFormula>
    </tableColumn>
    <tableColumn id="5" name="INSS" dataDxfId="72">
      <calculatedColumnFormula>SUM(Tabela3[[#This Row],[SALÁRIO BRUTO]],8%)</calculatedColumnFormula>
    </tableColumn>
    <tableColumn id="6" name="SALÁRIO LÍQUIDO" dataDxfId="71">
      <calculatedColumnFormula>Tabela3[[#This Row],[SALÁRIO BRUTO]]+Tabela3[[#This Row],[ABONO]]-Tabela3[[#This Row],[INSS]]</calculatedColumnFormula>
    </tableColumn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id="32" name="Tabela32" displayName="Tabela32" ref="K2:L8" totalsRowShown="0" headerRowDxfId="16">
  <autoFilter ref="K2:L8"/>
  <tableColumns count="2">
    <tableColumn id="1" name="Coluna1" dataDxfId="18"/>
    <tableColumn id="2" name="Coluna2" dataDxfId="17" dataCellStyle="Moeda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33" name="Tabela33" displayName="Tabela33" ref="K12:L18" totalsRowShown="0" headerRowDxfId="13">
  <autoFilter ref="K12:L18"/>
  <tableColumns count="2">
    <tableColumn id="1" name="Coluna1" dataDxfId="15"/>
    <tableColumn id="2" name="Coluna2" dataDxfId="14" dataCellStyle="Moeda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34" name="Tabela34" displayName="Tabela34" ref="A1:C10" totalsRowShown="0">
  <autoFilter ref="A1:C10"/>
  <tableColumns count="3">
    <tableColumn id="1" name="Cliente"/>
    <tableColumn id="2" name="Valor" dataDxfId="12" dataCellStyle="Moeda"/>
    <tableColumn id="3" name="Situação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5" name="Tabela35" displayName="Tabela35" ref="E1:F4" totalsRowShown="0">
  <autoFilter ref="E1:F4"/>
  <tableColumns count="2">
    <tableColumn id="1" name="Coluna1"/>
    <tableColumn id="2" name="Coluna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1:E38" totalsRowShown="0">
  <autoFilter ref="A1:E38"/>
  <tableColumns count="5">
    <tableColumn id="1" name="Ponto" dataDxfId="70"/>
    <tableColumn id="2" name="UF" dataDxfId="69"/>
    <tableColumn id="3" name="Fundo" dataDxfId="68" dataCellStyle="Moeda"/>
    <tableColumn id="4" name="Imposto" dataDxfId="67"/>
    <tableColumn id="5" name="Trimestre" dataDxfId="6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1:G19" totalsRowShown="0">
  <autoFilter ref="A1:G19"/>
  <tableColumns count="7">
    <tableColumn id="1" name="Aluno" dataDxfId="65"/>
    <tableColumn id="2" name="Nota 1"/>
    <tableColumn id="3" name="Nota 2"/>
    <tableColumn id="4" name="Nota 3"/>
    <tableColumn id="5" name="Nota 4"/>
    <tableColumn id="6" name="Média" dataDxfId="63">
      <calculatedColumnFormula>AVERAGE(Tabela5[[#This Row],[Nota 1]],Tabela5[[#This Row],[Nota 2]],Tabela5[[#This Row],[Nota 3]],Tabela5[[#This Row],[Nota 4]])</calculatedColumnFormula>
    </tableColumn>
    <tableColumn id="7" name="Situação" dataDxfId="64">
      <calculatedColumnFormula>IF(Tabela5[[#This Row],[Média]]&gt;=7,"Aprovado","Reprovado")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0" name="Tabela10" displayName="Tabela10" ref="I2:J5" totalsRowShown="0">
  <autoFilter ref="I2:J5"/>
  <tableColumns count="2">
    <tableColumn id="1" name="Coluna1"/>
    <tableColumn id="2" name="Coluna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3" name="Tabela13" displayName="Tabela13" ref="A1:B19" totalsRowShown="0">
  <autoFilter ref="A1:B19"/>
  <tableColumns count="2">
    <tableColumn id="1" name="Coluna1"/>
    <tableColumn id="2" name="Coluna2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5" name="Tabela15" displayName="Tabela15" ref="D2:F5" totalsRowShown="0">
  <autoFilter ref="D2:F5"/>
  <tableColumns count="3">
    <tableColumn id="1" name="Coluna1"/>
    <tableColumn id="2" name="Coluna2"/>
    <tableColumn id="3" name="Coluna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7" name="Tabela17" displayName="Tabela17" ref="A1:C13" totalsRowShown="0">
  <autoFilter ref="A1:C13"/>
  <tableColumns count="3">
    <tableColumn id="1" name="Sexo"/>
    <tableColumn id="2" name="Cor Cabelo"/>
    <tableColumn id="3" name="Idade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9" name="Tabela19" displayName="Tabela19" ref="E2:F7" totalsRowShown="0">
  <autoFilter ref="E2:F7"/>
  <tableColumns count="2">
    <tableColumn id="1" name="Coluna1"/>
    <tableColumn id="2" name="Coluna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0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6"/>
  <sheetViews>
    <sheetView topLeftCell="A4" workbookViewId="0">
      <selection activeCell="H13" sqref="H13"/>
    </sheetView>
  </sheetViews>
  <sheetFormatPr defaultColWidth="8.85546875" defaultRowHeight="15" x14ac:dyDescent="0.25"/>
  <cols>
    <col min="1" max="1" width="6.85546875" customWidth="1"/>
    <col min="3" max="3" width="14.85546875" customWidth="1"/>
    <col min="4" max="4" width="14.28515625" bestFit="1" customWidth="1"/>
    <col min="5" max="5" width="20.7109375" customWidth="1"/>
    <col min="6" max="6" width="14.28515625" bestFit="1" customWidth="1"/>
  </cols>
  <sheetData>
    <row r="1" spans="1:6" ht="15.75" thickBot="1" x14ac:dyDescent="0.3">
      <c r="A1" s="23"/>
      <c r="B1" s="37" t="s">
        <v>94</v>
      </c>
      <c r="C1" s="38"/>
      <c r="D1" s="38"/>
      <c r="E1" s="38"/>
      <c r="F1" s="39"/>
    </row>
    <row r="2" spans="1:6" ht="15.75" thickBot="1" x14ac:dyDescent="0.3">
      <c r="A2" s="14"/>
      <c r="B2" s="47" t="s">
        <v>95</v>
      </c>
      <c r="C2" s="47" t="s">
        <v>96</v>
      </c>
      <c r="D2" s="47" t="s">
        <v>97</v>
      </c>
      <c r="E2" s="48" t="s">
        <v>98</v>
      </c>
      <c r="F2" s="49" t="s">
        <v>99</v>
      </c>
    </row>
    <row r="3" spans="1:6" x14ac:dyDescent="0.25">
      <c r="A3" s="14"/>
      <c r="B3" s="14"/>
      <c r="C3" s="16" t="s">
        <v>99</v>
      </c>
      <c r="D3" s="16"/>
      <c r="E3" s="16"/>
      <c r="F3" s="45">
        <v>100000</v>
      </c>
    </row>
    <row r="4" spans="1:6" x14ac:dyDescent="0.25">
      <c r="A4" s="14"/>
      <c r="B4" s="15">
        <v>40238</v>
      </c>
      <c r="C4" s="17" t="s">
        <v>100</v>
      </c>
      <c r="D4" s="19">
        <v>10000</v>
      </c>
      <c r="E4" s="21" t="s">
        <v>101</v>
      </c>
      <c r="F4" s="46">
        <f>IF(Tabela1[[#This Row],[DÉBITO OU CRÉDITO]]="D",F3-Tabela1[[#This Row],[MONTANTE]],F3+Tabela1[[#This Row],[MONTANTE]])</f>
        <v>90000</v>
      </c>
    </row>
    <row r="5" spans="1:6" x14ac:dyDescent="0.25">
      <c r="A5" s="14"/>
      <c r="B5" s="15">
        <v>40243</v>
      </c>
      <c r="C5" s="17" t="s">
        <v>102</v>
      </c>
      <c r="D5" s="19">
        <v>25000</v>
      </c>
      <c r="E5" s="21" t="s">
        <v>103</v>
      </c>
      <c r="F5" s="46">
        <f>IF(Tabela1[[#This Row],[DÉBITO OU CRÉDITO]]="D",F4-Tabela1[[#This Row],[MONTANTE]],F4+Tabela1[[#This Row],[MONTANTE]])</f>
        <v>115000</v>
      </c>
    </row>
    <row r="6" spans="1:6" x14ac:dyDescent="0.25">
      <c r="A6" s="14"/>
      <c r="B6" s="15">
        <v>40248</v>
      </c>
      <c r="C6" s="17" t="s">
        <v>104</v>
      </c>
      <c r="D6" s="19">
        <v>12500</v>
      </c>
      <c r="E6" s="21" t="s">
        <v>101</v>
      </c>
      <c r="F6" s="46">
        <f>IF(Tabela1[[#This Row],[DÉBITO OU CRÉDITO]]="D",F5-Tabela1[[#This Row],[MONTANTE]],F5+Tabela1[[#This Row],[MONTANTE]])</f>
        <v>102500</v>
      </c>
    </row>
    <row r="7" spans="1:6" x14ac:dyDescent="0.25">
      <c r="A7" s="14"/>
      <c r="B7" s="15">
        <v>40253</v>
      </c>
      <c r="C7" s="17" t="s">
        <v>105</v>
      </c>
      <c r="D7" s="19">
        <v>20000</v>
      </c>
      <c r="E7" s="21" t="s">
        <v>101</v>
      </c>
      <c r="F7" s="46">
        <f>IF(Tabela1[[#This Row],[DÉBITO OU CRÉDITO]]="D",F6-Tabela1[[#This Row],[MONTANTE]],F6+Tabela1[[#This Row],[MONTANTE]])</f>
        <v>82500</v>
      </c>
    </row>
    <row r="8" spans="1:6" x14ac:dyDescent="0.25">
      <c r="A8" s="14"/>
      <c r="B8" s="15">
        <v>40258</v>
      </c>
      <c r="C8" s="17" t="s">
        <v>106</v>
      </c>
      <c r="D8" s="19">
        <v>250000</v>
      </c>
      <c r="E8" s="21" t="s">
        <v>103</v>
      </c>
      <c r="F8" s="46">
        <f>IF(Tabela1[[#This Row],[DÉBITO OU CRÉDITO]]="D",F7-Tabela1[[#This Row],[MONTANTE]],F7+Tabela1[[#This Row],[MONTANTE]])</f>
        <v>332500</v>
      </c>
    </row>
    <row r="9" spans="1:6" x14ac:dyDescent="0.25">
      <c r="A9" s="14"/>
      <c r="B9" s="15">
        <v>40263</v>
      </c>
      <c r="C9" s="17" t="s">
        <v>104</v>
      </c>
      <c r="D9" s="19">
        <v>10000</v>
      </c>
      <c r="E9" s="21" t="s">
        <v>101</v>
      </c>
      <c r="F9" s="46">
        <f>IF(Tabela1[[#This Row],[DÉBITO OU CRÉDITO]]="D",F8-Tabela1[[#This Row],[MONTANTE]],F8+Tabela1[[#This Row],[MONTANTE]])</f>
        <v>322500</v>
      </c>
    </row>
    <row r="10" spans="1:6" x14ac:dyDescent="0.25">
      <c r="A10" s="14"/>
      <c r="B10" s="15">
        <v>40268</v>
      </c>
      <c r="C10" s="17" t="s">
        <v>102</v>
      </c>
      <c r="D10" s="19">
        <v>100000</v>
      </c>
      <c r="E10" s="21" t="s">
        <v>103</v>
      </c>
      <c r="F10" s="46">
        <f>IF(Tabela1[[#This Row],[DÉBITO OU CRÉDITO]]="D",F9-Tabela1[[#This Row],[MONTANTE]],F9+Tabela1[[#This Row],[MONTANTE]])</f>
        <v>422500</v>
      </c>
    </row>
    <row r="11" spans="1:6" x14ac:dyDescent="0.25">
      <c r="A11" s="14"/>
      <c r="B11" s="15">
        <v>40273</v>
      </c>
      <c r="C11" s="17" t="s">
        <v>107</v>
      </c>
      <c r="D11" s="19">
        <v>2000</v>
      </c>
      <c r="E11" s="21" t="s">
        <v>101</v>
      </c>
      <c r="F11" s="46">
        <f>IF(Tabela1[[#This Row],[DÉBITO OU CRÉDITO]]="D",F10-Tabela1[[#This Row],[MONTANTE]],F10+Tabela1[[#This Row],[MONTANTE]])</f>
        <v>420500</v>
      </c>
    </row>
    <row r="12" spans="1:6" x14ac:dyDescent="0.25">
      <c r="A12" s="14"/>
      <c r="B12" s="15">
        <v>40278</v>
      </c>
      <c r="C12" s="17" t="s">
        <v>108</v>
      </c>
      <c r="D12" s="19">
        <v>75000</v>
      </c>
      <c r="E12" s="21" t="s">
        <v>101</v>
      </c>
      <c r="F12" s="46">
        <f>IF(Tabela1[[#This Row],[DÉBITO OU CRÉDITO]]="D",F11-Tabela1[[#This Row],[MONTANTE]],F11+Tabela1[[#This Row],[MONTANTE]])</f>
        <v>345500</v>
      </c>
    </row>
    <row r="13" spans="1:6" ht="15.75" thickBot="1" x14ac:dyDescent="0.3">
      <c r="A13" s="14"/>
      <c r="B13" s="15">
        <v>40283</v>
      </c>
      <c r="C13" s="18" t="s">
        <v>102</v>
      </c>
      <c r="D13" s="20">
        <v>5000</v>
      </c>
      <c r="E13" s="22" t="s">
        <v>103</v>
      </c>
      <c r="F13" s="46">
        <f>IF(Tabela1[[#This Row],[DÉBITO OU CRÉDITO]]="D",F12-Tabela1[[#This Row],[MONTANTE]],F12+Tabela1[[#This Row],[MONTANTE]])</f>
        <v>350500</v>
      </c>
    </row>
    <row r="14" spans="1:6" x14ac:dyDescent="0.25">
      <c r="A14" s="14"/>
      <c r="B14" s="14"/>
      <c r="C14" s="14"/>
      <c r="D14" s="14"/>
      <c r="E14" s="14"/>
      <c r="F14" s="14"/>
    </row>
    <row r="15" spans="1:6" ht="15" customHeight="1" x14ac:dyDescent="0.25">
      <c r="A15" s="14"/>
      <c r="B15" s="5"/>
      <c r="C15" s="5"/>
      <c r="D15" s="5"/>
      <c r="E15" s="5"/>
      <c r="F15" s="5"/>
    </row>
    <row r="16" spans="1:6" x14ac:dyDescent="0.25">
      <c r="A16" s="14"/>
      <c r="B16" s="5"/>
      <c r="C16" s="5"/>
      <c r="D16" s="5"/>
      <c r="E16" s="5"/>
      <c r="F16" s="5"/>
    </row>
  </sheetData>
  <mergeCells count="1">
    <mergeCell ref="B1:F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1"/>
  <sheetViews>
    <sheetView zoomScaleNormal="100" workbookViewId="0">
      <selection activeCell="K19" sqref="K19:L19"/>
    </sheetView>
  </sheetViews>
  <sheetFormatPr defaultColWidth="7.7109375" defaultRowHeight="15" x14ac:dyDescent="0.25"/>
  <cols>
    <col min="1" max="1" width="12" style="6" customWidth="1"/>
    <col min="2" max="2" width="10" style="6" bestFit="1" customWidth="1"/>
    <col min="3" max="3" width="10.28515625" style="6" customWidth="1"/>
    <col min="4" max="4" width="13.5703125" style="6" customWidth="1"/>
    <col min="5" max="5" width="12.85546875" style="6" customWidth="1"/>
    <col min="6" max="6" width="12.5703125" style="6" bestFit="1" customWidth="1"/>
    <col min="7" max="7" width="7.7109375" style="11" customWidth="1"/>
    <col min="8" max="8" width="11.85546875" style="11" bestFit="1" customWidth="1"/>
    <col min="9" max="9" width="13.28515625" style="11" bestFit="1" customWidth="1"/>
    <col min="10" max="10" width="7.7109375" style="11"/>
    <col min="11" max="11" width="18.85546875" style="11" bestFit="1" customWidth="1"/>
    <col min="12" max="12" width="13.28515625" style="11" bestFit="1" customWidth="1"/>
    <col min="13" max="16384" width="7.7109375" style="11"/>
  </cols>
  <sheetData>
    <row r="1" spans="1:12" x14ac:dyDescent="0.25">
      <c r="A1" s="6" t="s">
        <v>71</v>
      </c>
      <c r="B1" s="6" t="s">
        <v>72</v>
      </c>
      <c r="C1" s="6" t="s">
        <v>73</v>
      </c>
      <c r="D1" s="6" t="s">
        <v>74</v>
      </c>
      <c r="E1" s="6" t="s">
        <v>76</v>
      </c>
      <c r="F1" s="6" t="s">
        <v>75</v>
      </c>
      <c r="H1" s="11" t="s">
        <v>204</v>
      </c>
      <c r="I1" s="11" t="s">
        <v>205</v>
      </c>
      <c r="K1" s="12" t="s">
        <v>78</v>
      </c>
      <c r="L1" s="13"/>
    </row>
    <row r="2" spans="1:12" x14ac:dyDescent="0.25">
      <c r="A2" s="6" t="s">
        <v>80</v>
      </c>
      <c r="B2" s="6" t="s">
        <v>83</v>
      </c>
      <c r="C2" s="6" t="s">
        <v>87</v>
      </c>
      <c r="D2" s="6">
        <v>10</v>
      </c>
      <c r="E2" s="4">
        <v>75</v>
      </c>
      <c r="F2" s="4">
        <f>SUM(Tabela29[[#This Row],[Quantidade]]*Tabela29[[#This Row],[Preço Unit.]])</f>
        <v>750</v>
      </c>
      <c r="H2" s="11" t="s">
        <v>77</v>
      </c>
      <c r="I2" s="11" t="s">
        <v>75</v>
      </c>
      <c r="K2" s="33" t="s">
        <v>204</v>
      </c>
      <c r="L2" s="33" t="s">
        <v>205</v>
      </c>
    </row>
    <row r="3" spans="1:12" x14ac:dyDescent="0.25">
      <c r="A3" s="6" t="s">
        <v>81</v>
      </c>
      <c r="B3" s="6" t="s">
        <v>84</v>
      </c>
      <c r="C3" s="6" t="s">
        <v>88</v>
      </c>
      <c r="D3" s="6">
        <v>23</v>
      </c>
      <c r="E3" s="4">
        <v>20</v>
      </c>
      <c r="F3" s="4">
        <f>SUM(Tabela29[[#This Row],[Quantidade]]*Tabela29[[#This Row],[Preço Unit.]])</f>
        <v>460</v>
      </c>
      <c r="H3" s="11" t="s">
        <v>80</v>
      </c>
      <c r="I3" s="66">
        <f>SUMIF(Tabela29[Vendedor],Tabela30[[#This Row],[Coluna1]],Tabela29[Total R$])</f>
        <v>19750</v>
      </c>
      <c r="K3" s="13" t="s">
        <v>79</v>
      </c>
      <c r="L3" s="13" t="s">
        <v>75</v>
      </c>
    </row>
    <row r="4" spans="1:12" x14ac:dyDescent="0.25">
      <c r="A4" s="6" t="s">
        <v>82</v>
      </c>
      <c r="B4" s="6" t="s">
        <v>85</v>
      </c>
      <c r="C4" s="6" t="s">
        <v>89</v>
      </c>
      <c r="D4" s="6">
        <v>10</v>
      </c>
      <c r="E4" s="4">
        <v>25</v>
      </c>
      <c r="F4" s="4">
        <f>SUM(Tabela29[[#This Row],[Quantidade]]*Tabela29[[#This Row],[Preço Unit.]])</f>
        <v>250</v>
      </c>
      <c r="H4" s="11" t="s">
        <v>81</v>
      </c>
      <c r="I4" s="66">
        <f>SUMIF(Tabela29[Vendedor],Tabela30[[#This Row],[Coluna1]],Tabela29[Total R$])</f>
        <v>8370</v>
      </c>
      <c r="K4" s="13" t="s">
        <v>87</v>
      </c>
      <c r="L4" s="66">
        <f>SUMIFS(Tabela29[Total R$],Tabela29[Produto],Tabela32[[#This Row],[Coluna1]])</f>
        <v>18100</v>
      </c>
    </row>
    <row r="5" spans="1:12" x14ac:dyDescent="0.25">
      <c r="A5" s="6" t="s">
        <v>80</v>
      </c>
      <c r="B5" s="6" t="s">
        <v>86</v>
      </c>
      <c r="C5" s="6" t="s">
        <v>90</v>
      </c>
      <c r="D5" s="6">
        <v>50</v>
      </c>
      <c r="E5" s="4">
        <v>45</v>
      </c>
      <c r="F5" s="4">
        <f>SUM(Tabela29[[#This Row],[Quantidade]]*Tabela29[[#This Row],[Preço Unit.]])</f>
        <v>2250</v>
      </c>
      <c r="H5" s="11" t="s">
        <v>82</v>
      </c>
      <c r="I5" s="66">
        <f>SUMIF(Tabela29[Vendedor],Tabela30[[#This Row],[Coluna1]],Tabela29[Total R$])</f>
        <v>9525</v>
      </c>
      <c r="K5" s="13" t="s">
        <v>88</v>
      </c>
      <c r="L5" s="66">
        <f>SUMIFS(Tabela29[Total R$],Tabela29[Produto],Tabela32[[#This Row],[Coluna1]])</f>
        <v>5970</v>
      </c>
    </row>
    <row r="6" spans="1:12" x14ac:dyDescent="0.25">
      <c r="A6" s="6" t="s">
        <v>81</v>
      </c>
      <c r="B6" s="6" t="s">
        <v>84</v>
      </c>
      <c r="C6" s="6" t="s">
        <v>88</v>
      </c>
      <c r="D6" s="6">
        <v>25</v>
      </c>
      <c r="E6" s="4">
        <v>20</v>
      </c>
      <c r="F6" s="4">
        <f>SUM(Tabela29[[#This Row],[Quantidade]]*Tabela29[[#This Row],[Preço Unit.]])</f>
        <v>500</v>
      </c>
      <c r="H6" s="44"/>
      <c r="I6" s="44"/>
      <c r="K6" s="13" t="s">
        <v>89</v>
      </c>
      <c r="L6" s="66">
        <f>SUMIFS(Tabela29[Total R$],Tabela29[Produto],Tabela32[[#This Row],[Coluna1]])</f>
        <v>5625</v>
      </c>
    </row>
    <row r="7" spans="1:12" x14ac:dyDescent="0.25">
      <c r="A7" s="6" t="s">
        <v>82</v>
      </c>
      <c r="B7" s="6" t="s">
        <v>85</v>
      </c>
      <c r="C7" s="6" t="s">
        <v>89</v>
      </c>
      <c r="D7" s="6">
        <v>13</v>
      </c>
      <c r="E7" s="4">
        <v>25</v>
      </c>
      <c r="F7" s="4">
        <f>SUM(Tabela29[[#This Row],[Quantidade]]*Tabela29[[#This Row],[Preço Unit.]])</f>
        <v>325</v>
      </c>
      <c r="H7" s="13" t="s">
        <v>72</v>
      </c>
      <c r="I7" s="13" t="s">
        <v>75</v>
      </c>
      <c r="K7" s="13" t="s">
        <v>90</v>
      </c>
      <c r="L7" s="66">
        <f>SUMIFS(Tabela29[Total R$],Tabela29[Produto],Tabela32[[#This Row],[Coluna1]])</f>
        <v>7950</v>
      </c>
    </row>
    <row r="8" spans="1:12" x14ac:dyDescent="0.25">
      <c r="A8" s="6" t="s">
        <v>82</v>
      </c>
      <c r="B8" s="6" t="s">
        <v>85</v>
      </c>
      <c r="C8" s="6" t="s">
        <v>90</v>
      </c>
      <c r="D8" s="6">
        <v>10</v>
      </c>
      <c r="E8" s="4">
        <v>45</v>
      </c>
      <c r="F8" s="4">
        <f>SUM(Tabela29[[#This Row],[Quantidade]]*Tabela29[[#This Row],[Preço Unit.]])</f>
        <v>450</v>
      </c>
      <c r="H8" s="11" t="s">
        <v>83</v>
      </c>
      <c r="I8" s="66">
        <f>SUMIF(Tabela29[Cidade],Tabela31[[#This Row],[Cidade]],Tabela29[Total R$])</f>
        <v>12150</v>
      </c>
      <c r="K8" s="13" t="s">
        <v>12</v>
      </c>
      <c r="L8" s="66">
        <f>SUM(L4:L7)</f>
        <v>37645</v>
      </c>
    </row>
    <row r="9" spans="1:12" x14ac:dyDescent="0.25">
      <c r="A9" s="6" t="s">
        <v>80</v>
      </c>
      <c r="B9" s="6" t="s">
        <v>83</v>
      </c>
      <c r="C9" s="6" t="s">
        <v>87</v>
      </c>
      <c r="D9" s="6">
        <v>30</v>
      </c>
      <c r="E9" s="4">
        <v>90</v>
      </c>
      <c r="F9" s="4">
        <f>SUM(Tabela29[[#This Row],[Quantidade]]*Tabela29[[#This Row],[Preço Unit.]])</f>
        <v>2700</v>
      </c>
      <c r="H9" s="11" t="s">
        <v>84</v>
      </c>
      <c r="I9" s="66">
        <f>SUMIF(Tabela29[Cidade],Tabela31[[#This Row],[Cidade]],Tabela29[Total R$])</f>
        <v>7060</v>
      </c>
      <c r="K9" s="44"/>
      <c r="L9" s="44"/>
    </row>
    <row r="10" spans="1:12" x14ac:dyDescent="0.25">
      <c r="A10" s="6" t="s">
        <v>80</v>
      </c>
      <c r="B10" s="6" t="s">
        <v>84</v>
      </c>
      <c r="C10" s="6" t="s">
        <v>90</v>
      </c>
      <c r="D10" s="6">
        <v>60</v>
      </c>
      <c r="E10" s="4">
        <v>35</v>
      </c>
      <c r="F10" s="4">
        <f>SUM(Tabela29[[#This Row],[Quantidade]]*Tabela29[[#This Row],[Preço Unit.]])</f>
        <v>2100</v>
      </c>
      <c r="H10" s="11" t="s">
        <v>85</v>
      </c>
      <c r="I10" s="66">
        <f>SUMIF(Tabela29[Cidade],Tabela31[[#This Row],[Cidade]],Tabela29[Total R$])</f>
        <v>9725</v>
      </c>
    </row>
    <row r="11" spans="1:12" x14ac:dyDescent="0.25">
      <c r="A11" s="6" t="s">
        <v>81</v>
      </c>
      <c r="B11" s="6" t="s">
        <v>85</v>
      </c>
      <c r="C11" s="6" t="s">
        <v>88</v>
      </c>
      <c r="D11" s="6">
        <v>120</v>
      </c>
      <c r="E11" s="4">
        <v>15</v>
      </c>
      <c r="F11" s="4">
        <f>SUM(Tabela29[[#This Row],[Quantidade]]*Tabela29[[#This Row],[Preço Unit.]])</f>
        <v>1800</v>
      </c>
      <c r="H11" s="11" t="s">
        <v>86</v>
      </c>
      <c r="I11" s="66">
        <f>SUMIF(Tabela29[Cidade],Tabela31[[#This Row],[Cidade]],Tabela29[Total R$])</f>
        <v>8710</v>
      </c>
      <c r="K11" s="12" t="s">
        <v>91</v>
      </c>
      <c r="L11" s="13"/>
    </row>
    <row r="12" spans="1:12" x14ac:dyDescent="0.25">
      <c r="A12" s="6" t="s">
        <v>80</v>
      </c>
      <c r="B12" s="6" t="s">
        <v>86</v>
      </c>
      <c r="C12" s="6" t="s">
        <v>87</v>
      </c>
      <c r="D12" s="6">
        <v>30</v>
      </c>
      <c r="E12" s="4">
        <v>85</v>
      </c>
      <c r="F12" s="4">
        <f>SUM(Tabela29[[#This Row],[Quantidade]]*Tabela29[[#This Row],[Preço Unit.]])</f>
        <v>2550</v>
      </c>
      <c r="H12" s="44"/>
      <c r="I12" s="44"/>
      <c r="K12" s="33" t="s">
        <v>204</v>
      </c>
      <c r="L12" s="33" t="s">
        <v>205</v>
      </c>
    </row>
    <row r="13" spans="1:12" x14ac:dyDescent="0.25">
      <c r="A13" s="6" t="s">
        <v>82</v>
      </c>
      <c r="B13" s="6" t="s">
        <v>86</v>
      </c>
      <c r="C13" s="6" t="s">
        <v>89</v>
      </c>
      <c r="D13" s="6">
        <v>50</v>
      </c>
      <c r="E13" s="4">
        <v>35</v>
      </c>
      <c r="F13" s="4">
        <f>SUM(Tabela29[[#This Row],[Quantidade]]*Tabela29[[#This Row],[Preço Unit.]])</f>
        <v>1750</v>
      </c>
      <c r="K13" s="13" t="s">
        <v>92</v>
      </c>
      <c r="L13" s="13" t="s">
        <v>75</v>
      </c>
    </row>
    <row r="14" spans="1:12" x14ac:dyDescent="0.25">
      <c r="A14" s="6" t="s">
        <v>81</v>
      </c>
      <c r="B14" s="6" t="s">
        <v>85</v>
      </c>
      <c r="C14" s="6" t="s">
        <v>89</v>
      </c>
      <c r="D14" s="6">
        <v>60</v>
      </c>
      <c r="E14" s="4">
        <v>40</v>
      </c>
      <c r="F14" s="4">
        <f>SUM(Tabela29[[#This Row],[Quantidade]]*Tabela29[[#This Row],[Preço Unit.]])</f>
        <v>2400</v>
      </c>
      <c r="K14" s="13" t="s">
        <v>83</v>
      </c>
      <c r="L14" s="66">
        <f>SUMIFS(Tabela29[Total R$],Tabela29[Cidade],Tabela33[[#This Row],[Coluna1]])</f>
        <v>12150</v>
      </c>
    </row>
    <row r="15" spans="1:12" x14ac:dyDescent="0.25">
      <c r="A15" s="6" t="s">
        <v>80</v>
      </c>
      <c r="B15" s="6" t="s">
        <v>83</v>
      </c>
      <c r="C15" s="6" t="s">
        <v>89</v>
      </c>
      <c r="D15" s="6">
        <v>20</v>
      </c>
      <c r="E15" s="4">
        <v>45</v>
      </c>
      <c r="F15" s="4">
        <f>SUM(Tabela29[[#This Row],[Quantidade]]*Tabela29[[#This Row],[Preço Unit.]])</f>
        <v>900</v>
      </c>
      <c r="K15" s="13" t="s">
        <v>84</v>
      </c>
      <c r="L15" s="66">
        <f>SUMIFS(Tabela29[Total R$],Tabela29[Cidade],Tabela33[[#This Row],[Coluna1]])</f>
        <v>7060</v>
      </c>
    </row>
    <row r="16" spans="1:12" x14ac:dyDescent="0.25">
      <c r="A16" s="6" t="s">
        <v>81</v>
      </c>
      <c r="B16" s="6" t="s">
        <v>83</v>
      </c>
      <c r="C16" s="6" t="s">
        <v>88</v>
      </c>
      <c r="D16" s="6">
        <v>30</v>
      </c>
      <c r="E16" s="4">
        <v>35</v>
      </c>
      <c r="F16" s="4">
        <f>SUM(Tabela29[[#This Row],[Quantidade]]*Tabela29[[#This Row],[Preço Unit.]])</f>
        <v>1050</v>
      </c>
      <c r="K16" s="13" t="s">
        <v>85</v>
      </c>
      <c r="L16" s="66">
        <f>SUMIFS(Tabela29[Total R$],Tabela29[Cidade],Tabela33[[#This Row],[Coluna1]])</f>
        <v>9725</v>
      </c>
    </row>
    <row r="17" spans="1:12" x14ac:dyDescent="0.25">
      <c r="A17" s="6" t="s">
        <v>82</v>
      </c>
      <c r="B17" s="6" t="s">
        <v>83</v>
      </c>
      <c r="C17" s="6" t="s">
        <v>87</v>
      </c>
      <c r="D17" s="6">
        <v>40</v>
      </c>
      <c r="E17" s="4">
        <v>90</v>
      </c>
      <c r="F17" s="4">
        <f>SUM(Tabela29[[#This Row],[Quantidade]]*Tabela29[[#This Row],[Preço Unit.]])</f>
        <v>3600</v>
      </c>
      <c r="K17" s="13" t="s">
        <v>86</v>
      </c>
      <c r="L17" s="66">
        <f>SUMIFS(Tabela29[Total R$],Tabela29[Cidade],Tabela33[[#This Row],[Coluna1]])</f>
        <v>8710</v>
      </c>
    </row>
    <row r="18" spans="1:12" x14ac:dyDescent="0.25">
      <c r="A18" s="6" t="s">
        <v>80</v>
      </c>
      <c r="B18" s="6" t="s">
        <v>84</v>
      </c>
      <c r="C18" s="6" t="s">
        <v>87</v>
      </c>
      <c r="D18" s="6">
        <v>50</v>
      </c>
      <c r="E18" s="4">
        <v>80</v>
      </c>
      <c r="F18" s="4">
        <f>SUM(Tabela29[[#This Row],[Quantidade]]*Tabela29[[#This Row],[Preço Unit.]])</f>
        <v>4000</v>
      </c>
      <c r="K18" s="13" t="s">
        <v>12</v>
      </c>
      <c r="L18" s="66">
        <f>SUM(L14:L17)</f>
        <v>37645</v>
      </c>
    </row>
    <row r="19" spans="1:12" x14ac:dyDescent="0.25">
      <c r="A19" s="6" t="s">
        <v>80</v>
      </c>
      <c r="B19" s="6" t="s">
        <v>85</v>
      </c>
      <c r="C19" s="6" t="s">
        <v>87</v>
      </c>
      <c r="D19" s="6">
        <v>60</v>
      </c>
      <c r="E19" s="4">
        <v>75</v>
      </c>
      <c r="F19" s="4">
        <f>SUM(Tabela29[[#This Row],[Quantidade]]*Tabela29[[#This Row],[Preço Unit.]])</f>
        <v>4500</v>
      </c>
      <c r="K19" s="44"/>
      <c r="L19" s="44"/>
    </row>
    <row r="20" spans="1:12" x14ac:dyDescent="0.25">
      <c r="A20" s="6" t="s">
        <v>82</v>
      </c>
      <c r="B20" s="6" t="s">
        <v>83</v>
      </c>
      <c r="C20" s="6" t="s">
        <v>90</v>
      </c>
      <c r="D20" s="6">
        <v>70</v>
      </c>
      <c r="E20" s="4">
        <v>45</v>
      </c>
      <c r="F20" s="4">
        <f>SUM(Tabela29[[#This Row],[Quantidade]]*Tabela29[[#This Row],[Preço Unit.]])</f>
        <v>3150</v>
      </c>
    </row>
    <row r="21" spans="1:12" x14ac:dyDescent="0.25">
      <c r="A21" s="6" t="s">
        <v>81</v>
      </c>
      <c r="B21" s="6" t="s">
        <v>86</v>
      </c>
      <c r="C21" s="6" t="s">
        <v>88</v>
      </c>
      <c r="D21" s="6">
        <v>72</v>
      </c>
      <c r="E21" s="4">
        <v>30</v>
      </c>
      <c r="F21" s="4">
        <f>SUM(Tabela29[[#This Row],[Quantidade]]*Tabela29[[#This Row],[Preço Unit.]])</f>
        <v>2160</v>
      </c>
    </row>
  </sheetData>
  <mergeCells count="4">
    <mergeCell ref="H12:I12"/>
    <mergeCell ref="H6:I6"/>
    <mergeCell ref="K9:L9"/>
    <mergeCell ref="K19:L19"/>
  </mergeCells>
  <dataValidations count="1">
    <dataValidation allowBlank="1" showInputMessage="1" showErrorMessage="1" sqref="L1:L2"/>
  </dataValidations>
  <pageMargins left="0.511811024" right="0.511811024" top="0.78740157499999996" bottom="0.78740157499999996" header="0.31496062000000002" footer="0.31496062000000002"/>
  <drawing r:id="rId1"/>
  <tableParts count="5">
    <tablePart r:id="rId2"/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0"/>
  <sheetViews>
    <sheetView workbookViewId="0">
      <selection activeCell="G6" sqref="G6"/>
    </sheetView>
  </sheetViews>
  <sheetFormatPr defaultColWidth="8.85546875" defaultRowHeight="15" x14ac:dyDescent="0.25"/>
  <cols>
    <col min="1" max="1" width="17" bestFit="1" customWidth="1"/>
    <col min="2" max="2" width="10.5703125" bestFit="1" customWidth="1"/>
    <col min="3" max="3" width="10.5703125" customWidth="1"/>
    <col min="5" max="5" width="15" bestFit="1" customWidth="1"/>
    <col min="6" max="6" width="12.140625" bestFit="1" customWidth="1"/>
  </cols>
  <sheetData>
    <row r="1" spans="1:6" x14ac:dyDescent="0.25">
      <c r="A1" t="s">
        <v>155</v>
      </c>
      <c r="B1" t="s">
        <v>143</v>
      </c>
      <c r="C1" t="s">
        <v>127</v>
      </c>
      <c r="E1" s="27" t="s">
        <v>204</v>
      </c>
      <c r="F1" s="27" t="s">
        <v>205</v>
      </c>
    </row>
    <row r="2" spans="1:6" x14ac:dyDescent="0.25">
      <c r="A2" t="s">
        <v>156</v>
      </c>
      <c r="B2" s="63">
        <v>150</v>
      </c>
      <c r="C2" t="s">
        <v>165</v>
      </c>
      <c r="E2" t="s">
        <v>62</v>
      </c>
      <c r="F2" t="s">
        <v>143</v>
      </c>
    </row>
    <row r="3" spans="1:6" x14ac:dyDescent="0.25">
      <c r="A3" t="s">
        <v>157</v>
      </c>
      <c r="B3" s="63">
        <v>250</v>
      </c>
      <c r="C3" t="s">
        <v>208</v>
      </c>
      <c r="E3" t="s">
        <v>166</v>
      </c>
      <c r="F3" s="63">
        <f>SUMIF(Tabela34[Situação],"NPG",Tabela34[Valor])</f>
        <v>675</v>
      </c>
    </row>
    <row r="4" spans="1:6" x14ac:dyDescent="0.25">
      <c r="A4" t="s">
        <v>158</v>
      </c>
      <c r="B4" s="63">
        <v>350</v>
      </c>
      <c r="C4" t="s">
        <v>165</v>
      </c>
      <c r="E4" t="s">
        <v>167</v>
      </c>
      <c r="F4" s="63">
        <f>SUMIF(Tabela34[Situação],"PG",Tabela34[Valor])</f>
        <v>1310</v>
      </c>
    </row>
    <row r="5" spans="1:6" x14ac:dyDescent="0.25">
      <c r="A5" t="s">
        <v>159</v>
      </c>
      <c r="B5" s="63">
        <v>180</v>
      </c>
      <c r="C5" t="s">
        <v>208</v>
      </c>
    </row>
    <row r="6" spans="1:6" x14ac:dyDescent="0.25">
      <c r="A6" t="s">
        <v>160</v>
      </c>
      <c r="B6" s="63">
        <v>250</v>
      </c>
      <c r="C6" t="s">
        <v>165</v>
      </c>
    </row>
    <row r="7" spans="1:6" x14ac:dyDescent="0.25">
      <c r="A7" t="s">
        <v>161</v>
      </c>
      <c r="B7" s="63">
        <v>190</v>
      </c>
      <c r="C7" t="s">
        <v>165</v>
      </c>
    </row>
    <row r="8" spans="1:6" x14ac:dyDescent="0.25">
      <c r="A8" t="s">
        <v>162</v>
      </c>
      <c r="B8" s="63">
        <v>125</v>
      </c>
      <c r="C8" t="s">
        <v>208</v>
      </c>
    </row>
    <row r="9" spans="1:6" x14ac:dyDescent="0.25">
      <c r="A9" t="s">
        <v>163</v>
      </c>
      <c r="B9" s="63">
        <v>370</v>
      </c>
      <c r="C9" t="s">
        <v>165</v>
      </c>
    </row>
    <row r="10" spans="1:6" x14ac:dyDescent="0.25">
      <c r="A10" t="s">
        <v>164</v>
      </c>
      <c r="B10" s="63">
        <v>120</v>
      </c>
      <c r="C10" t="s">
        <v>208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H8"/>
  <sheetViews>
    <sheetView tabSelected="1" zoomScale="55" zoomScaleNormal="55" workbookViewId="0">
      <selection activeCell="M32" sqref="M32"/>
    </sheetView>
  </sheetViews>
  <sheetFormatPr defaultColWidth="9.140625" defaultRowHeight="15" x14ac:dyDescent="0.25"/>
  <cols>
    <col min="1" max="1" width="22.28515625" style="28" bestFit="1" customWidth="1"/>
    <col min="2" max="2" width="13.28515625" style="28" bestFit="1" customWidth="1"/>
    <col min="3" max="8" width="14.28515625" style="28" bestFit="1" customWidth="1"/>
    <col min="9" max="16384" width="9.140625" style="28"/>
  </cols>
  <sheetData>
    <row r="2" spans="1:8" x14ac:dyDescent="0.25">
      <c r="A2" s="28" t="s">
        <v>73</v>
      </c>
      <c r="B2" s="28" t="s">
        <v>179</v>
      </c>
      <c r="C2" s="28" t="s">
        <v>178</v>
      </c>
      <c r="D2" s="28" t="s">
        <v>177</v>
      </c>
      <c r="E2" s="28" t="s">
        <v>176</v>
      </c>
      <c r="F2" s="28" t="s">
        <v>175</v>
      </c>
      <c r="G2" s="28" t="s">
        <v>174</v>
      </c>
      <c r="H2" s="28" t="s">
        <v>12</v>
      </c>
    </row>
    <row r="3" spans="1:8" x14ac:dyDescent="0.25">
      <c r="A3" s="28" t="s">
        <v>173</v>
      </c>
      <c r="B3" s="67">
        <v>18000</v>
      </c>
      <c r="C3" s="67">
        <v>30000</v>
      </c>
      <c r="D3" s="67">
        <v>50000</v>
      </c>
      <c r="E3" s="67">
        <v>70000</v>
      </c>
      <c r="F3" s="67">
        <v>90000</v>
      </c>
      <c r="G3" s="67">
        <v>110000</v>
      </c>
      <c r="H3" s="67">
        <f>SUM(B3:G3)</f>
        <v>368000</v>
      </c>
    </row>
    <row r="4" spans="1:8" x14ac:dyDescent="0.25">
      <c r="A4" s="28" t="s">
        <v>172</v>
      </c>
      <c r="B4" s="67">
        <v>20000</v>
      </c>
      <c r="C4" s="67">
        <v>40000</v>
      </c>
      <c r="D4" s="67">
        <v>60000</v>
      </c>
      <c r="E4" s="67">
        <v>120000</v>
      </c>
      <c r="F4" s="67">
        <v>100000</v>
      </c>
      <c r="G4" s="67">
        <v>85000</v>
      </c>
      <c r="H4" s="67">
        <f t="shared" ref="H4:H8" si="0">SUM(B4:G4)</f>
        <v>425000</v>
      </c>
    </row>
    <row r="5" spans="1:8" x14ac:dyDescent="0.25">
      <c r="A5" s="28" t="s">
        <v>171</v>
      </c>
      <c r="B5" s="67">
        <v>30000</v>
      </c>
      <c r="C5" s="67">
        <v>30000</v>
      </c>
      <c r="D5" s="67">
        <v>70000</v>
      </c>
      <c r="E5" s="67">
        <v>20000</v>
      </c>
      <c r="F5" s="67">
        <v>110000</v>
      </c>
      <c r="G5" s="67">
        <v>130000</v>
      </c>
      <c r="H5" s="67">
        <f t="shared" si="0"/>
        <v>390000</v>
      </c>
    </row>
    <row r="6" spans="1:8" x14ac:dyDescent="0.25">
      <c r="A6" s="28" t="s">
        <v>170</v>
      </c>
      <c r="B6" s="67">
        <v>40000</v>
      </c>
      <c r="C6" s="67">
        <v>135000</v>
      </c>
      <c r="D6" s="67">
        <v>80000</v>
      </c>
      <c r="E6" s="67">
        <v>100000</v>
      </c>
      <c r="F6" s="67">
        <v>120000</v>
      </c>
      <c r="G6" s="67">
        <v>140000</v>
      </c>
      <c r="H6" s="67">
        <f t="shared" si="0"/>
        <v>615000</v>
      </c>
    </row>
    <row r="7" spans="1:8" x14ac:dyDescent="0.25">
      <c r="A7" s="28" t="s">
        <v>169</v>
      </c>
      <c r="B7" s="67">
        <v>50000</v>
      </c>
      <c r="C7" s="67">
        <v>70000</v>
      </c>
      <c r="D7" s="67">
        <v>90000</v>
      </c>
      <c r="E7" s="67">
        <v>110000</v>
      </c>
      <c r="F7" s="67">
        <v>160000</v>
      </c>
      <c r="G7" s="67">
        <v>90000</v>
      </c>
      <c r="H7" s="67">
        <f t="shared" si="0"/>
        <v>570000</v>
      </c>
    </row>
    <row r="8" spans="1:8" x14ac:dyDescent="0.25">
      <c r="A8" s="28" t="s">
        <v>168</v>
      </c>
      <c r="B8" s="67">
        <v>60000</v>
      </c>
      <c r="C8" s="67">
        <v>115000</v>
      </c>
      <c r="D8" s="67">
        <v>100000</v>
      </c>
      <c r="E8" s="67">
        <v>120000</v>
      </c>
      <c r="F8" s="67">
        <v>140000</v>
      </c>
      <c r="G8" s="67">
        <v>160000</v>
      </c>
      <c r="H8" s="67">
        <f t="shared" si="0"/>
        <v>695000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13"/>
  <sheetViews>
    <sheetView workbookViewId="0">
      <selection activeCell="K8" sqref="K8"/>
    </sheetView>
  </sheetViews>
  <sheetFormatPr defaultColWidth="8.85546875" defaultRowHeight="15" x14ac:dyDescent="0.25"/>
  <cols>
    <col min="2" max="2" width="10.5703125" customWidth="1"/>
    <col min="3" max="3" width="14.140625" bestFit="1" customWidth="1"/>
    <col min="4" max="4" width="17.28515625" customWidth="1"/>
    <col min="5" max="5" width="12.28515625" bestFit="1" customWidth="1"/>
    <col min="6" max="6" width="12.5703125" customWidth="1"/>
    <col min="7" max="7" width="18.7109375" customWidth="1"/>
  </cols>
  <sheetData>
    <row r="1" spans="1:7" x14ac:dyDescent="0.25">
      <c r="A1" s="25"/>
      <c r="B1" s="51" t="s">
        <v>109</v>
      </c>
      <c r="C1" s="52"/>
      <c r="D1" s="52"/>
      <c r="E1" s="52"/>
      <c r="F1" s="52"/>
      <c r="G1" s="53"/>
    </row>
    <row r="2" spans="1:7" x14ac:dyDescent="0.25">
      <c r="A2" s="24"/>
      <c r="B2" s="55" t="s">
        <v>110</v>
      </c>
      <c r="C2" s="56" t="s">
        <v>111</v>
      </c>
      <c r="D2" s="56" t="s">
        <v>112</v>
      </c>
      <c r="E2" s="56" t="s">
        <v>113</v>
      </c>
      <c r="F2" s="56" t="s">
        <v>114</v>
      </c>
      <c r="G2" s="57" t="s">
        <v>115</v>
      </c>
    </row>
    <row r="3" spans="1:7" x14ac:dyDescent="0.25">
      <c r="A3" s="24"/>
      <c r="B3" s="54">
        <v>345</v>
      </c>
      <c r="C3" s="26" t="s">
        <v>116</v>
      </c>
      <c r="D3" s="59">
        <v>806</v>
      </c>
      <c r="E3" s="59">
        <f>IF(Tabela3[[#This Row],[SALÁRIO BRUTO]]&lt;1000,D3+200,Tabela3[[#This Row],[SALÁRIO BRUTO]]+150)</f>
        <v>1006</v>
      </c>
      <c r="F3" s="59">
        <f>SUM(Tabela3[[#This Row],[SALÁRIO BRUTO]],8%)</f>
        <v>806.08</v>
      </c>
      <c r="G3" s="60">
        <f>Tabela3[[#This Row],[SALÁRIO BRUTO]]+Tabela3[[#This Row],[ABONO]]-Tabela3[[#This Row],[INSS]]</f>
        <v>1005.92</v>
      </c>
    </row>
    <row r="4" spans="1:7" x14ac:dyDescent="0.25">
      <c r="A4" s="24"/>
      <c r="B4" s="54">
        <v>234</v>
      </c>
      <c r="C4" s="26" t="s">
        <v>117</v>
      </c>
      <c r="D4" s="59">
        <v>2300</v>
      </c>
      <c r="E4" s="59">
        <f>IF(Tabela3[[#This Row],[SALÁRIO BRUTO]]&lt;1000,D4+200,Tabela3[[#This Row],[SALÁRIO BRUTO]]+150)</f>
        <v>2450</v>
      </c>
      <c r="F4" s="59">
        <f>SUM(Tabela3[[#This Row],[SALÁRIO BRUTO]],8%)</f>
        <v>2300.08</v>
      </c>
      <c r="G4" s="60">
        <f>Tabela3[[#This Row],[SALÁRIO BRUTO]]+Tabela3[[#This Row],[ABONO]]-Tabela3[[#This Row],[INSS]]</f>
        <v>2449.92</v>
      </c>
    </row>
    <row r="5" spans="1:7" x14ac:dyDescent="0.25">
      <c r="A5" s="24"/>
      <c r="B5" s="54">
        <v>678</v>
      </c>
      <c r="C5" s="26" t="s">
        <v>118</v>
      </c>
      <c r="D5" s="59">
        <v>530</v>
      </c>
      <c r="E5" s="59">
        <f>IF(Tabela3[[#This Row],[SALÁRIO BRUTO]]&lt;1000,D5+200,Tabela3[[#This Row],[SALÁRIO BRUTO]]+150)</f>
        <v>730</v>
      </c>
      <c r="F5" s="59">
        <f>SUM(Tabela3[[#This Row],[SALÁRIO BRUTO]],8%)</f>
        <v>530.08000000000004</v>
      </c>
      <c r="G5" s="60">
        <f>Tabela3[[#This Row],[SALÁRIO BRUTO]]+Tabela3[[#This Row],[ABONO]]-Tabela3[[#This Row],[INSS]]</f>
        <v>729.92</v>
      </c>
    </row>
    <row r="6" spans="1:7" x14ac:dyDescent="0.25">
      <c r="A6" s="24"/>
      <c r="B6" s="54">
        <v>365</v>
      </c>
      <c r="C6" s="26" t="s">
        <v>119</v>
      </c>
      <c r="D6" s="59">
        <v>1230</v>
      </c>
      <c r="E6" s="59">
        <f>IF(Tabela3[[#This Row],[SALÁRIO BRUTO]]&lt;1000,D6+200,Tabela3[[#This Row],[SALÁRIO BRUTO]]+150)</f>
        <v>1380</v>
      </c>
      <c r="F6" s="59">
        <f>SUM(Tabela3[[#This Row],[SALÁRIO BRUTO]],8%)</f>
        <v>1230.08</v>
      </c>
      <c r="G6" s="60">
        <f>Tabela3[[#This Row],[SALÁRIO BRUTO]]+Tabela3[[#This Row],[ABONO]]-Tabela3[[#This Row],[INSS]]</f>
        <v>1379.92</v>
      </c>
    </row>
    <row r="7" spans="1:7" x14ac:dyDescent="0.25">
      <c r="A7" s="24"/>
      <c r="B7" s="58">
        <v>412</v>
      </c>
      <c r="C7" s="50" t="s">
        <v>120</v>
      </c>
      <c r="D7" s="61">
        <v>764</v>
      </c>
      <c r="E7" s="61">
        <f>IF(Tabela3[[#This Row],[SALÁRIO BRUTO]]&lt;1000,D7+200,Tabela3[[#This Row],[SALÁRIO BRUTO]]+150)</f>
        <v>964</v>
      </c>
      <c r="F7" s="61">
        <f>SUM(Tabela3[[#This Row],[SALÁRIO BRUTO]],8%)</f>
        <v>764.08</v>
      </c>
      <c r="G7" s="62">
        <f>Tabela3[[#This Row],[SALÁRIO BRUTO]]+Tabela3[[#This Row],[ABONO]]-Tabela3[[#This Row],[INSS]]</f>
        <v>963.92</v>
      </c>
    </row>
    <row r="8" spans="1:7" x14ac:dyDescent="0.25">
      <c r="A8" s="24"/>
      <c r="B8" s="58"/>
      <c r="C8" s="50" t="s">
        <v>207</v>
      </c>
      <c r="D8" s="61">
        <f>SUM(D3+D4+D5+D6+D7)</f>
        <v>5630</v>
      </c>
      <c r="E8" s="61">
        <f t="shared" ref="E8:G8" si="0">SUM(E3+E4+E5+E6+E7)</f>
        <v>6530</v>
      </c>
      <c r="F8" s="61">
        <f t="shared" si="0"/>
        <v>5630.4</v>
      </c>
      <c r="G8" s="61">
        <f t="shared" si="0"/>
        <v>6529.6</v>
      </c>
    </row>
    <row r="9" spans="1:7" x14ac:dyDescent="0.25">
      <c r="A9" s="24"/>
      <c r="B9" s="24"/>
      <c r="C9" s="24"/>
      <c r="D9" s="24"/>
      <c r="E9" s="24"/>
      <c r="F9" s="24"/>
      <c r="G9" s="24"/>
    </row>
    <row r="10" spans="1:7" x14ac:dyDescent="0.25">
      <c r="A10" s="24"/>
      <c r="B10" s="25"/>
      <c r="C10" s="24"/>
      <c r="D10" s="24"/>
      <c r="E10" s="24"/>
      <c r="F10" s="24"/>
      <c r="G10" s="24"/>
    </row>
    <row r="11" spans="1:7" x14ac:dyDescent="0.25">
      <c r="A11" s="24"/>
      <c r="B11" s="24"/>
      <c r="C11" s="24"/>
      <c r="D11" s="24"/>
      <c r="E11" s="24"/>
      <c r="F11" s="24"/>
      <c r="G11" s="24"/>
    </row>
    <row r="12" spans="1:7" x14ac:dyDescent="0.25">
      <c r="A12" s="24"/>
      <c r="B12" s="24"/>
      <c r="C12" s="24"/>
      <c r="D12" s="24"/>
      <c r="E12" s="24"/>
      <c r="F12" s="24"/>
      <c r="G12" s="24"/>
    </row>
    <row r="13" spans="1:7" x14ac:dyDescent="0.25">
      <c r="A13" s="24"/>
      <c r="B13" s="25"/>
      <c r="C13" s="24"/>
      <c r="D13" s="24"/>
      <c r="E13" s="24"/>
      <c r="F13" s="24"/>
      <c r="G13" s="24"/>
    </row>
  </sheetData>
  <mergeCells count="1">
    <mergeCell ref="B1:G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38"/>
  <sheetViews>
    <sheetView topLeftCell="A7" zoomScale="85" zoomScaleNormal="85" workbookViewId="0">
      <selection activeCell="E5" sqref="E5"/>
    </sheetView>
  </sheetViews>
  <sheetFormatPr defaultColWidth="8.85546875" defaultRowHeight="15" x14ac:dyDescent="0.25"/>
  <cols>
    <col min="1" max="1" width="9.140625" style="27" customWidth="1"/>
    <col min="2" max="2" width="13.5703125" style="27" bestFit="1" customWidth="1"/>
    <col min="3" max="3" width="14.42578125" style="27" bestFit="1" customWidth="1"/>
    <col min="4" max="4" width="11.140625" style="27" customWidth="1"/>
    <col min="5" max="5" width="12.140625" style="27" customWidth="1"/>
    <col min="6" max="16384" width="8.85546875" style="27"/>
  </cols>
  <sheetData>
    <row r="1" spans="1:5" x14ac:dyDescent="0.25">
      <c r="A1" s="27" t="s">
        <v>196</v>
      </c>
      <c r="B1" s="27" t="s">
        <v>195</v>
      </c>
      <c r="C1" s="27" t="s">
        <v>194</v>
      </c>
      <c r="D1" s="27" t="s">
        <v>193</v>
      </c>
      <c r="E1" s="27" t="s">
        <v>192</v>
      </c>
    </row>
    <row r="2" spans="1:5" x14ac:dyDescent="0.25">
      <c r="A2" s="26" t="s">
        <v>188</v>
      </c>
      <c r="B2" s="26" t="s">
        <v>183</v>
      </c>
      <c r="C2" s="64">
        <v>1200</v>
      </c>
      <c r="D2" s="26" t="s">
        <v>182</v>
      </c>
      <c r="E2" s="26">
        <v>1</v>
      </c>
    </row>
    <row r="3" spans="1:5" x14ac:dyDescent="0.25">
      <c r="A3" s="26" t="s">
        <v>187</v>
      </c>
      <c r="B3" s="26" t="s">
        <v>186</v>
      </c>
      <c r="C3" s="64">
        <v>236</v>
      </c>
      <c r="D3" s="26" t="s">
        <v>191</v>
      </c>
      <c r="E3" s="26">
        <v>2</v>
      </c>
    </row>
    <row r="4" spans="1:5" x14ac:dyDescent="0.25">
      <c r="A4" s="26" t="s">
        <v>187</v>
      </c>
      <c r="B4" s="26" t="s">
        <v>189</v>
      </c>
      <c r="C4" s="64">
        <v>23131</v>
      </c>
      <c r="D4" s="26" t="s">
        <v>114</v>
      </c>
      <c r="E4" s="26">
        <v>3</v>
      </c>
    </row>
    <row r="5" spans="1:5" x14ac:dyDescent="0.25">
      <c r="A5" s="26" t="s">
        <v>184</v>
      </c>
      <c r="B5" s="26" t="s">
        <v>203</v>
      </c>
      <c r="C5" s="64">
        <v>12321</v>
      </c>
      <c r="D5" s="26" t="s">
        <v>185</v>
      </c>
      <c r="E5" s="26">
        <v>4</v>
      </c>
    </row>
    <row r="6" spans="1:5" x14ac:dyDescent="0.25">
      <c r="A6" s="26" t="s">
        <v>181</v>
      </c>
      <c r="B6" s="26" t="s">
        <v>183</v>
      </c>
      <c r="C6" s="64">
        <v>14785.2</v>
      </c>
      <c r="D6" s="26" t="s">
        <v>182</v>
      </c>
      <c r="E6" s="26">
        <v>1</v>
      </c>
    </row>
    <row r="7" spans="1:5" x14ac:dyDescent="0.25">
      <c r="A7" s="26" t="s">
        <v>181</v>
      </c>
      <c r="B7" s="26" t="s">
        <v>186</v>
      </c>
      <c r="C7" s="64">
        <v>17742.240000000002</v>
      </c>
      <c r="D7" s="26" t="s">
        <v>182</v>
      </c>
      <c r="E7" s="26">
        <v>2</v>
      </c>
    </row>
    <row r="8" spans="1:5" x14ac:dyDescent="0.25">
      <c r="A8" s="26" t="s">
        <v>188</v>
      </c>
      <c r="B8" s="26" t="s">
        <v>189</v>
      </c>
      <c r="C8" s="64">
        <v>21290.69</v>
      </c>
      <c r="D8" s="26" t="s">
        <v>180</v>
      </c>
      <c r="E8" s="26">
        <v>3</v>
      </c>
    </row>
    <row r="9" spans="1:5" x14ac:dyDescent="0.25">
      <c r="A9" s="26" t="s">
        <v>188</v>
      </c>
      <c r="B9" s="26" t="s">
        <v>203</v>
      </c>
      <c r="C9" s="64">
        <v>25548.83</v>
      </c>
      <c r="D9" s="26" t="s">
        <v>114</v>
      </c>
      <c r="E9" s="26">
        <v>4</v>
      </c>
    </row>
    <row r="10" spans="1:5" x14ac:dyDescent="0.25">
      <c r="A10" s="26" t="s">
        <v>188</v>
      </c>
      <c r="B10" s="26" t="s">
        <v>183</v>
      </c>
      <c r="C10" s="64">
        <v>30658.29</v>
      </c>
      <c r="D10" s="26" t="s">
        <v>185</v>
      </c>
      <c r="E10" s="26">
        <v>3</v>
      </c>
    </row>
    <row r="11" spans="1:5" x14ac:dyDescent="0.25">
      <c r="A11" s="26" t="s">
        <v>187</v>
      </c>
      <c r="B11" s="26" t="s">
        <v>186</v>
      </c>
      <c r="C11" s="64">
        <v>36790.31</v>
      </c>
      <c r="D11" s="26" t="s">
        <v>182</v>
      </c>
      <c r="E11" s="26">
        <v>4</v>
      </c>
    </row>
    <row r="12" spans="1:5" x14ac:dyDescent="0.25">
      <c r="A12" s="26" t="s">
        <v>184</v>
      </c>
      <c r="B12" s="26" t="s">
        <v>189</v>
      </c>
      <c r="C12" s="64">
        <v>44148.37</v>
      </c>
      <c r="D12" s="26" t="s">
        <v>185</v>
      </c>
      <c r="E12" s="26">
        <v>1</v>
      </c>
    </row>
    <row r="13" spans="1:5" x14ac:dyDescent="0.25">
      <c r="A13" s="26" t="s">
        <v>181</v>
      </c>
      <c r="B13" s="26" t="s">
        <v>203</v>
      </c>
      <c r="C13" s="64">
        <v>52978.04</v>
      </c>
      <c r="D13" s="26" t="s">
        <v>114</v>
      </c>
      <c r="E13" s="26">
        <v>1</v>
      </c>
    </row>
    <row r="14" spans="1:5" x14ac:dyDescent="0.25">
      <c r="A14" s="26" t="s">
        <v>184</v>
      </c>
      <c r="B14" s="26" t="s">
        <v>183</v>
      </c>
      <c r="C14" s="64">
        <v>53573.65</v>
      </c>
      <c r="D14" s="26" t="s">
        <v>182</v>
      </c>
      <c r="E14" s="26">
        <v>3</v>
      </c>
    </row>
    <row r="15" spans="1:5" x14ac:dyDescent="0.25">
      <c r="A15" s="26" t="s">
        <v>181</v>
      </c>
      <c r="B15" s="26" t="s">
        <v>186</v>
      </c>
      <c r="C15" s="64">
        <v>76288.38</v>
      </c>
      <c r="D15" s="26" t="s">
        <v>182</v>
      </c>
      <c r="E15" s="26">
        <v>4</v>
      </c>
    </row>
    <row r="16" spans="1:5" x14ac:dyDescent="0.25">
      <c r="A16" s="26" t="s">
        <v>188</v>
      </c>
      <c r="B16" s="26" t="s">
        <v>189</v>
      </c>
      <c r="C16" s="64">
        <v>91546.06</v>
      </c>
      <c r="D16" s="26" t="s">
        <v>185</v>
      </c>
      <c r="E16" s="26">
        <v>3</v>
      </c>
    </row>
    <row r="17" spans="1:5" x14ac:dyDescent="0.25">
      <c r="A17" s="26" t="s">
        <v>187</v>
      </c>
      <c r="B17" s="26" t="s">
        <v>183</v>
      </c>
      <c r="C17" s="64">
        <v>109855.27</v>
      </c>
      <c r="D17" s="26" t="s">
        <v>114</v>
      </c>
      <c r="E17" s="26">
        <v>4</v>
      </c>
    </row>
    <row r="18" spans="1:5" x14ac:dyDescent="0.25">
      <c r="A18" s="26" t="s">
        <v>184</v>
      </c>
      <c r="B18" s="26" t="s">
        <v>203</v>
      </c>
      <c r="C18" s="64">
        <v>131826.32999999999</v>
      </c>
      <c r="D18" s="26" t="s">
        <v>182</v>
      </c>
      <c r="E18" s="26">
        <v>1</v>
      </c>
    </row>
    <row r="19" spans="1:5" x14ac:dyDescent="0.25">
      <c r="A19" s="26" t="s">
        <v>187</v>
      </c>
      <c r="B19" s="26" t="s">
        <v>203</v>
      </c>
      <c r="C19" s="64">
        <v>158191.59</v>
      </c>
      <c r="D19" s="26" t="s">
        <v>182</v>
      </c>
      <c r="E19" s="26">
        <v>2</v>
      </c>
    </row>
    <row r="20" spans="1:5" x14ac:dyDescent="0.25">
      <c r="A20" s="26" t="s">
        <v>188</v>
      </c>
      <c r="B20" s="26" t="s">
        <v>189</v>
      </c>
      <c r="C20" s="64">
        <v>189829.91</v>
      </c>
      <c r="D20" s="26" t="s">
        <v>182</v>
      </c>
      <c r="E20" s="26">
        <v>3</v>
      </c>
    </row>
    <row r="21" spans="1:5" x14ac:dyDescent="0.25">
      <c r="A21" s="26" t="s">
        <v>187</v>
      </c>
      <c r="B21" s="26" t="s">
        <v>186</v>
      </c>
      <c r="C21" s="64">
        <v>27795.9</v>
      </c>
      <c r="D21" s="26" t="s">
        <v>180</v>
      </c>
      <c r="E21" s="26">
        <v>4</v>
      </c>
    </row>
    <row r="22" spans="1:5" x14ac:dyDescent="0.25">
      <c r="A22" s="26" t="s">
        <v>184</v>
      </c>
      <c r="B22" s="26" t="s">
        <v>183</v>
      </c>
      <c r="C22" s="64">
        <v>1360</v>
      </c>
      <c r="D22" s="26" t="s">
        <v>185</v>
      </c>
      <c r="E22" s="26">
        <v>3</v>
      </c>
    </row>
    <row r="23" spans="1:5" x14ac:dyDescent="0.25">
      <c r="A23" s="26" t="s">
        <v>181</v>
      </c>
      <c r="B23" s="26" t="s">
        <v>203</v>
      </c>
      <c r="C23" s="64">
        <v>1632</v>
      </c>
      <c r="D23" s="26" t="s">
        <v>182</v>
      </c>
      <c r="E23" s="26">
        <v>4</v>
      </c>
    </row>
    <row r="24" spans="1:5" x14ac:dyDescent="0.25">
      <c r="A24" s="26" t="s">
        <v>188</v>
      </c>
      <c r="B24" s="26" t="s">
        <v>183</v>
      </c>
      <c r="C24" s="64">
        <v>1958.4</v>
      </c>
      <c r="D24" s="26" t="s">
        <v>180</v>
      </c>
      <c r="E24" s="26">
        <v>1</v>
      </c>
    </row>
    <row r="25" spans="1:5" x14ac:dyDescent="0.25">
      <c r="A25" s="26" t="s">
        <v>184</v>
      </c>
      <c r="B25" s="26" t="s">
        <v>189</v>
      </c>
      <c r="C25" s="64">
        <v>2350.08</v>
      </c>
      <c r="D25" s="26" t="s">
        <v>190</v>
      </c>
      <c r="E25" s="26">
        <v>3</v>
      </c>
    </row>
    <row r="26" spans="1:5" x14ac:dyDescent="0.25">
      <c r="A26" s="26" t="s">
        <v>188</v>
      </c>
      <c r="B26" s="26" t="s">
        <v>186</v>
      </c>
      <c r="C26" s="64">
        <v>2820.1</v>
      </c>
      <c r="D26" s="26" t="s">
        <v>180</v>
      </c>
      <c r="E26" s="26">
        <v>4</v>
      </c>
    </row>
    <row r="27" spans="1:5" x14ac:dyDescent="0.25">
      <c r="A27" s="26" t="s">
        <v>187</v>
      </c>
      <c r="B27" s="26" t="s">
        <v>189</v>
      </c>
      <c r="C27" s="64">
        <v>3384.12</v>
      </c>
      <c r="D27" s="26" t="s">
        <v>185</v>
      </c>
      <c r="E27" s="26">
        <v>1</v>
      </c>
    </row>
    <row r="28" spans="1:5" x14ac:dyDescent="0.25">
      <c r="A28" s="26" t="s">
        <v>184</v>
      </c>
      <c r="B28" s="26" t="s">
        <v>186</v>
      </c>
      <c r="C28" s="64">
        <v>4060.94</v>
      </c>
      <c r="D28" s="26" t="s">
        <v>182</v>
      </c>
      <c r="E28" s="26">
        <v>2</v>
      </c>
    </row>
    <row r="29" spans="1:5" x14ac:dyDescent="0.25">
      <c r="A29" s="26" t="s">
        <v>184</v>
      </c>
      <c r="B29" s="26" t="s">
        <v>183</v>
      </c>
      <c r="C29" s="64">
        <v>4873.13</v>
      </c>
      <c r="D29" s="26" t="s">
        <v>180</v>
      </c>
      <c r="E29" s="26">
        <v>3</v>
      </c>
    </row>
    <row r="30" spans="1:5" x14ac:dyDescent="0.25">
      <c r="A30" s="26" t="s">
        <v>181</v>
      </c>
      <c r="B30" s="26" t="s">
        <v>183</v>
      </c>
      <c r="C30" s="64">
        <v>5847.75</v>
      </c>
      <c r="D30" s="26" t="s">
        <v>180</v>
      </c>
      <c r="E30" s="26">
        <v>4</v>
      </c>
    </row>
    <row r="31" spans="1:5" x14ac:dyDescent="0.25">
      <c r="A31" s="26" t="s">
        <v>187</v>
      </c>
      <c r="B31" s="26" t="s">
        <v>203</v>
      </c>
      <c r="C31" s="64">
        <v>7017.3</v>
      </c>
      <c r="D31" s="26" t="s">
        <v>180</v>
      </c>
      <c r="E31" s="26">
        <v>3</v>
      </c>
    </row>
    <row r="32" spans="1:5" x14ac:dyDescent="0.25">
      <c r="A32" s="26" t="s">
        <v>187</v>
      </c>
      <c r="B32" s="26" t="s">
        <v>186</v>
      </c>
      <c r="C32" s="64">
        <v>8420.76</v>
      </c>
      <c r="D32" s="26" t="s">
        <v>114</v>
      </c>
      <c r="E32" s="26">
        <v>4</v>
      </c>
    </row>
    <row r="33" spans="1:5" x14ac:dyDescent="0.25">
      <c r="A33" s="26" t="s">
        <v>184</v>
      </c>
      <c r="B33" s="26" t="s">
        <v>203</v>
      </c>
      <c r="C33" s="64">
        <v>10104.91</v>
      </c>
      <c r="D33" s="26" t="s">
        <v>182</v>
      </c>
      <c r="E33" s="26">
        <v>1</v>
      </c>
    </row>
    <row r="34" spans="1:5" x14ac:dyDescent="0.25">
      <c r="A34" s="26" t="s">
        <v>187</v>
      </c>
      <c r="B34" s="26" t="s">
        <v>186</v>
      </c>
      <c r="C34" s="64">
        <v>12125.9</v>
      </c>
      <c r="D34" s="26" t="s">
        <v>185</v>
      </c>
      <c r="E34" s="26">
        <v>2</v>
      </c>
    </row>
    <row r="35" spans="1:5" x14ac:dyDescent="0.25">
      <c r="A35" s="26" t="s">
        <v>188</v>
      </c>
      <c r="B35" s="26" t="s">
        <v>183</v>
      </c>
      <c r="C35" s="64">
        <v>12125.9</v>
      </c>
      <c r="D35" s="26" t="s">
        <v>180</v>
      </c>
      <c r="E35" s="26">
        <v>3</v>
      </c>
    </row>
    <row r="36" spans="1:5" x14ac:dyDescent="0.25">
      <c r="A36" s="26" t="s">
        <v>187</v>
      </c>
      <c r="B36" s="26" t="s">
        <v>186</v>
      </c>
      <c r="C36" s="64">
        <v>14551.08</v>
      </c>
      <c r="D36" s="26" t="s">
        <v>185</v>
      </c>
      <c r="E36" s="26">
        <v>4</v>
      </c>
    </row>
    <row r="37" spans="1:5" x14ac:dyDescent="0.25">
      <c r="A37" s="26" t="s">
        <v>184</v>
      </c>
      <c r="B37" s="26" t="s">
        <v>183</v>
      </c>
      <c r="C37" s="64">
        <v>17461.29</v>
      </c>
      <c r="D37" s="26" t="s">
        <v>182</v>
      </c>
      <c r="E37" s="26">
        <v>3</v>
      </c>
    </row>
    <row r="38" spans="1:5" x14ac:dyDescent="0.25">
      <c r="A38" s="26" t="s">
        <v>181</v>
      </c>
      <c r="B38" s="26" t="s">
        <v>203</v>
      </c>
      <c r="C38" s="64">
        <v>209953.55</v>
      </c>
      <c r="D38" s="26" t="s">
        <v>180</v>
      </c>
      <c r="E38" s="26">
        <v>4</v>
      </c>
    </row>
  </sheetData>
  <conditionalFormatting sqref="A2:A38">
    <cfRule type="containsText" dxfId="11" priority="10" operator="containsText" text="Ponto 1">
      <formula>NOT(ISERROR(SEARCH("Ponto 1",A2)))</formula>
    </cfRule>
  </conditionalFormatting>
  <conditionalFormatting sqref="A3:A38">
    <cfRule type="cellIs" dxfId="10" priority="6" operator="equal">
      <formula>"Ponto 4"</formula>
    </cfRule>
    <cfRule type="cellIs" dxfId="9" priority="7" operator="equal">
      <formula>"Ponto 3"</formula>
    </cfRule>
    <cfRule type="containsText" dxfId="8" priority="8" operator="containsText" text="Ponto 2">
      <formula>NOT(ISERROR(SEARCH("Ponto 2",A3)))</formula>
    </cfRule>
    <cfRule type="containsText" dxfId="7" priority="9" operator="containsText" text="$A$3$2:$A$38">
      <formula>NOT(ISERROR(SEARCH("$A$3$2:$A$38",A3)))</formula>
    </cfRule>
  </conditionalFormatting>
  <conditionalFormatting sqref="B2:B38">
    <cfRule type="cellIs" dxfId="6" priority="2" operator="equal">
      <formula>$B$5</formula>
    </cfRule>
    <cfRule type="cellIs" dxfId="5" priority="3" operator="equal">
      <formula>"Rio de Janeiro"</formula>
    </cfRule>
    <cfRule type="cellIs" dxfId="4" priority="4" operator="equal">
      <formula>"São Paulo"</formula>
    </cfRule>
    <cfRule type="cellIs" dxfId="3" priority="5" operator="equal">
      <formula>"Minas Gerais"</formula>
    </cfRule>
  </conditionalFormatting>
  <conditionalFormatting sqref="E2:E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{F38873F2-7225-486B-A778-B53822103159}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8873F2-7225-486B-A778-B53822103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1"/>
  <sheetViews>
    <sheetView zoomScale="90" zoomScaleNormal="90" workbookViewId="0">
      <selection activeCell="F2" sqref="F2"/>
    </sheetView>
  </sheetViews>
  <sheetFormatPr defaultColWidth="8.85546875" defaultRowHeight="15" x14ac:dyDescent="0.25"/>
  <cols>
    <col min="1" max="1" width="8.7109375" style="1" bestFit="1" customWidth="1"/>
    <col min="2" max="5" width="8.85546875" style="1" customWidth="1"/>
    <col min="6" max="6" width="8.7109375" style="1" customWidth="1"/>
    <col min="7" max="7" width="10.85546875" style="1" customWidth="1"/>
    <col min="8" max="8" width="8.85546875" style="1"/>
    <col min="9" max="9" width="23.140625" style="1" bestFit="1" customWidth="1"/>
    <col min="10" max="10" width="11.42578125" style="1" bestFit="1" customWidth="1"/>
    <col min="11" max="16384" width="8.85546875" style="1"/>
  </cols>
  <sheetData>
    <row r="1" spans="1:10" x14ac:dyDescent="0.25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I1" s="40" t="s">
        <v>53</v>
      </c>
      <c r="J1" s="40"/>
    </row>
    <row r="2" spans="1:10" x14ac:dyDescent="0.25">
      <c r="A2" s="1" t="s">
        <v>128</v>
      </c>
      <c r="B2" s="1">
        <v>9.5</v>
      </c>
      <c r="C2" s="1">
        <v>5.25</v>
      </c>
      <c r="D2" s="1">
        <v>4</v>
      </c>
      <c r="E2" s="1">
        <v>6.5</v>
      </c>
      <c r="F2" s="10">
        <f>AVERAGE(Tabela5[[#This Row],[Nota 1]],Tabela5[[#This Row],[Nota 2]],Tabela5[[#This Row],[Nota 3]],Tabela5[[#This Row],[Nota 4]])</f>
        <v>6.3125</v>
      </c>
      <c r="G2" s="1" t="str">
        <f>IF(Tabela5[[#This Row],[Média]]&gt;=7,"Aprovado","Reprovado")</f>
        <v>Reprovado</v>
      </c>
      <c r="I2" s="1" t="s">
        <v>204</v>
      </c>
      <c r="J2" s="1" t="s">
        <v>205</v>
      </c>
    </row>
    <row r="3" spans="1:10" x14ac:dyDescent="0.25">
      <c r="A3" s="1" t="s">
        <v>80</v>
      </c>
      <c r="B3" s="1">
        <v>5.5</v>
      </c>
      <c r="C3" s="1">
        <v>7.75</v>
      </c>
      <c r="D3" s="1">
        <v>9</v>
      </c>
      <c r="E3" s="1">
        <v>7.5</v>
      </c>
      <c r="F3" s="10">
        <f>AVERAGE(Tabela5[[#This Row],[Nota 1]],Tabela5[[#This Row],[Nota 2]],Tabela5[[#This Row],[Nota 3]],Tabela5[[#This Row],[Nota 4]])</f>
        <v>7.4375</v>
      </c>
      <c r="G3" s="1" t="str">
        <f>IF(Tabela5[[#This Row],[Média]]&gt;=7,"Aprovado","Reprovado")</f>
        <v>Aprovado</v>
      </c>
      <c r="I3" s="1" t="s">
        <v>127</v>
      </c>
      <c r="J3" s="1" t="s">
        <v>74</v>
      </c>
    </row>
    <row r="4" spans="1:10" x14ac:dyDescent="0.25">
      <c r="A4" s="1" t="s">
        <v>129</v>
      </c>
      <c r="B4" s="1">
        <v>8.5</v>
      </c>
      <c r="C4" s="1">
        <v>6.25</v>
      </c>
      <c r="D4" s="1">
        <v>6.5</v>
      </c>
      <c r="E4" s="1">
        <v>8</v>
      </c>
      <c r="F4" s="10">
        <f>AVERAGE(Tabela5[[#This Row],[Nota 1]],Tabela5[[#This Row],[Nota 2]],Tabela5[[#This Row],[Nota 3]],Tabela5[[#This Row],[Nota 4]])</f>
        <v>7.3125</v>
      </c>
      <c r="G4" s="1" t="str">
        <f>IF(Tabela5[[#This Row],[Média]]&gt;=7,"Aprovado","Reprovado")</f>
        <v>Aprovado</v>
      </c>
      <c r="I4" s="1" t="s">
        <v>201</v>
      </c>
      <c r="J4" s="1">
        <f>COUNTIF(Tabela5[Situação],"Aprovado")</f>
        <v>9</v>
      </c>
    </row>
    <row r="5" spans="1:10" x14ac:dyDescent="0.25">
      <c r="A5" s="1" t="s">
        <v>130</v>
      </c>
      <c r="B5" s="1">
        <v>9</v>
      </c>
      <c r="C5" s="1">
        <v>6.25</v>
      </c>
      <c r="D5" s="1">
        <v>6</v>
      </c>
      <c r="E5" s="1">
        <v>8.5</v>
      </c>
      <c r="F5" s="10">
        <f>AVERAGE(Tabela5[[#This Row],[Nota 1]],Tabela5[[#This Row],[Nota 2]],Tabela5[[#This Row],[Nota 3]],Tabela5[[#This Row],[Nota 4]])</f>
        <v>7.4375</v>
      </c>
      <c r="G5" s="1" t="str">
        <f>IF(Tabela5[[#This Row],[Média]]&gt;=7,"Aprovado","Reprovado")</f>
        <v>Aprovado</v>
      </c>
      <c r="I5" s="1" t="s">
        <v>202</v>
      </c>
      <c r="J5" s="1">
        <f>COUNTIF(Tabela5[Situação],"Reprovado")</f>
        <v>9</v>
      </c>
    </row>
    <row r="6" spans="1:10" x14ac:dyDescent="0.25">
      <c r="A6" s="1" t="s">
        <v>131</v>
      </c>
      <c r="B6" s="1">
        <v>7</v>
      </c>
      <c r="C6" s="1">
        <v>7.75</v>
      </c>
      <c r="D6" s="1">
        <v>5.5</v>
      </c>
      <c r="E6" s="1">
        <v>8</v>
      </c>
      <c r="F6" s="10">
        <f>AVERAGE(Tabela5[[#This Row],[Nota 1]],Tabela5[[#This Row],[Nota 2]],Tabela5[[#This Row],[Nota 3]],Tabela5[[#This Row],[Nota 4]])</f>
        <v>7.0625</v>
      </c>
      <c r="G6" s="1" t="str">
        <f>IF(Tabela5[[#This Row],[Média]]&gt;=7,"Aprovado","Reprovado")</f>
        <v>Aprovado</v>
      </c>
    </row>
    <row r="7" spans="1:10" x14ac:dyDescent="0.25">
      <c r="A7" s="1" t="s">
        <v>43</v>
      </c>
      <c r="B7" s="1">
        <v>6.5</v>
      </c>
      <c r="C7" s="1">
        <v>8.75</v>
      </c>
      <c r="D7" s="1">
        <v>6</v>
      </c>
      <c r="E7" s="1">
        <v>9.5</v>
      </c>
      <c r="F7" s="10">
        <f>AVERAGE(Tabela5[[#This Row],[Nota 1]],Tabela5[[#This Row],[Nota 2]],Tabela5[[#This Row],[Nota 3]],Tabela5[[#This Row],[Nota 4]])</f>
        <v>7.6875</v>
      </c>
      <c r="G7" s="1" t="str">
        <f>IF(Tabela5[[#This Row],[Média]]&gt;=7,"Aprovado","Reprovado")</f>
        <v>Aprovado</v>
      </c>
    </row>
    <row r="8" spans="1:10" x14ac:dyDescent="0.25">
      <c r="A8" s="1" t="s">
        <v>132</v>
      </c>
      <c r="B8" s="1">
        <v>7.5</v>
      </c>
      <c r="C8" s="1">
        <v>5.75</v>
      </c>
      <c r="D8" s="1">
        <v>7</v>
      </c>
      <c r="E8" s="1">
        <v>5.5</v>
      </c>
      <c r="F8" s="10">
        <f>AVERAGE(Tabela5[[#This Row],[Nota 1]],Tabela5[[#This Row],[Nota 2]],Tabela5[[#This Row],[Nota 3]],Tabela5[[#This Row],[Nota 4]])</f>
        <v>6.4375</v>
      </c>
      <c r="G8" s="1" t="str">
        <f>IF(Tabela5[[#This Row],[Média]]&gt;=7,"Aprovado","Reprovado")</f>
        <v>Reprovado</v>
      </c>
    </row>
    <row r="9" spans="1:10" x14ac:dyDescent="0.25">
      <c r="A9" s="1" t="s">
        <v>133</v>
      </c>
      <c r="B9" s="1">
        <v>8.5</v>
      </c>
      <c r="C9" s="1">
        <v>5.75</v>
      </c>
      <c r="D9" s="1">
        <v>9</v>
      </c>
      <c r="E9" s="1">
        <v>5</v>
      </c>
      <c r="F9" s="10">
        <f>AVERAGE(Tabela5[[#This Row],[Nota 1]],Tabela5[[#This Row],[Nota 2]],Tabela5[[#This Row],[Nota 3]],Tabela5[[#This Row],[Nota 4]])</f>
        <v>7.0625</v>
      </c>
      <c r="G9" s="1" t="str">
        <f>IF(Tabela5[[#This Row],[Média]]&gt;=7,"Aprovado","Reprovado")</f>
        <v>Aprovado</v>
      </c>
    </row>
    <row r="10" spans="1:10" x14ac:dyDescent="0.25">
      <c r="A10" s="1" t="s">
        <v>134</v>
      </c>
      <c r="B10" s="1">
        <v>8</v>
      </c>
      <c r="C10" s="1">
        <v>9.25</v>
      </c>
      <c r="D10" s="1">
        <v>6</v>
      </c>
      <c r="E10" s="1">
        <v>5</v>
      </c>
      <c r="F10" s="10">
        <f>AVERAGE(Tabela5[[#This Row],[Nota 1]],Tabela5[[#This Row],[Nota 2]],Tabela5[[#This Row],[Nota 3]],Tabela5[[#This Row],[Nota 4]])</f>
        <v>7.0625</v>
      </c>
      <c r="G10" s="1" t="str">
        <f>IF(Tabela5[[#This Row],[Média]]&gt;=7,"Aprovado","Reprovado")</f>
        <v>Aprovado</v>
      </c>
    </row>
    <row r="11" spans="1:10" x14ac:dyDescent="0.25">
      <c r="A11" s="10" t="s">
        <v>135</v>
      </c>
      <c r="B11" s="1">
        <v>7</v>
      </c>
      <c r="C11" s="1">
        <v>8.25</v>
      </c>
      <c r="D11" s="1">
        <v>5</v>
      </c>
      <c r="E11" s="1">
        <v>7</v>
      </c>
      <c r="F11" s="10">
        <f>AVERAGE(Tabela5[[#This Row],[Nota 1]],Tabela5[[#This Row],[Nota 2]],Tabela5[[#This Row],[Nota 3]],Tabela5[[#This Row],[Nota 4]])</f>
        <v>6.8125</v>
      </c>
      <c r="G11" s="1" t="str">
        <f>IF(Tabela5[[#This Row],[Média]]&gt;=7,"Aprovado","Reprovado")</f>
        <v>Reprovado</v>
      </c>
    </row>
    <row r="12" spans="1:10" x14ac:dyDescent="0.25">
      <c r="A12" s="10" t="s">
        <v>136</v>
      </c>
      <c r="B12" s="1">
        <v>7</v>
      </c>
      <c r="C12" s="1">
        <v>7.25</v>
      </c>
      <c r="D12" s="1">
        <v>6</v>
      </c>
      <c r="E12" s="1">
        <v>7</v>
      </c>
      <c r="F12" s="10">
        <f>AVERAGE(Tabela5[[#This Row],[Nota 1]],Tabela5[[#This Row],[Nota 2]],Tabela5[[#This Row],[Nota 3]],Tabela5[[#This Row],[Nota 4]])</f>
        <v>6.8125</v>
      </c>
      <c r="G12" s="1" t="str">
        <f>IF(Tabela5[[#This Row],[Média]]&gt;=7,"Aprovado","Reprovado")</f>
        <v>Reprovado</v>
      </c>
    </row>
    <row r="13" spans="1:10" x14ac:dyDescent="0.25">
      <c r="A13" s="10" t="s">
        <v>137</v>
      </c>
      <c r="B13" s="1">
        <v>8</v>
      </c>
      <c r="C13" s="1">
        <v>7.75</v>
      </c>
      <c r="D13" s="1">
        <v>6</v>
      </c>
      <c r="E13" s="1">
        <v>5</v>
      </c>
      <c r="F13" s="10">
        <f>AVERAGE(Tabela5[[#This Row],[Nota 1]],Tabela5[[#This Row],[Nota 2]],Tabela5[[#This Row],[Nota 3]],Tabela5[[#This Row],[Nota 4]])</f>
        <v>6.6875</v>
      </c>
      <c r="G13" s="1" t="str">
        <f>IF(Tabela5[[#This Row],[Média]]&gt;=7,"Aprovado","Reprovado")</f>
        <v>Reprovado</v>
      </c>
    </row>
    <row r="14" spans="1:10" x14ac:dyDescent="0.25">
      <c r="A14" s="10" t="s">
        <v>46</v>
      </c>
      <c r="B14" s="1">
        <v>6</v>
      </c>
      <c r="C14" s="1">
        <v>6.75</v>
      </c>
      <c r="D14" s="1">
        <v>8.5</v>
      </c>
      <c r="E14" s="1">
        <v>6.5</v>
      </c>
      <c r="F14" s="10">
        <f>AVERAGE(Tabela5[[#This Row],[Nota 1]],Tabela5[[#This Row],[Nota 2]],Tabela5[[#This Row],[Nota 3]],Tabela5[[#This Row],[Nota 4]])</f>
        <v>6.9375</v>
      </c>
      <c r="G14" s="1" t="str">
        <f>IF(Tabela5[[#This Row],[Média]]&gt;=7,"Aprovado","Reprovado")</f>
        <v>Reprovado</v>
      </c>
    </row>
    <row r="15" spans="1:10" x14ac:dyDescent="0.25">
      <c r="A15" s="10" t="s">
        <v>138</v>
      </c>
      <c r="B15" s="1">
        <v>8</v>
      </c>
      <c r="C15" s="1">
        <v>7.25</v>
      </c>
      <c r="D15" s="1">
        <v>5.5</v>
      </c>
      <c r="E15" s="1">
        <v>7</v>
      </c>
      <c r="F15" s="10">
        <f>AVERAGE(Tabela5[[#This Row],[Nota 1]],Tabela5[[#This Row],[Nota 2]],Tabela5[[#This Row],[Nota 3]],Tabela5[[#This Row],[Nota 4]])</f>
        <v>6.9375</v>
      </c>
      <c r="G15" s="1" t="str">
        <f>IF(Tabela5[[#This Row],[Média]]&gt;=7,"Aprovado","Reprovado")</f>
        <v>Reprovado</v>
      </c>
    </row>
    <row r="16" spans="1:10" x14ac:dyDescent="0.25">
      <c r="A16" s="10" t="s">
        <v>139</v>
      </c>
      <c r="B16" s="1">
        <v>6.5</v>
      </c>
      <c r="C16" s="1">
        <v>9.75</v>
      </c>
      <c r="D16" s="1">
        <v>4.5</v>
      </c>
      <c r="E16" s="1">
        <v>9.5</v>
      </c>
      <c r="F16" s="10">
        <f>AVERAGE(Tabela5[[#This Row],[Nota 1]],Tabela5[[#This Row],[Nota 2]],Tabela5[[#This Row],[Nota 3]],Tabela5[[#This Row],[Nota 4]])</f>
        <v>7.5625</v>
      </c>
      <c r="G16" s="1" t="str">
        <f>IF(Tabela5[[#This Row],[Média]]&gt;=7,"Aprovado","Reprovado")</f>
        <v>Aprovado</v>
      </c>
    </row>
    <row r="17" spans="1:18" x14ac:dyDescent="0.25">
      <c r="A17" s="10" t="s">
        <v>140</v>
      </c>
      <c r="B17" s="1">
        <v>5.5</v>
      </c>
      <c r="C17" s="1">
        <v>9.25</v>
      </c>
      <c r="D17" s="1">
        <v>8.5</v>
      </c>
      <c r="E17" s="1">
        <v>9</v>
      </c>
      <c r="F17" s="10">
        <f>AVERAGE(Tabela5[[#This Row],[Nota 1]],Tabela5[[#This Row],[Nota 2]],Tabela5[[#This Row],[Nota 3]],Tabela5[[#This Row],[Nota 4]])</f>
        <v>8.0625</v>
      </c>
      <c r="G17" s="1" t="str">
        <f>IF(Tabela5[[#This Row],[Média]]&gt;=7,"Aprovado","Reprovado")</f>
        <v>Aprovado</v>
      </c>
    </row>
    <row r="18" spans="1:18" x14ac:dyDescent="0.25">
      <c r="A18" s="10" t="s">
        <v>141</v>
      </c>
      <c r="B18" s="1">
        <v>7</v>
      </c>
      <c r="C18" s="1">
        <v>8.25</v>
      </c>
      <c r="D18" s="1">
        <v>4</v>
      </c>
      <c r="E18" s="1">
        <v>4.5</v>
      </c>
      <c r="F18" s="10">
        <f>AVERAGE(Tabela5[[#This Row],[Nota 1]],Tabela5[[#This Row],[Nota 2]],Tabela5[[#This Row],[Nota 3]],Tabela5[[#This Row],[Nota 4]])</f>
        <v>5.9375</v>
      </c>
      <c r="G18" s="1" t="str">
        <f>IF(Tabela5[[#This Row],[Média]]&gt;=7,"Aprovado","Reprovado")</f>
        <v>Reprovado</v>
      </c>
    </row>
    <row r="19" spans="1:18" ht="15" customHeight="1" x14ac:dyDescent="0.25">
      <c r="A19" s="10" t="s">
        <v>142</v>
      </c>
      <c r="B19" s="1">
        <v>7.5</v>
      </c>
      <c r="C19" s="1">
        <v>7.75</v>
      </c>
      <c r="D19" s="1">
        <v>7.5</v>
      </c>
      <c r="E19" s="1">
        <v>4.5</v>
      </c>
      <c r="F19" s="10">
        <f>AVERAGE(Tabela5[[#This Row],[Nota 1]],Tabela5[[#This Row],[Nota 2]],Tabela5[[#This Row],[Nota 3]],Tabela5[[#This Row],[Nota 4]])</f>
        <v>6.8125</v>
      </c>
      <c r="G19" s="1" t="str">
        <f>IF(Tabela5[[#This Row],[Média]]&gt;=7,"Aprovado","Reprovado")</f>
        <v>Reprovado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</row>
    <row r="20" spans="1:18" ht="15" customHeight="1" x14ac:dyDescent="0.25"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1:18" ht="15" customHeight="1" x14ac:dyDescent="0.25">
      <c r="I21" s="36"/>
      <c r="J21" s="36"/>
      <c r="K21" s="36"/>
      <c r="L21" s="36"/>
      <c r="M21" s="36"/>
      <c r="N21" s="36"/>
      <c r="O21" s="36"/>
      <c r="P21" s="36"/>
      <c r="Q21" s="36"/>
      <c r="R21" s="36"/>
    </row>
  </sheetData>
  <mergeCells count="1">
    <mergeCell ref="I1:J1"/>
  </mergeCells>
  <conditionalFormatting sqref="B2:F19">
    <cfRule type="cellIs" dxfId="2" priority="3" operator="lessThan">
      <formula>7</formula>
    </cfRule>
  </conditionalFormatting>
  <conditionalFormatting sqref="G2:G19">
    <cfRule type="cellIs" dxfId="1" priority="1" operator="equal">
      <formula>$G$3</formula>
    </cfRule>
    <cfRule type="cellIs" dxfId="0" priority="2" operator="equal">
      <formula>$G$2</formula>
    </cfRule>
  </conditionalFormatting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0"/>
  <sheetViews>
    <sheetView zoomScaleNormal="100" workbookViewId="0">
      <selection activeCell="F8" sqref="F8"/>
    </sheetView>
  </sheetViews>
  <sheetFormatPr defaultColWidth="8.85546875" defaultRowHeight="15" x14ac:dyDescent="0.25"/>
  <cols>
    <col min="1" max="2" width="10.28515625" customWidth="1"/>
    <col min="4" max="4" width="15.28515625" bestFit="1" customWidth="1"/>
    <col min="5" max="5" width="11.7109375" bestFit="1" customWidth="1"/>
    <col min="6" max="6" width="10.28515625" customWidth="1"/>
  </cols>
  <sheetData>
    <row r="1" spans="1:18" x14ac:dyDescent="0.25">
      <c r="A1" s="27" t="s">
        <v>204</v>
      </c>
      <c r="B1" s="27" t="s">
        <v>205</v>
      </c>
      <c r="D1" t="s">
        <v>53</v>
      </c>
    </row>
    <row r="2" spans="1:18" x14ac:dyDescent="0.25">
      <c r="A2" t="s">
        <v>127</v>
      </c>
      <c r="B2" t="s">
        <v>143</v>
      </c>
      <c r="D2" s="27" t="s">
        <v>204</v>
      </c>
      <c r="E2" s="27" t="s">
        <v>205</v>
      </c>
      <c r="F2" s="27" t="s">
        <v>206</v>
      </c>
    </row>
    <row r="3" spans="1:18" x14ac:dyDescent="0.25">
      <c r="A3" t="s">
        <v>144</v>
      </c>
      <c r="B3" s="63">
        <f ca="1">RANDBETWEEN(0,150)</f>
        <v>48</v>
      </c>
      <c r="D3" t="s">
        <v>200</v>
      </c>
      <c r="E3" t="s">
        <v>146</v>
      </c>
      <c r="F3" t="s">
        <v>143</v>
      </c>
    </row>
    <row r="4" spans="1:18" x14ac:dyDescent="0.25">
      <c r="A4" t="s">
        <v>145</v>
      </c>
      <c r="B4" s="63">
        <f t="shared" ref="B4:B19" ca="1" si="0">RANDBETWEEN(0,150)</f>
        <v>108</v>
      </c>
      <c r="D4" t="s">
        <v>144</v>
      </c>
      <c r="E4">
        <f>COUNTIF(A3:A19,Tabela15[[#This Row],[Coluna1]])</f>
        <v>9</v>
      </c>
      <c r="F4">
        <f ca="1">SUMIF(A3:A19,"Débito",B3:B19)</f>
        <v>719</v>
      </c>
    </row>
    <row r="5" spans="1:18" x14ac:dyDescent="0.25">
      <c r="A5" t="s">
        <v>144</v>
      </c>
      <c r="B5" s="63">
        <f t="shared" ca="1" si="0"/>
        <v>19</v>
      </c>
      <c r="D5" t="s">
        <v>145</v>
      </c>
      <c r="E5">
        <f>COUNTIF(A3:A19,Tabela15[[#This Row],[Coluna1]])</f>
        <v>8</v>
      </c>
      <c r="F5">
        <f ca="1">SUMIF(A3:A19,"Crédito",B3:B19)</f>
        <v>738</v>
      </c>
    </row>
    <row r="6" spans="1:18" x14ac:dyDescent="0.25">
      <c r="A6" t="s">
        <v>145</v>
      </c>
      <c r="B6" s="63">
        <f t="shared" ca="1" si="0"/>
        <v>86</v>
      </c>
    </row>
    <row r="7" spans="1:18" x14ac:dyDescent="0.25">
      <c r="A7" t="s">
        <v>144</v>
      </c>
      <c r="B7" s="63">
        <f t="shared" ca="1" si="0"/>
        <v>70</v>
      </c>
    </row>
    <row r="8" spans="1:18" x14ac:dyDescent="0.25">
      <c r="A8" t="s">
        <v>145</v>
      </c>
      <c r="B8" s="63">
        <f t="shared" ca="1" si="0"/>
        <v>112</v>
      </c>
    </row>
    <row r="9" spans="1:18" x14ac:dyDescent="0.25">
      <c r="A9" t="s">
        <v>145</v>
      </c>
      <c r="B9" s="63">
        <f t="shared" ca="1" si="0"/>
        <v>77</v>
      </c>
    </row>
    <row r="10" spans="1:18" x14ac:dyDescent="0.25">
      <c r="A10" t="s">
        <v>144</v>
      </c>
      <c r="B10" s="63">
        <f t="shared" ca="1" si="0"/>
        <v>121</v>
      </c>
    </row>
    <row r="11" spans="1:18" x14ac:dyDescent="0.25">
      <c r="A11" t="s">
        <v>144</v>
      </c>
      <c r="B11" s="63">
        <f t="shared" ca="1" si="0"/>
        <v>66</v>
      </c>
    </row>
    <row r="12" spans="1:18" x14ac:dyDescent="0.25">
      <c r="A12" t="s">
        <v>145</v>
      </c>
      <c r="B12" s="63">
        <f t="shared" ca="1" si="0"/>
        <v>140</v>
      </c>
    </row>
    <row r="13" spans="1:18" x14ac:dyDescent="0.25">
      <c r="A13" t="s">
        <v>145</v>
      </c>
      <c r="B13" s="63">
        <f t="shared" ca="1" si="0"/>
        <v>47</v>
      </c>
    </row>
    <row r="14" spans="1:18" x14ac:dyDescent="0.25">
      <c r="A14" t="s">
        <v>144</v>
      </c>
      <c r="B14" s="63">
        <f t="shared" ca="1" si="0"/>
        <v>118</v>
      </c>
    </row>
    <row r="15" spans="1:18" ht="15" customHeight="1" x14ac:dyDescent="0.25">
      <c r="A15" t="s">
        <v>144</v>
      </c>
      <c r="B15" s="63">
        <f t="shared" ca="1" si="0"/>
        <v>101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 ht="15" customHeight="1" x14ac:dyDescent="0.25">
      <c r="A16" t="s">
        <v>145</v>
      </c>
      <c r="B16" s="63">
        <f t="shared" ca="1" si="0"/>
        <v>65</v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 ht="15" customHeight="1" x14ac:dyDescent="0.25">
      <c r="A17" t="s">
        <v>145</v>
      </c>
      <c r="B17" s="63">
        <f t="shared" ca="1" si="0"/>
        <v>103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 ht="15" customHeight="1" x14ac:dyDescent="0.25">
      <c r="A18" t="s">
        <v>144</v>
      </c>
      <c r="B18" s="63">
        <f t="shared" ca="1" si="0"/>
        <v>104</v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 ht="15" customHeight="1" x14ac:dyDescent="0.25">
      <c r="A19" t="s">
        <v>144</v>
      </c>
      <c r="B19" s="63">
        <f t="shared" ca="1" si="0"/>
        <v>72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 ht="15" customHeight="1" x14ac:dyDescent="0.25"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Q14"/>
  <sheetViews>
    <sheetView workbookViewId="0">
      <selection activeCell="F4" sqref="F4"/>
    </sheetView>
  </sheetViews>
  <sheetFormatPr defaultColWidth="8.85546875" defaultRowHeight="15" x14ac:dyDescent="0.25"/>
  <cols>
    <col min="1" max="1" width="7.42578125" customWidth="1"/>
    <col min="2" max="2" width="12.7109375" customWidth="1"/>
    <col min="3" max="3" width="8.140625" customWidth="1"/>
    <col min="5" max="5" width="24.28515625" bestFit="1" customWidth="1"/>
    <col min="6" max="6" width="11.42578125" bestFit="1" customWidth="1"/>
  </cols>
  <sheetData>
    <row r="1" spans="1:17" x14ac:dyDescent="0.25">
      <c r="A1" t="s">
        <v>40</v>
      </c>
      <c r="B1" t="s">
        <v>147</v>
      </c>
      <c r="C1" t="s">
        <v>39</v>
      </c>
      <c r="E1" s="41" t="s">
        <v>53</v>
      </c>
      <c r="F1" s="41"/>
    </row>
    <row r="2" spans="1:17" x14ac:dyDescent="0.25">
      <c r="A2" t="s">
        <v>41</v>
      </c>
      <c r="B2" t="s">
        <v>148</v>
      </c>
      <c r="C2">
        <v>20</v>
      </c>
      <c r="E2" s="27" t="s">
        <v>204</v>
      </c>
      <c r="F2" s="27" t="s">
        <v>205</v>
      </c>
    </row>
    <row r="3" spans="1:17" x14ac:dyDescent="0.25">
      <c r="A3" t="s">
        <v>42</v>
      </c>
      <c r="B3" t="s">
        <v>149</v>
      </c>
      <c r="C3">
        <v>25</v>
      </c>
      <c r="E3" s="27" t="s">
        <v>62</v>
      </c>
      <c r="F3" t="s">
        <v>74</v>
      </c>
    </row>
    <row r="4" spans="1:17" x14ac:dyDescent="0.25">
      <c r="A4" t="s">
        <v>42</v>
      </c>
      <c r="B4" t="s">
        <v>150</v>
      </c>
      <c r="C4">
        <v>18</v>
      </c>
      <c r="E4" t="s">
        <v>152</v>
      </c>
      <c r="F4">
        <f>COUNTIFS(Tabela17[Sexo],"M",Tabela17[Idade],"&lt;=30")</f>
        <v>3</v>
      </c>
    </row>
    <row r="5" spans="1:17" x14ac:dyDescent="0.25">
      <c r="A5" t="s">
        <v>41</v>
      </c>
      <c r="B5" t="s">
        <v>151</v>
      </c>
      <c r="C5">
        <v>14</v>
      </c>
      <c r="E5" t="s">
        <v>153</v>
      </c>
      <c r="F5">
        <f>COUNTIFS(Tabela17[Sexo],"M",Tabela17[Idade],"&lt;=40")</f>
        <v>3</v>
      </c>
    </row>
    <row r="6" spans="1:17" x14ac:dyDescent="0.25">
      <c r="A6" t="s">
        <v>42</v>
      </c>
      <c r="B6" s="27" t="s">
        <v>148</v>
      </c>
      <c r="C6" s="27">
        <v>34</v>
      </c>
      <c r="E6" t="s">
        <v>199</v>
      </c>
      <c r="F6">
        <f>COUNTIFS(Tabela17[Sexo],"M",Tabela17[Cor Cabelo],"=Ruivo")</f>
        <v>2</v>
      </c>
    </row>
    <row r="7" spans="1:17" x14ac:dyDescent="0.25">
      <c r="A7" t="s">
        <v>41</v>
      </c>
      <c r="B7" s="27" t="s">
        <v>149</v>
      </c>
      <c r="C7" s="27">
        <v>55</v>
      </c>
      <c r="E7" t="s">
        <v>154</v>
      </c>
      <c r="F7">
        <f>COUNTIFS(Tabela17[Sexo],"F",Tabela17[Cor Cabelo],"=Ruivo")</f>
        <v>1</v>
      </c>
    </row>
    <row r="8" spans="1:17" x14ac:dyDescent="0.25">
      <c r="A8" t="s">
        <v>42</v>
      </c>
      <c r="B8" s="27" t="s">
        <v>150</v>
      </c>
      <c r="C8" s="27">
        <v>59</v>
      </c>
    </row>
    <row r="9" spans="1:17" ht="15" customHeight="1" x14ac:dyDescent="0.25">
      <c r="A9" t="s">
        <v>41</v>
      </c>
      <c r="B9" s="27" t="s">
        <v>151</v>
      </c>
      <c r="C9" s="27">
        <v>56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15" customHeight="1" x14ac:dyDescent="0.25">
      <c r="A10" t="s">
        <v>42</v>
      </c>
      <c r="B10" s="27" t="s">
        <v>148</v>
      </c>
      <c r="C10" s="27">
        <v>43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1:17" ht="15" customHeight="1" x14ac:dyDescent="0.25">
      <c r="A11" t="s">
        <v>41</v>
      </c>
      <c r="B11" s="27" t="s">
        <v>149</v>
      </c>
      <c r="C11" s="27">
        <v>18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1:17" ht="15" customHeight="1" x14ac:dyDescent="0.25">
      <c r="A12" t="s">
        <v>42</v>
      </c>
      <c r="B12" s="27" t="s">
        <v>150</v>
      </c>
      <c r="C12" s="27">
        <v>15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1:17" ht="15" customHeight="1" x14ac:dyDescent="0.25">
      <c r="A13" t="s">
        <v>42</v>
      </c>
      <c r="B13" s="27" t="s">
        <v>151</v>
      </c>
      <c r="C13" s="27">
        <v>58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1:17" ht="15" customHeight="1" x14ac:dyDescent="0.25"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</sheetData>
  <mergeCells count="1">
    <mergeCell ref="E1:F1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18"/>
  <sheetViews>
    <sheetView zoomScaleNormal="100" workbookViewId="0">
      <selection activeCell="G5" sqref="G5"/>
    </sheetView>
  </sheetViews>
  <sheetFormatPr defaultColWidth="8.85546875" defaultRowHeight="15" x14ac:dyDescent="0.25"/>
  <cols>
    <col min="1" max="1" width="13.85546875" style="9" customWidth="1"/>
    <col min="2" max="2" width="8.28515625" style="9" customWidth="1"/>
    <col min="3" max="3" width="7.42578125" style="9" customWidth="1"/>
    <col min="4" max="4" width="11.42578125" style="9" bestFit="1" customWidth="1"/>
    <col min="5" max="5" width="8.85546875" style="9"/>
    <col min="6" max="6" width="44.5703125" style="9" bestFit="1" customWidth="1"/>
    <col min="7" max="7" width="10.28515625" style="9" customWidth="1"/>
    <col min="8" max="16384" width="8.85546875" style="9"/>
  </cols>
  <sheetData>
    <row r="1" spans="1:16" ht="15.75" x14ac:dyDescent="0.25">
      <c r="A1" s="3" t="s">
        <v>38</v>
      </c>
      <c r="B1" s="3" t="s">
        <v>39</v>
      </c>
      <c r="C1" s="3" t="s">
        <v>40</v>
      </c>
      <c r="D1" s="3" t="s">
        <v>56</v>
      </c>
      <c r="F1" s="30" t="s">
        <v>53</v>
      </c>
      <c r="G1" s="30" t="s">
        <v>204</v>
      </c>
    </row>
    <row r="2" spans="1:16" x14ac:dyDescent="0.25">
      <c r="A2" s="2" t="s">
        <v>43</v>
      </c>
      <c r="B2" s="2">
        <v>29</v>
      </c>
      <c r="C2" s="2" t="s">
        <v>41</v>
      </c>
      <c r="D2" s="2" t="s">
        <v>57</v>
      </c>
      <c r="F2" s="31" t="s">
        <v>62</v>
      </c>
      <c r="G2" s="31" t="s">
        <v>63</v>
      </c>
    </row>
    <row r="3" spans="1:16" x14ac:dyDescent="0.25">
      <c r="A3" s="2" t="s">
        <v>44</v>
      </c>
      <c r="B3" s="2">
        <v>33</v>
      </c>
      <c r="C3" s="2" t="s">
        <v>41</v>
      </c>
      <c r="D3" s="2" t="s">
        <v>58</v>
      </c>
      <c r="F3" s="31" t="s">
        <v>54</v>
      </c>
      <c r="G3" s="31">
        <f>COUNTIFS(Tabela20[Sexo],"M",Tabela20[Cursos],"*Excel*")</f>
        <v>3</v>
      </c>
    </row>
    <row r="4" spans="1:16" x14ac:dyDescent="0.25">
      <c r="A4" s="2" t="s">
        <v>45</v>
      </c>
      <c r="B4" s="2">
        <v>40</v>
      </c>
      <c r="C4" s="2" t="s">
        <v>42</v>
      </c>
      <c r="D4" s="2" t="s">
        <v>59</v>
      </c>
      <c r="F4" s="31" t="s">
        <v>55</v>
      </c>
      <c r="G4" s="31">
        <f>COUNTIFS(Tabela20[Sexo],"F",Tabela20[Cursos],"*Excel*")</f>
        <v>3</v>
      </c>
    </row>
    <row r="5" spans="1:16" x14ac:dyDescent="0.25">
      <c r="A5" s="2" t="s">
        <v>46</v>
      </c>
      <c r="B5" s="2">
        <v>32</v>
      </c>
      <c r="C5" s="2" t="s">
        <v>41</v>
      </c>
      <c r="D5" s="2" t="s">
        <v>57</v>
      </c>
      <c r="F5" s="31" t="s">
        <v>65</v>
      </c>
      <c r="G5" s="31">
        <f>COUNTIFS(Tabela20[Sexo],"M",Tabela20[Idade],"&lt;40")</f>
        <v>5</v>
      </c>
    </row>
    <row r="6" spans="1:16" x14ac:dyDescent="0.25">
      <c r="A6" s="2" t="s">
        <v>47</v>
      </c>
      <c r="B6" s="2">
        <v>19</v>
      </c>
      <c r="C6" s="2" t="s">
        <v>42</v>
      </c>
      <c r="D6" s="2" t="s">
        <v>60</v>
      </c>
      <c r="F6" s="31" t="s">
        <v>64</v>
      </c>
      <c r="G6" s="31">
        <f>COUNTIFS(Tabela20[Sexo],"F",Tabela20[Idade],"&lt;30")</f>
        <v>3</v>
      </c>
    </row>
    <row r="7" spans="1:16" x14ac:dyDescent="0.25">
      <c r="A7" s="2" t="s">
        <v>48</v>
      </c>
      <c r="B7" s="2">
        <v>26</v>
      </c>
      <c r="C7" s="2" t="s">
        <v>42</v>
      </c>
      <c r="D7" s="2" t="s">
        <v>57</v>
      </c>
      <c r="F7" s="31" t="s">
        <v>67</v>
      </c>
      <c r="G7" s="31">
        <f>COUNTIF(Tabela20[Cursos],"*Word*")</f>
        <v>8</v>
      </c>
    </row>
    <row r="8" spans="1:16" x14ac:dyDescent="0.25">
      <c r="A8" s="2" t="s">
        <v>49</v>
      </c>
      <c r="B8" s="2">
        <v>31</v>
      </c>
      <c r="C8" s="2" t="s">
        <v>42</v>
      </c>
      <c r="D8" s="2" t="s">
        <v>57</v>
      </c>
      <c r="F8" s="31" t="s">
        <v>66</v>
      </c>
      <c r="G8" s="31">
        <f>COUNTIF(Tabela20[Cursos],"*Excel*")</f>
        <v>6</v>
      </c>
    </row>
    <row r="9" spans="1:16" x14ac:dyDescent="0.25">
      <c r="A9" s="2" t="s">
        <v>50</v>
      </c>
      <c r="B9" s="2">
        <v>36</v>
      </c>
      <c r="C9" s="2" t="s">
        <v>41</v>
      </c>
      <c r="D9" s="2" t="s">
        <v>61</v>
      </c>
      <c r="F9" s="31" t="s">
        <v>68</v>
      </c>
      <c r="G9" s="31">
        <f>COUNTIFS(Tabela20[Sexo],"M",Tabela20[Cursos],"*Excel*")</f>
        <v>3</v>
      </c>
    </row>
    <row r="10" spans="1:16" x14ac:dyDescent="0.25">
      <c r="A10" s="2" t="s">
        <v>51</v>
      </c>
      <c r="B10" s="2">
        <v>28</v>
      </c>
      <c r="C10" s="2" t="s">
        <v>41</v>
      </c>
      <c r="D10" s="2" t="s">
        <v>59</v>
      </c>
      <c r="F10" s="31" t="s">
        <v>69</v>
      </c>
      <c r="G10" s="31">
        <f>COUNTIFS(Tabela20[Sexo],"F",Tabela20[Cursos],"*Java*")</f>
        <v>1</v>
      </c>
    </row>
    <row r="11" spans="1:16" x14ac:dyDescent="0.25">
      <c r="A11" s="2" t="s">
        <v>52</v>
      </c>
      <c r="B11" s="2">
        <v>23</v>
      </c>
      <c r="C11" s="2" t="s">
        <v>42</v>
      </c>
      <c r="D11" s="2" t="s">
        <v>57</v>
      </c>
      <c r="F11" s="31" t="s">
        <v>70</v>
      </c>
      <c r="G11" s="31">
        <f>COUNTIFS(Tabela20[Sexo],"F",Tabela20[Cursos],"*Word*",Tabela20[Idade],"&lt;30")</f>
        <v>2</v>
      </c>
    </row>
    <row r="13" spans="1:16" ht="15" customHeight="1" x14ac:dyDescent="0.25"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16" ht="15" customHeight="1" x14ac:dyDescent="0.25"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16" ht="15" customHeight="1" x14ac:dyDescent="0.25"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5" customHeight="1" x14ac:dyDescent="0.25"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6:16" ht="15" customHeight="1" x14ac:dyDescent="0.25"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6:16" ht="15" customHeight="1" x14ac:dyDescent="0.25"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6"/>
  <sheetViews>
    <sheetView workbookViewId="0">
      <selection activeCell="G7" sqref="G7"/>
    </sheetView>
  </sheetViews>
  <sheetFormatPr defaultColWidth="8.85546875" defaultRowHeight="15" x14ac:dyDescent="0.25"/>
  <cols>
    <col min="1" max="1" width="9.7109375" style="5" customWidth="1"/>
    <col min="2" max="2" width="19" style="5" bestFit="1" customWidth="1"/>
    <col min="3" max="3" width="15.85546875" style="5" customWidth="1"/>
    <col min="4" max="4" width="16" style="8" customWidth="1"/>
    <col min="5" max="5" width="8.85546875" style="5"/>
    <col min="6" max="6" width="12" style="5" bestFit="1" customWidth="1"/>
    <col min="7" max="7" width="15.85546875" style="5" bestFit="1" customWidth="1"/>
    <col min="8" max="8" width="19.85546875" style="5" bestFit="1" customWidth="1"/>
    <col min="9" max="16384" width="8.85546875" style="5"/>
  </cols>
  <sheetData>
    <row r="1" spans="1:9" x14ac:dyDescent="0.25">
      <c r="A1" s="2" t="s">
        <v>13</v>
      </c>
      <c r="B1" s="2" t="s">
        <v>14</v>
      </c>
      <c r="C1" s="2" t="s">
        <v>15</v>
      </c>
      <c r="D1" s="6" t="s">
        <v>16</v>
      </c>
      <c r="E1" s="2"/>
      <c r="F1" s="42" t="s">
        <v>9</v>
      </c>
      <c r="G1" s="42"/>
      <c r="H1" s="42"/>
      <c r="I1" s="2"/>
    </row>
    <row r="2" spans="1:9" x14ac:dyDescent="0.25">
      <c r="A2" s="2" t="s">
        <v>17</v>
      </c>
      <c r="B2" s="2" t="s">
        <v>18</v>
      </c>
      <c r="C2" s="2">
        <v>53</v>
      </c>
      <c r="D2" s="4">
        <v>37900</v>
      </c>
      <c r="E2" s="2"/>
      <c r="F2" s="31" t="s">
        <v>204</v>
      </c>
      <c r="G2" s="31" t="s">
        <v>205</v>
      </c>
      <c r="H2" s="31" t="s">
        <v>206</v>
      </c>
      <c r="I2" s="2"/>
    </row>
    <row r="3" spans="1:9" x14ac:dyDescent="0.25">
      <c r="A3" s="2" t="s">
        <v>17</v>
      </c>
      <c r="B3" s="2" t="s">
        <v>19</v>
      </c>
      <c r="C3" s="2">
        <v>100</v>
      </c>
      <c r="D3" s="4">
        <v>88900</v>
      </c>
      <c r="E3" s="2"/>
      <c r="F3" s="2" t="s">
        <v>93</v>
      </c>
      <c r="G3" s="2" t="s">
        <v>75</v>
      </c>
      <c r="H3" s="2" t="s">
        <v>197</v>
      </c>
      <c r="I3" s="2"/>
    </row>
    <row r="4" spans="1:9" x14ac:dyDescent="0.25">
      <c r="A4" s="2" t="s">
        <v>20</v>
      </c>
      <c r="B4" s="2" t="s">
        <v>21</v>
      </c>
      <c r="C4" s="2">
        <v>11.5</v>
      </c>
      <c r="D4" s="4">
        <v>5490</v>
      </c>
      <c r="E4" s="2"/>
      <c r="F4" s="2" t="s">
        <v>17</v>
      </c>
      <c r="G4" s="4">
        <f>SUMIF(Tabela23[MARCA],Tabela24[[#This Row],[Coluna1]],Tabela23[PREÇO BÁSICO])</f>
        <v>126800</v>
      </c>
      <c r="H4" s="2">
        <f>COUNTIF(Tabela23[MARCA],Tabela24[[#This Row],[Coluna1]])</f>
        <v>2</v>
      </c>
      <c r="I4" s="2"/>
    </row>
    <row r="5" spans="1:9" x14ac:dyDescent="0.25">
      <c r="A5" s="2" t="s">
        <v>22</v>
      </c>
      <c r="B5" s="2" t="s">
        <v>23</v>
      </c>
      <c r="C5" s="2">
        <v>48</v>
      </c>
      <c r="D5" s="4">
        <v>27273</v>
      </c>
      <c r="E5" s="2"/>
      <c r="F5" s="2" t="s">
        <v>20</v>
      </c>
      <c r="G5" s="4">
        <f>SUMIF(Tabela23[MARCA],Tabela24[[#This Row],[Coluna1]],Tabela23[PREÇO BÁSICO])</f>
        <v>10980</v>
      </c>
      <c r="H5" s="31">
        <f>COUNTIF(Tabela23[MARCA],Tabela24[[#This Row],[Coluna1]])</f>
        <v>2</v>
      </c>
      <c r="I5" s="2"/>
    </row>
    <row r="6" spans="1:9" x14ac:dyDescent="0.25">
      <c r="A6" s="2" t="s">
        <v>20</v>
      </c>
      <c r="B6" s="2" t="s">
        <v>24</v>
      </c>
      <c r="C6" s="2">
        <v>13.1</v>
      </c>
      <c r="D6" s="4">
        <v>5490</v>
      </c>
      <c r="E6" s="2"/>
      <c r="F6" s="2" t="s">
        <v>25</v>
      </c>
      <c r="G6" s="4">
        <f>SUMIF(Tabela23[MARCA],Tabela24[[#This Row],[Coluna1]],Tabela23[PREÇO BÁSICO])</f>
        <v>50914</v>
      </c>
      <c r="H6" s="31">
        <f>COUNTIF(Tabela23[MARCA],Tabela24[[#This Row],[Coluna1]])</f>
        <v>4</v>
      </c>
      <c r="I6" s="2"/>
    </row>
    <row r="7" spans="1:9" x14ac:dyDescent="0.25">
      <c r="A7" s="2" t="s">
        <v>25</v>
      </c>
      <c r="B7" s="2" t="s">
        <v>26</v>
      </c>
      <c r="C7" s="2">
        <v>96.5</v>
      </c>
      <c r="D7" s="4">
        <v>31980</v>
      </c>
      <c r="E7" s="2"/>
      <c r="F7" s="2" t="s">
        <v>27</v>
      </c>
      <c r="G7" s="4">
        <f>SUMIF(Tabela23[MARCA],Tabela24[[#This Row],[Coluna1]],Tabela23[PREÇO BÁSICO])</f>
        <v>27900</v>
      </c>
      <c r="H7" s="31">
        <f>COUNTIF(Tabela23[MARCA],Tabela24[[#This Row],[Coluna1]])</f>
        <v>1</v>
      </c>
      <c r="I7" s="2"/>
    </row>
    <row r="8" spans="1:9" x14ac:dyDescent="0.25">
      <c r="A8" s="2" t="s">
        <v>27</v>
      </c>
      <c r="B8" s="2" t="s">
        <v>28</v>
      </c>
      <c r="C8" s="2">
        <v>79.5</v>
      </c>
      <c r="D8" s="4">
        <v>27900</v>
      </c>
      <c r="E8" s="2"/>
      <c r="F8" s="2" t="s">
        <v>30</v>
      </c>
      <c r="G8" s="4">
        <f>SUMIF(Tabela23[MARCA],Tabela24[[#This Row],[Coluna1]],Tabela23[PREÇO BÁSICO])</f>
        <v>100233</v>
      </c>
      <c r="H8" s="31">
        <f>COUNTIF(Tabela23[MARCA],Tabela24[[#This Row],[Coluna1]])</f>
        <v>2</v>
      </c>
      <c r="I8" s="2"/>
    </row>
    <row r="9" spans="1:9" x14ac:dyDescent="0.25">
      <c r="A9" s="2" t="s">
        <v>25</v>
      </c>
      <c r="B9" s="2" t="s">
        <v>29</v>
      </c>
      <c r="C9" s="2">
        <v>14.3</v>
      </c>
      <c r="D9" s="4">
        <v>6151</v>
      </c>
      <c r="E9" s="2"/>
      <c r="F9" s="2" t="s">
        <v>22</v>
      </c>
      <c r="G9" s="4">
        <f>SUMIF(Tabela23[MARCA],Tabela24[[#This Row],[Coluna1]],Tabela23[PREÇO BÁSICO])</f>
        <v>58605</v>
      </c>
      <c r="H9" s="31">
        <f>COUNTIF(Tabela23[MARCA],Tabela24[[#This Row],[Coluna1]])</f>
        <v>4</v>
      </c>
      <c r="I9" s="2"/>
    </row>
    <row r="10" spans="1:9" ht="15.75" x14ac:dyDescent="0.25">
      <c r="A10" s="2" t="s">
        <v>30</v>
      </c>
      <c r="B10" s="2" t="s">
        <v>31</v>
      </c>
      <c r="C10" s="2">
        <v>200</v>
      </c>
      <c r="D10" s="4">
        <v>61200</v>
      </c>
      <c r="E10" s="2"/>
      <c r="F10" s="2" t="s">
        <v>12</v>
      </c>
      <c r="G10" s="65">
        <f>SUM(G4:G9)</f>
        <v>375432</v>
      </c>
      <c r="H10" s="31">
        <f>COUNTIF(Tabela23[MARCA],Tabela24[[#This Row],[Coluna1]])</f>
        <v>0</v>
      </c>
      <c r="I10" s="2"/>
    </row>
    <row r="11" spans="1:9" x14ac:dyDescent="0.25">
      <c r="A11" s="2" t="s">
        <v>30</v>
      </c>
      <c r="B11" s="2" t="s">
        <v>32</v>
      </c>
      <c r="C11" s="2">
        <v>98</v>
      </c>
      <c r="D11" s="4">
        <v>39033</v>
      </c>
      <c r="E11" s="2"/>
      <c r="F11" s="2"/>
      <c r="G11" s="2"/>
      <c r="H11" s="2"/>
      <c r="I11" s="2"/>
    </row>
    <row r="12" spans="1:9" x14ac:dyDescent="0.25">
      <c r="A12" s="2" t="s">
        <v>22</v>
      </c>
      <c r="B12" s="2" t="s">
        <v>33</v>
      </c>
      <c r="C12" s="2">
        <v>21</v>
      </c>
      <c r="D12" s="4">
        <v>10477</v>
      </c>
      <c r="E12" s="2"/>
      <c r="F12" s="2"/>
      <c r="G12" s="2"/>
      <c r="H12" s="2"/>
      <c r="I12" s="2"/>
    </row>
    <row r="13" spans="1:9" x14ac:dyDescent="0.25">
      <c r="A13" s="2" t="s">
        <v>25</v>
      </c>
      <c r="B13" s="2" t="s">
        <v>34</v>
      </c>
      <c r="C13" s="2">
        <v>11.6</v>
      </c>
      <c r="D13" s="4">
        <v>5422</v>
      </c>
      <c r="E13" s="2"/>
      <c r="F13" s="2"/>
      <c r="G13" s="2"/>
      <c r="H13" s="2"/>
      <c r="I13" s="2"/>
    </row>
    <row r="14" spans="1:9" x14ac:dyDescent="0.25">
      <c r="A14" s="2" t="s">
        <v>22</v>
      </c>
      <c r="B14" s="2" t="s">
        <v>35</v>
      </c>
      <c r="C14" s="2">
        <v>21</v>
      </c>
      <c r="D14" s="4">
        <v>13266</v>
      </c>
      <c r="E14" s="2"/>
      <c r="F14" s="2"/>
      <c r="G14" s="2"/>
      <c r="H14" s="2"/>
      <c r="I14" s="2"/>
    </row>
    <row r="15" spans="1:9" x14ac:dyDescent="0.25">
      <c r="A15" s="2" t="s">
        <v>22</v>
      </c>
      <c r="B15" s="2" t="s">
        <v>36</v>
      </c>
      <c r="C15" s="2">
        <v>10.9</v>
      </c>
      <c r="D15" s="4">
        <v>7589</v>
      </c>
      <c r="E15" s="2"/>
      <c r="F15" s="2"/>
      <c r="G15" s="2"/>
      <c r="H15" s="2"/>
      <c r="I15" s="2"/>
    </row>
    <row r="16" spans="1:9" x14ac:dyDescent="0.25">
      <c r="A16" s="2" t="s">
        <v>25</v>
      </c>
      <c r="B16" s="2" t="s">
        <v>37</v>
      </c>
      <c r="C16" s="2">
        <v>14</v>
      </c>
      <c r="D16" s="4">
        <v>7361</v>
      </c>
      <c r="E16" s="2"/>
      <c r="F16" s="2"/>
      <c r="G16" s="2"/>
      <c r="H16" s="2"/>
      <c r="I16" s="2"/>
    </row>
  </sheetData>
  <mergeCells count="1">
    <mergeCell ref="F1:H1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17"/>
  <sheetViews>
    <sheetView zoomScaleNormal="100" workbookViewId="0">
      <selection activeCell="M9" sqref="M9"/>
    </sheetView>
  </sheetViews>
  <sheetFormatPr defaultColWidth="8.85546875" defaultRowHeight="15" x14ac:dyDescent="0.25"/>
  <cols>
    <col min="1" max="1" width="11" style="6" bestFit="1" customWidth="1"/>
    <col min="2" max="2" width="14.42578125" style="6" bestFit="1" customWidth="1"/>
    <col min="3" max="3" width="12.140625" style="6" bestFit="1" customWidth="1"/>
    <col min="4" max="4" width="10" style="6" customWidth="1"/>
    <col min="5" max="5" width="16.7109375" style="6" customWidth="1"/>
    <col min="6" max="6" width="13.28515625" style="6" bestFit="1" customWidth="1"/>
    <col min="7" max="7" width="8.140625" style="6" customWidth="1"/>
    <col min="8" max="8" width="14.42578125" style="6" bestFit="1" customWidth="1"/>
    <col min="9" max="9" width="15" style="6" customWidth="1"/>
    <col min="10" max="10" width="6.85546875" style="6" customWidth="1"/>
    <col min="11" max="11" width="8.85546875" style="6"/>
    <col min="12" max="12" width="8.140625" style="6" bestFit="1" customWidth="1"/>
    <col min="13" max="13" width="19" style="6" bestFit="1" customWidth="1"/>
    <col min="14" max="14" width="13.85546875" style="6" bestFit="1" customWidth="1"/>
    <col min="15" max="15" width="14" style="6" bestFit="1" customWidth="1"/>
    <col min="16" max="16" width="1.42578125" style="6" customWidth="1"/>
    <col min="17" max="17" width="8.85546875" style="6"/>
    <col min="18" max="18" width="14.42578125" style="6" bestFit="1" customWidth="1"/>
    <col min="19" max="19" width="20.7109375" style="6" customWidth="1"/>
    <col min="20" max="20" width="2.42578125" style="6" customWidth="1"/>
    <col min="21" max="21" width="8.85546875" style="6"/>
    <col min="22" max="22" width="12.140625" style="6" customWidth="1"/>
    <col min="23" max="16384" width="8.85546875" style="6"/>
  </cols>
  <sheetData>
    <row r="1" spans="1:9" x14ac:dyDescent="0.25">
      <c r="A1" s="43" t="s">
        <v>0</v>
      </c>
      <c r="B1" s="43"/>
      <c r="C1" s="43"/>
      <c r="E1" s="43" t="s">
        <v>9</v>
      </c>
      <c r="F1" s="43"/>
      <c r="G1" s="43"/>
      <c r="H1" s="43"/>
      <c r="I1" s="43"/>
    </row>
    <row r="2" spans="1:9" x14ac:dyDescent="0.25">
      <c r="A2" s="29" t="s">
        <v>1</v>
      </c>
      <c r="B2" s="6" t="s">
        <v>2</v>
      </c>
      <c r="C2" s="6" t="s">
        <v>8</v>
      </c>
      <c r="E2" s="32" t="s">
        <v>10</v>
      </c>
      <c r="F2" s="32" t="s">
        <v>204</v>
      </c>
      <c r="H2" s="43" t="s">
        <v>198</v>
      </c>
      <c r="I2" s="43"/>
    </row>
    <row r="3" spans="1:9" x14ac:dyDescent="0.25">
      <c r="A3" s="29">
        <v>44896</v>
      </c>
      <c r="B3" s="6" t="s">
        <v>3</v>
      </c>
      <c r="C3" s="4">
        <v>4000</v>
      </c>
      <c r="E3" s="32" t="s">
        <v>11</v>
      </c>
      <c r="F3" s="32" t="s">
        <v>12</v>
      </c>
      <c r="H3" s="32" t="s">
        <v>204</v>
      </c>
      <c r="I3" s="32" t="s">
        <v>205</v>
      </c>
    </row>
    <row r="4" spans="1:9" x14ac:dyDescent="0.25">
      <c r="A4" s="29">
        <v>44898</v>
      </c>
      <c r="B4" s="6" t="s">
        <v>4</v>
      </c>
      <c r="C4" s="4">
        <v>3700</v>
      </c>
      <c r="E4" s="32" t="s">
        <v>3</v>
      </c>
      <c r="F4" s="4">
        <f>SUMIF(Tabela25[[Banco ]],Tabela26[[#This Row],[Total por Banco]],Tabela25[Valor
(R$)])</f>
        <v>17600</v>
      </c>
      <c r="H4" s="32" t="s">
        <v>11</v>
      </c>
      <c r="I4" s="32" t="s">
        <v>12</v>
      </c>
    </row>
    <row r="5" spans="1:9" x14ac:dyDescent="0.25">
      <c r="A5" s="29">
        <v>44900</v>
      </c>
      <c r="B5" s="6" t="s">
        <v>3</v>
      </c>
      <c r="C5" s="4">
        <v>4900</v>
      </c>
      <c r="E5" s="32" t="s">
        <v>5</v>
      </c>
      <c r="F5" s="4">
        <f>SUMIF(Tabela25[[Banco ]],Tabela26[[#This Row],[Total por Banco]],Tabela25[Valor
(R$)])</f>
        <v>14000</v>
      </c>
      <c r="H5" s="32" t="s">
        <v>3</v>
      </c>
      <c r="I5" s="7">
        <f>COUNTIF(Tabela25[[Banco ]],Tabela28[[#This Row],[Coluna1]])</f>
        <v>4</v>
      </c>
    </row>
    <row r="6" spans="1:9" x14ac:dyDescent="0.25">
      <c r="A6" s="29">
        <v>44900</v>
      </c>
      <c r="B6" s="6" t="s">
        <v>5</v>
      </c>
      <c r="C6" s="4">
        <v>2800</v>
      </c>
      <c r="E6" s="32" t="s">
        <v>4</v>
      </c>
      <c r="F6" s="4">
        <f>SUMIF(Tabela25[[Banco ]],Tabela26[[#This Row],[Total por Banco]],Tabela25[Valor
(R$)])</f>
        <v>12900</v>
      </c>
      <c r="H6" s="32" t="s">
        <v>5</v>
      </c>
      <c r="I6" s="7">
        <f>COUNTIF(Tabela25[[Banco ]],Tabela28[[#This Row],[Coluna1]])</f>
        <v>4</v>
      </c>
    </row>
    <row r="7" spans="1:9" x14ac:dyDescent="0.25">
      <c r="A7" s="29">
        <v>44902</v>
      </c>
      <c r="B7" s="6" t="s">
        <v>5</v>
      </c>
      <c r="C7" s="4">
        <v>700</v>
      </c>
      <c r="E7" s="32" t="s">
        <v>6</v>
      </c>
      <c r="F7" s="4">
        <f>SUMIF(Tabela25[[Banco ]],Tabela26[[#This Row],[Total por Banco]],Tabela25[Valor
(R$)])</f>
        <v>6100</v>
      </c>
      <c r="H7" s="32" t="s">
        <v>4</v>
      </c>
      <c r="I7" s="7">
        <f>COUNTIF(Tabela25[[Banco ]],Tabela28[[#This Row],[Coluna1]])</f>
        <v>3</v>
      </c>
    </row>
    <row r="8" spans="1:9" x14ac:dyDescent="0.25">
      <c r="A8" s="29">
        <v>44905</v>
      </c>
      <c r="B8" s="6" t="s">
        <v>4</v>
      </c>
      <c r="C8" s="4">
        <v>5800</v>
      </c>
      <c r="E8" s="32" t="s">
        <v>7</v>
      </c>
      <c r="F8" s="4">
        <f>SUMIF(Tabela25[[Banco ]],Tabela26[[#This Row],[Total por Banco]],Tabela25[Valor
(R$)])</f>
        <v>7000</v>
      </c>
      <c r="H8" s="32" t="s">
        <v>6</v>
      </c>
      <c r="I8" s="7">
        <f>COUNTIF(Tabela25[[Banco ]],Tabela28[[#This Row],[Coluna1]])</f>
        <v>2</v>
      </c>
    </row>
    <row r="9" spans="1:9" x14ac:dyDescent="0.25">
      <c r="A9" s="29">
        <v>44907</v>
      </c>
      <c r="B9" s="6" t="s">
        <v>6</v>
      </c>
      <c r="C9" s="4">
        <v>2700</v>
      </c>
      <c r="H9" s="32" t="s">
        <v>7</v>
      </c>
      <c r="I9" s="7">
        <f>COUNTIF(Tabela25[[Banco ]],Tabela28[[#This Row],[Coluna1]])</f>
        <v>2</v>
      </c>
    </row>
    <row r="10" spans="1:9" x14ac:dyDescent="0.25">
      <c r="A10" s="29">
        <v>44909</v>
      </c>
      <c r="B10" s="6" t="s">
        <v>7</v>
      </c>
      <c r="C10" s="4">
        <v>4300</v>
      </c>
    </row>
    <row r="11" spans="1:9" x14ac:dyDescent="0.25">
      <c r="A11" s="29">
        <v>44910</v>
      </c>
      <c r="B11" s="6" t="s">
        <v>3</v>
      </c>
      <c r="C11" s="4">
        <v>5900</v>
      </c>
    </row>
    <row r="12" spans="1:9" ht="15" customHeight="1" x14ac:dyDescent="0.25">
      <c r="A12" s="29">
        <v>44910</v>
      </c>
      <c r="B12" s="6" t="s">
        <v>5</v>
      </c>
      <c r="C12" s="4">
        <v>6800</v>
      </c>
    </row>
    <row r="13" spans="1:9" x14ac:dyDescent="0.25">
      <c r="A13" s="29">
        <v>44912</v>
      </c>
      <c r="B13" s="6" t="s">
        <v>6</v>
      </c>
      <c r="C13" s="4">
        <v>3400</v>
      </c>
    </row>
    <row r="14" spans="1:9" x14ac:dyDescent="0.25">
      <c r="A14" s="29">
        <v>44912</v>
      </c>
      <c r="B14" s="6" t="s">
        <v>7</v>
      </c>
      <c r="C14" s="4">
        <v>2700</v>
      </c>
      <c r="E14" s="43"/>
      <c r="F14" s="43"/>
    </row>
    <row r="15" spans="1:9" x14ac:dyDescent="0.25">
      <c r="A15" s="29">
        <v>44913</v>
      </c>
      <c r="B15" s="6" t="s">
        <v>4</v>
      </c>
      <c r="C15" s="4">
        <v>3400</v>
      </c>
    </row>
    <row r="16" spans="1:9" x14ac:dyDescent="0.25">
      <c r="A16" s="29">
        <v>44915</v>
      </c>
      <c r="B16" s="6" t="s">
        <v>3</v>
      </c>
      <c r="C16" s="4">
        <v>2800</v>
      </c>
    </row>
    <row r="17" spans="1:3" x14ac:dyDescent="0.25">
      <c r="A17" s="29">
        <v>44916</v>
      </c>
      <c r="B17" s="6" t="s">
        <v>5</v>
      </c>
      <c r="C17" s="4">
        <v>3700</v>
      </c>
    </row>
  </sheetData>
  <mergeCells count="4">
    <mergeCell ref="E14:F14"/>
    <mergeCell ref="H2:I2"/>
    <mergeCell ref="E1:I1"/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Revisão 1</vt:lpstr>
      <vt:lpstr>Revisão 2</vt:lpstr>
      <vt:lpstr>Revisão 3 &amp; Conceito</vt:lpstr>
      <vt:lpstr>Conceito 1</vt:lpstr>
      <vt:lpstr>Conceito 2</vt:lpstr>
      <vt:lpstr>Conceito 3</vt:lpstr>
      <vt:lpstr>Exercicio 1</vt:lpstr>
      <vt:lpstr>Exercicio 2</vt:lpstr>
      <vt:lpstr>Exercicio 3</vt:lpstr>
      <vt:lpstr>Exercicio 4</vt:lpstr>
      <vt:lpstr>Exercicio 5</vt:lpstr>
      <vt:lpstr>Vendas Semestral - 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</dc:creator>
  <cp:lastModifiedBy>GABRIEL SCHWEDER PISKE</cp:lastModifiedBy>
  <dcterms:created xsi:type="dcterms:W3CDTF">2017-04-11T11:28:04Z</dcterms:created>
  <dcterms:modified xsi:type="dcterms:W3CDTF">2023-05-08T19:40:51Z</dcterms:modified>
</cp:coreProperties>
</file>