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ssistente técnico em TI\"/>
    </mc:Choice>
  </mc:AlternateContent>
  <bookViews>
    <workbookView xWindow="0" yWindow="465" windowWidth="25605" windowHeight="14625" tabRatio="713" activeTab="3"/>
  </bookViews>
  <sheets>
    <sheet name="Av. 1" sheetId="7" r:id="rId1"/>
    <sheet name="AV. 2" sheetId="2" r:id="rId2"/>
    <sheet name="Av. 3" sheetId="8" r:id="rId3"/>
    <sheet name="Av. 4" sheetId="6" r:id="rId4"/>
  </sheets>
  <externalReferences>
    <externalReference r:id="rId5"/>
  </externalReferences>
  <definedNames>
    <definedName name="A1_2">'[1]Tabela de Dados Dimensionamento'!$V$6:$V$21</definedName>
    <definedName name="A1_3">'[1]Tabela de Dados Dimensionamento'!$W$6:$W$21</definedName>
    <definedName name="A2_2">'[1]Tabela de Dados Dimensionamento'!$X$6:$X$21</definedName>
    <definedName name="A2_3">'[1]Tabela de Dados Dimensionamento'!$Y$6:$Y$21</definedName>
    <definedName name="B1_2">'[1]Tabela de Dados Dimensionamento'!$Z$6:$Z$21</definedName>
    <definedName name="B1_3">'[1]Tabela de Dados Dimensionamento'!$AA$6:$AA$21</definedName>
    <definedName name="B2_2">'[1]Tabela de Dados Dimensionamento'!$AB$6:$AB$21</definedName>
    <definedName name="B2_3">'[1]Tabela de Dados Dimensionamento'!$AC$6:$AC$21</definedName>
    <definedName name="C_2">'[1]Tabela de Dados Dimensionamento'!$AD$6:$AD$21</definedName>
    <definedName name="C_3">'[1]Tabela de Dados Dimensionamento'!$AE$6:$AE$21</definedName>
    <definedName name="D_2">'[1]Tabela de Dados Dimensionamento'!$AF$6:$AF$21</definedName>
    <definedName name="D_3">'[1]Tabela de Dados Dimensionamento'!$AG$6:$AG$21</definedName>
    <definedName name="fca_cab">'[1]Tabela de Dados Dimensionamento'!$B$3:$E$3</definedName>
    <definedName name="fca_tipo">#REF!</definedName>
    <definedName name="fct_instalacao">#REF!</definedName>
    <definedName name="Seção_mm²">'[1]Tabela de Dados Dimensionamento'!$AH$6:$AH$21</definedName>
    <definedName name="tabela_fca">'[1]Tabela de Dados Dimensionamento'!$H$4:$S$9</definedName>
    <definedName name="Tabela_FCT">'[1]Tabela de Dados Dimensionamento'!$A$3:$E$18</definedName>
    <definedName name="Temp_ambiente">#REF!</definedName>
    <definedName name="tipo_fca">'[1]Tabela de Dados Dimensionamento'!$G$5:$G$9</definedName>
    <definedName name="Tipo_instal">#REF!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6" l="1"/>
  <c r="K14" i="6"/>
  <c r="K15" i="6"/>
  <c r="K12" i="6"/>
  <c r="L3" i="6"/>
  <c r="L4" i="6"/>
  <c r="L5" i="6"/>
  <c r="L6" i="6"/>
  <c r="L7" i="6"/>
  <c r="K3" i="6"/>
  <c r="K4" i="6"/>
  <c r="K5" i="6"/>
  <c r="K6" i="6"/>
  <c r="K7" i="6"/>
  <c r="J3" i="6"/>
  <c r="J4" i="6"/>
  <c r="J5" i="6"/>
  <c r="J6" i="6"/>
  <c r="J7" i="6"/>
  <c r="I3" i="6"/>
  <c r="I4" i="6"/>
  <c r="I5" i="6"/>
  <c r="I6" i="6"/>
  <c r="I7" i="6"/>
  <c r="C19" i="8"/>
  <c r="D19" i="8"/>
  <c r="E19" i="8"/>
  <c r="F19" i="8"/>
  <c r="B19" i="8"/>
  <c r="F18" i="8" l="1"/>
  <c r="C18" i="8"/>
  <c r="D18" i="8"/>
  <c r="E18" i="8"/>
  <c r="B18" i="8"/>
  <c r="B13" i="8"/>
  <c r="C13" i="8"/>
  <c r="D13" i="8"/>
  <c r="E13" i="8"/>
  <c r="F7" i="8"/>
  <c r="F8" i="8"/>
  <c r="F9" i="8"/>
  <c r="F10" i="8"/>
  <c r="F11" i="8"/>
  <c r="F12" i="8"/>
  <c r="F3" i="8"/>
  <c r="H3" i="2"/>
  <c r="H4" i="2"/>
  <c r="H5" i="2"/>
  <c r="H6" i="2"/>
  <c r="H7" i="2"/>
  <c r="H8" i="2"/>
  <c r="T3" i="7"/>
  <c r="T4" i="7"/>
  <c r="T5" i="7"/>
  <c r="T6" i="7"/>
  <c r="T7" i="7"/>
  <c r="T8" i="7"/>
  <c r="T9" i="7"/>
  <c r="T10" i="7"/>
  <c r="T11" i="7"/>
  <c r="T12" i="7"/>
  <c r="S5" i="7"/>
  <c r="S6" i="7"/>
  <c r="S7" i="7"/>
  <c r="S8" i="7"/>
  <c r="S9" i="7"/>
  <c r="S3" i="7"/>
  <c r="S10" i="7"/>
  <c r="S11" i="7"/>
  <c r="S12" i="7"/>
  <c r="S4" i="7"/>
  <c r="R12" i="7"/>
  <c r="R11" i="7"/>
  <c r="R10" i="7"/>
  <c r="R9" i="7"/>
  <c r="R8" i="7"/>
  <c r="R7" i="7"/>
  <c r="R6" i="7"/>
  <c r="R5" i="7"/>
  <c r="R4" i="7"/>
  <c r="R3" i="7"/>
  <c r="E14" i="7"/>
  <c r="H14" i="7" s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E2" i="7"/>
  <c r="H2" i="7" s="1"/>
  <c r="E3" i="7"/>
  <c r="H3" i="7" s="1"/>
  <c r="E4" i="7"/>
  <c r="H4" i="7" s="1"/>
  <c r="E5" i="7"/>
  <c r="H5" i="7" s="1"/>
  <c r="E6" i="7"/>
  <c r="H6" i="7" s="1"/>
  <c r="E7" i="7"/>
  <c r="H7" i="7" s="1"/>
  <c r="E8" i="7"/>
  <c r="H8" i="7" s="1"/>
  <c r="E9" i="7"/>
  <c r="H9" i="7" s="1"/>
  <c r="E10" i="7"/>
  <c r="H10" i="7" s="1"/>
  <c r="E11" i="7"/>
  <c r="H11" i="7" s="1"/>
  <c r="E12" i="7"/>
  <c r="H12" i="7" s="1"/>
  <c r="E13" i="7"/>
  <c r="H13" i="7" s="1"/>
  <c r="E15" i="7"/>
  <c r="H15" i="7" s="1"/>
  <c r="E16" i="7"/>
  <c r="H16" i="7" s="1"/>
  <c r="E17" i="7"/>
  <c r="H17" i="7" s="1"/>
  <c r="E18" i="7"/>
  <c r="H18" i="7" s="1"/>
  <c r="E19" i="7"/>
  <c r="H19" i="7" s="1"/>
  <c r="E20" i="7"/>
  <c r="H20" i="7" s="1"/>
  <c r="E21" i="7"/>
  <c r="H21" i="7" s="1"/>
  <c r="E22" i="7"/>
  <c r="H22" i="7" s="1"/>
  <c r="E23" i="7"/>
  <c r="H23" i="7" s="1"/>
  <c r="E24" i="7"/>
  <c r="H24" i="7" s="1"/>
  <c r="E25" i="7"/>
  <c r="H25" i="7" s="1"/>
  <c r="E26" i="7"/>
  <c r="H26" i="7" s="1"/>
  <c r="E27" i="7"/>
  <c r="H27" i="7" s="1"/>
  <c r="E28" i="7"/>
  <c r="H28" i="7" s="1"/>
  <c r="E29" i="7"/>
  <c r="H29" i="7" s="1"/>
  <c r="E30" i="7"/>
  <c r="H30" i="7" s="1"/>
  <c r="E31" i="7"/>
  <c r="H31" i="7" s="1"/>
  <c r="E32" i="7"/>
  <c r="H32" i="7" s="1"/>
  <c r="E33" i="7"/>
  <c r="H33" i="7" s="1"/>
  <c r="E34" i="7"/>
  <c r="H34" i="7" s="1"/>
  <c r="E35" i="7"/>
  <c r="H35" i="7" s="1"/>
  <c r="E36" i="7"/>
  <c r="H36" i="7" s="1"/>
  <c r="E37" i="7"/>
  <c r="H37" i="7" s="1"/>
  <c r="E38" i="7"/>
  <c r="H38" i="7" s="1"/>
  <c r="E39" i="7"/>
  <c r="H39" i="7" s="1"/>
  <c r="E40" i="7"/>
  <c r="H40" i="7" s="1"/>
  <c r="E41" i="7"/>
  <c r="H41" i="7" s="1"/>
  <c r="E42" i="7"/>
  <c r="H42" i="7" s="1"/>
  <c r="E43" i="7"/>
  <c r="H43" i="7" s="1"/>
  <c r="E44" i="7"/>
  <c r="H44" i="7" s="1"/>
  <c r="E45" i="7"/>
  <c r="H45" i="7" s="1"/>
  <c r="E46" i="7"/>
  <c r="H46" i="7" s="1"/>
  <c r="E47" i="7"/>
  <c r="H47" i="7" s="1"/>
  <c r="E48" i="7"/>
  <c r="H48" i="7" s="1"/>
  <c r="E49" i="7"/>
  <c r="H49" i="7" s="1"/>
  <c r="E50" i="7"/>
  <c r="H50" i="7" s="1"/>
  <c r="E51" i="7"/>
  <c r="H51" i="7" s="1"/>
  <c r="E52" i="7"/>
  <c r="H52" i="7" s="1"/>
  <c r="E53" i="7"/>
  <c r="H53" i="7" s="1"/>
  <c r="E54" i="7"/>
  <c r="H54" i="7" s="1"/>
  <c r="E55" i="7"/>
  <c r="H55" i="7" s="1"/>
  <c r="E56" i="7"/>
  <c r="H56" i="7" s="1"/>
  <c r="E57" i="7"/>
  <c r="H57" i="7" s="1"/>
  <c r="E58" i="7"/>
  <c r="H58" i="7" s="1"/>
  <c r="E59" i="7"/>
  <c r="H59" i="7" s="1"/>
  <c r="E60" i="7"/>
  <c r="H60" i="7" s="1"/>
  <c r="F13" i="8" l="1"/>
  <c r="J4" i="7"/>
  <c r="K4" i="7"/>
  <c r="J13" i="6"/>
  <c r="J14" i="6"/>
  <c r="J15" i="6"/>
  <c r="J12" i="6"/>
</calcChain>
</file>

<file path=xl/sharedStrings.xml><?xml version="1.0" encoding="utf-8"?>
<sst xmlns="http://schemas.openxmlformats.org/spreadsheetml/2006/main" count="229" uniqueCount="175">
  <si>
    <t>The sims</t>
  </si>
  <si>
    <t>Desvendando o Flash</t>
  </si>
  <si>
    <t>Segredos do Photoshop</t>
  </si>
  <si>
    <t>101 Dicas Word</t>
  </si>
  <si>
    <t>101 Dicas Excel</t>
  </si>
  <si>
    <t>Curso Completo Excel</t>
  </si>
  <si>
    <t>Total</t>
  </si>
  <si>
    <t>Jun</t>
  </si>
  <si>
    <t>Mai</t>
  </si>
  <si>
    <t>Abr</t>
  </si>
  <si>
    <t>Mar</t>
  </si>
  <si>
    <t>Fev</t>
  </si>
  <si>
    <t>Jan</t>
  </si>
  <si>
    <t>Produto</t>
  </si>
  <si>
    <t xml:space="preserve">Artes Marciais </t>
  </si>
  <si>
    <t>Nome</t>
  </si>
  <si>
    <t>Idade</t>
  </si>
  <si>
    <t>Peso</t>
  </si>
  <si>
    <t>Arte Marcial</t>
  </si>
  <si>
    <t>Faixa</t>
  </si>
  <si>
    <t>Leandro Ramos</t>
  </si>
  <si>
    <t>Karatê</t>
  </si>
  <si>
    <t>Amarela</t>
  </si>
  <si>
    <t>Verde</t>
  </si>
  <si>
    <t>Anderson Abreu</t>
  </si>
  <si>
    <t>Capoeira</t>
  </si>
  <si>
    <t>Roxa</t>
  </si>
  <si>
    <t>Branca</t>
  </si>
  <si>
    <t>Jefferson Costa</t>
  </si>
  <si>
    <t>Rosa</t>
  </si>
  <si>
    <t>Gabriel Jesus</t>
  </si>
  <si>
    <t>Judô</t>
  </si>
  <si>
    <t>José de Assis</t>
  </si>
  <si>
    <t>João Antunes</t>
  </si>
  <si>
    <t>MMA</t>
  </si>
  <si>
    <t>Steve Senegal</t>
  </si>
  <si>
    <t>Preta</t>
  </si>
  <si>
    <t>Mateus Guimaraes</t>
  </si>
  <si>
    <t>Azul</t>
  </si>
  <si>
    <t>Mateus Rosa</t>
  </si>
  <si>
    <t>Leandro Almeida</t>
  </si>
  <si>
    <t>Jesus Bueno</t>
  </si>
  <si>
    <t>Carlos Amarilha</t>
  </si>
  <si>
    <t>Robson Angelotti</t>
  </si>
  <si>
    <t>Rivas Reis</t>
  </si>
  <si>
    <t>Wellington Almeida</t>
  </si>
  <si>
    <t>Mauro Peixoto</t>
  </si>
  <si>
    <t>Anderson Silva</t>
  </si>
  <si>
    <t>Bruno Dante</t>
  </si>
  <si>
    <t>Milton Santos</t>
  </si>
  <si>
    <t>Média de idade</t>
  </si>
  <si>
    <t>Modalidade</t>
  </si>
  <si>
    <t>Quadro Resumo</t>
  </si>
  <si>
    <t>Quantidade</t>
  </si>
  <si>
    <t>Contribuição</t>
  </si>
  <si>
    <t>Arrecadação</t>
  </si>
  <si>
    <t xml:space="preserve">CELSO MARTINS </t>
  </si>
  <si>
    <t xml:space="preserve">JAMES STIRLING FILHO </t>
  </si>
  <si>
    <t xml:space="preserve">LEONARDO TOBIAS ALVES </t>
  </si>
  <si>
    <t xml:space="preserve">RAFAEL LOBOSCO </t>
  </si>
  <si>
    <t xml:space="preserve">CELMA THEREZINHA DAS NEVES </t>
  </si>
  <si>
    <t xml:space="preserve">JAIR FRANCO PINHEIRO </t>
  </si>
  <si>
    <t xml:space="preserve">JULIO CESAR MARTINS </t>
  </si>
  <si>
    <t xml:space="preserve">NOEMIA DO CARMO BARBOSA </t>
  </si>
  <si>
    <t xml:space="preserve">DELMIRA DE FREITAS FERREIRA </t>
  </si>
  <si>
    <t xml:space="preserve">JOAO ARBOES TRANCOSO </t>
  </si>
  <si>
    <t xml:space="preserve">LUIZ CARLOS MUNCH </t>
  </si>
  <si>
    <t xml:space="preserve">RODRIGO GOMES DA COSTA </t>
  </si>
  <si>
    <t xml:space="preserve">CARLOS BITENCOURT DE MIRANDA </t>
  </si>
  <si>
    <t xml:space="preserve">DECIO RENATO DUARTE LOUREIRO </t>
  </si>
  <si>
    <t xml:space="preserve">HIARLI GUZZO DE MATTOS </t>
  </si>
  <si>
    <t xml:space="preserve">JELCENIR TEMPERINI </t>
  </si>
  <si>
    <t xml:space="preserve">JOSE HENRIQUE CHAVES DE OLIVEIRA </t>
  </si>
  <si>
    <t xml:space="preserve">LUCIA ELVIRA A DA SILVA </t>
  </si>
  <si>
    <t xml:space="preserve">NEUZA A. COSTA </t>
  </si>
  <si>
    <t xml:space="preserve">RENATA GAMA CAMPANA </t>
  </si>
  <si>
    <t xml:space="preserve">ARLETE MARQUES DOS SANTOS </t>
  </si>
  <si>
    <t xml:space="preserve">CARLOS GOMES PEDRAZZI </t>
  </si>
  <si>
    <t xml:space="preserve">DORA DA SILVA </t>
  </si>
  <si>
    <t xml:space="preserve">ENEIDA SANTOS DE BRITO </t>
  </si>
  <si>
    <t xml:space="preserve">IRENE DA SILVA LIMA </t>
  </si>
  <si>
    <t xml:space="preserve">JONAS SAUL DE SALLES JUNIOR </t>
  </si>
  <si>
    <t xml:space="preserve">JOSE CARLOS MACIEL ALVARENGA </t>
  </si>
  <si>
    <t xml:space="preserve">JOSE IGNACIO DE LOYOLA </t>
  </si>
  <si>
    <t xml:space="preserve">LUZIA HELENA BELTRAO </t>
  </si>
  <si>
    <t xml:space="preserve">MARIA HELENA MORAES DOS SANTOS </t>
  </si>
  <si>
    <t xml:space="preserve">NILCILEA CHERMOUTH DOS SANTOS </t>
  </si>
  <si>
    <t xml:space="preserve">ZAIANE FERNANDES MARCELLO </t>
  </si>
  <si>
    <t xml:space="preserve">ARMANDO DE JESUS MELLO </t>
  </si>
  <si>
    <t xml:space="preserve">BRONISLAW HARTENBERG </t>
  </si>
  <si>
    <t xml:space="preserve">CELIA HELENA COPUTO HUGUENIN </t>
  </si>
  <si>
    <t xml:space="preserve">DERMEVAL RAFAEL </t>
  </si>
  <si>
    <t xml:space="preserve">ELISABETH MARIA CAMPOGNUC </t>
  </si>
  <si>
    <t xml:space="preserve">EZEQUIEL CUSTODIO DA SILVA </t>
  </si>
  <si>
    <t xml:space="preserve">GILKA DO NASCIMENTO </t>
  </si>
  <si>
    <t xml:space="preserve">JADIR PEREIRA DA ROSA </t>
  </si>
  <si>
    <t xml:space="preserve">JOELBIO BARRETO MIRANDA </t>
  </si>
  <si>
    <t xml:space="preserve">JORGE ARMANDO SA DE ANDRADES </t>
  </si>
  <si>
    <t xml:space="preserve">JOSE DE BRITO IRMAO </t>
  </si>
  <si>
    <t xml:space="preserve">JOSE GUILHERME KNUST </t>
  </si>
  <si>
    <t xml:space="preserve">JOSE MACHADO PINHEIRO </t>
  </si>
  <si>
    <t xml:space="preserve">LUIZ GONZAGA GUZZO CAETANO </t>
  </si>
  <si>
    <t xml:space="preserve">MARIA DA CONCEICAO DIAS KAP </t>
  </si>
  <si>
    <t xml:space="preserve">MARIA MADALENA DE SOUZA MOREIRA </t>
  </si>
  <si>
    <t xml:space="preserve">MARIA TERESA DE VASCONCELLO </t>
  </si>
  <si>
    <t xml:space="preserve">NILDO DE OLIVEIRA VIANNA </t>
  </si>
  <si>
    <t xml:space="preserve">ROSANA L. CHAVES </t>
  </si>
  <si>
    <t xml:space="preserve">ZELI APARECIDA HECKERT DA CRUZ </t>
  </si>
  <si>
    <t xml:space="preserve">ALDA MARIA DE CARVALHO </t>
  </si>
  <si>
    <t xml:space="preserve">ANTONIO LENGRUBER </t>
  </si>
  <si>
    <t xml:space="preserve">ELPIDIO BEZERA DE LERA FILHO </t>
  </si>
  <si>
    <t xml:space="preserve">JORGE PLACIDO ORNELAS DE SOUZA </t>
  </si>
  <si>
    <t xml:space="preserve">JOSE AUGUSTO GONCALVES NEVES </t>
  </si>
  <si>
    <t xml:space="preserve">MARIA DA CONCEICAO DIAS KAPPEL </t>
  </si>
  <si>
    <t xml:space="preserve">MARIA DO CARMO BARBOZA </t>
  </si>
  <si>
    <t>Situação</t>
  </si>
  <si>
    <t>Maior Nota</t>
  </si>
  <si>
    <t>Menor Nota</t>
  </si>
  <si>
    <r>
      <t>*Gráfico 1</t>
    </r>
    <r>
      <rPr>
        <sz val="11"/>
        <color theme="1"/>
        <rFont val="Calibri"/>
        <family val="2"/>
        <scheme val="minor"/>
      </rPr>
      <t xml:space="preserve"> modelo de pizza relacionando as vendas de 6 meses do produto Segredos do Photoshop - SEM O TOTAL</t>
    </r>
  </si>
  <si>
    <t>Receita Bruta</t>
  </si>
  <si>
    <t>Jan-Mar</t>
  </si>
  <si>
    <t>Abr-Jun</t>
  </si>
  <si>
    <t>Jul-Set</t>
  </si>
  <si>
    <t>Out-Dez</t>
  </si>
  <si>
    <t>Total do ano</t>
  </si>
  <si>
    <t>Salários</t>
  </si>
  <si>
    <t>Juros</t>
  </si>
  <si>
    <t>Aluguel</t>
  </si>
  <si>
    <t>Propaganda</t>
  </si>
  <si>
    <t>Suprimentos</t>
  </si>
  <si>
    <t>Diversos</t>
  </si>
  <si>
    <t>Receita Líquida</t>
  </si>
  <si>
    <t>Média de Peso</t>
  </si>
  <si>
    <t>.</t>
  </si>
  <si>
    <t>Total Contribuição</t>
  </si>
  <si>
    <t>Trimestre</t>
  </si>
  <si>
    <r>
      <t xml:space="preserve">*Gráfico 2 </t>
    </r>
    <r>
      <rPr>
        <sz val="11"/>
        <color theme="1"/>
        <rFont val="Calibri"/>
        <family val="2"/>
        <scheme val="minor"/>
      </rPr>
      <t>modelo do tipo colunas demostrar o total de vendas no mês  de abril</t>
    </r>
  </si>
  <si>
    <t>Atividade 1</t>
  </si>
  <si>
    <t>Atividade 2</t>
  </si>
  <si>
    <t>Atividade 3</t>
  </si>
  <si>
    <t>Projeção para o ano de 2022</t>
  </si>
  <si>
    <t xml:space="preserve">Total </t>
  </si>
  <si>
    <t>Anderson Mendonca</t>
  </si>
  <si>
    <t>Tae-kwon-do</t>
  </si>
  <si>
    <t>Leandro Cupim</t>
  </si>
  <si>
    <t>Everson Sândalo</t>
  </si>
  <si>
    <t>Chuck Norris</t>
  </si>
  <si>
    <t>Idade Mínima</t>
  </si>
  <si>
    <t>Faixa de Idade</t>
  </si>
  <si>
    <t>Idade Máxima</t>
  </si>
  <si>
    <t>Vendas cursos 2022</t>
  </si>
  <si>
    <t xml:space="preserve">Despesas </t>
  </si>
  <si>
    <t>Resumo do trimestre</t>
  </si>
  <si>
    <t>&gt;=15</t>
  </si>
  <si>
    <t>&gt;=26</t>
  </si>
  <si>
    <t>&gt;=40</t>
  </si>
  <si>
    <t>&gt;=61</t>
  </si>
  <si>
    <t>&lt;26</t>
  </si>
  <si>
    <t>&lt;40</t>
  </si>
  <si>
    <t>&lt;61</t>
  </si>
  <si>
    <t>&lt;120</t>
  </si>
  <si>
    <t>Coluna1</t>
  </si>
  <si>
    <t>Média</t>
  </si>
  <si>
    <t>RESUMO</t>
  </si>
  <si>
    <t>Coluna2</t>
  </si>
  <si>
    <t>APROVADO</t>
  </si>
  <si>
    <t>REPROVADO</t>
  </si>
  <si>
    <t>ATIVIDADE 1</t>
  </si>
  <si>
    <t>Nº NOTAS</t>
  </si>
  <si>
    <t>ATIVIDADE 2</t>
  </si>
  <si>
    <t>ATIVIDADE 3</t>
  </si>
  <si>
    <t>Coluna3</t>
  </si>
  <si>
    <t>Coluna4</t>
  </si>
  <si>
    <t>Coluna5</t>
  </si>
  <si>
    <t>Coluna6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</si>
</sst>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4.3"/>
      <color theme="10"/>
      <name val="Calibr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ont="1" applyFill="1"/>
    <xf numFmtId="0" fontId="3" fillId="0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3" applyFont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3" applyFont="1" applyBorder="1" applyAlignment="1">
      <alignment horizontal="left"/>
    </xf>
    <xf numFmtId="0" fontId="3" fillId="0" borderId="4" xfId="3" applyFont="1" applyFill="1" applyBorder="1" applyAlignment="1">
      <alignment horizontal="left"/>
    </xf>
    <xf numFmtId="0" fontId="3" fillId="0" borderId="4" xfId="3" applyFont="1" applyBorder="1" applyAlignment="1">
      <alignment horizontal="left" wrapText="1"/>
    </xf>
    <xf numFmtId="164" fontId="3" fillId="0" borderId="4" xfId="3" applyNumberFormat="1" applyFont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164" fontId="3" fillId="0" borderId="4" xfId="3" applyNumberFormat="1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0" fillId="0" borderId="4" xfId="0" applyBorder="1" applyAlignment="1">
      <alignment horizontal="left"/>
    </xf>
    <xf numFmtId="0" fontId="5" fillId="0" borderId="0" xfId="0" applyFont="1" applyFill="1" applyBorder="1" applyAlignment="1"/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0" borderId="7" xfId="0" applyFont="1" applyFill="1" applyBorder="1" applyAlignment="1"/>
    <xf numFmtId="0" fontId="5" fillId="0" borderId="11" xfId="0" applyFont="1" applyFill="1" applyBorder="1" applyAlignment="1"/>
    <xf numFmtId="0" fontId="5" fillId="0" borderId="12" xfId="0" applyFont="1" applyFill="1" applyBorder="1" applyAlignment="1"/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4" fontId="0" fillId="0" borderId="0" xfId="8" applyFont="1" applyFill="1"/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44" fontId="0" fillId="0" borderId="0" xfId="8" applyFont="1"/>
    <xf numFmtId="44" fontId="5" fillId="3" borderId="1" xfId="8" applyFont="1" applyFill="1" applyBorder="1" applyAlignment="1">
      <alignment horizontal="center"/>
    </xf>
    <xf numFmtId="44" fontId="5" fillId="3" borderId="2" xfId="8" applyFont="1" applyFill="1" applyBorder="1" applyAlignment="1">
      <alignment horizontal="center"/>
    </xf>
    <xf numFmtId="44" fontId="5" fillId="3" borderId="3" xfId="8" applyFont="1" applyFill="1" applyBorder="1" applyAlignment="1">
      <alignment horizontal="center"/>
    </xf>
    <xf numFmtId="44" fontId="0" fillId="0" borderId="7" xfId="8" applyFont="1" applyBorder="1"/>
    <xf numFmtId="44" fontId="0" fillId="0" borderId="11" xfId="8" applyFont="1" applyBorder="1"/>
    <xf numFmtId="44" fontId="0" fillId="0" borderId="12" xfId="8" applyFont="1" applyBorder="1"/>
    <xf numFmtId="44" fontId="0" fillId="0" borderId="5" xfId="8" applyFont="1" applyBorder="1"/>
    <xf numFmtId="44" fontId="0" fillId="0" borderId="4" xfId="8" applyFont="1" applyBorder="1"/>
    <xf numFmtId="44" fontId="0" fillId="0" borderId="9" xfId="8" applyFont="1" applyBorder="1"/>
    <xf numFmtId="44" fontId="0" fillId="0" borderId="6" xfId="8" applyFont="1" applyBorder="1"/>
    <xf numFmtId="44" fontId="0" fillId="0" borderId="8" xfId="8" applyFont="1" applyBorder="1"/>
    <xf numFmtId="44" fontId="0" fillId="0" borderId="13" xfId="8" applyFont="1" applyBorder="1"/>
    <xf numFmtId="0" fontId="4" fillId="3" borderId="0" xfId="0" applyFont="1" applyFill="1" applyBorder="1" applyAlignment="1">
      <alignment horizontal="center"/>
    </xf>
    <xf numFmtId="44" fontId="3" fillId="0" borderId="0" xfId="8" applyFont="1" applyFill="1" applyBorder="1" applyAlignment="1">
      <alignment horizontal="center"/>
    </xf>
    <xf numFmtId="44" fontId="3" fillId="0" borderId="0" xfId="8" applyFont="1" applyFill="1" applyBorder="1"/>
  </cellXfs>
  <cellStyles count="9">
    <cellStyle name="Hiperlink 2" xfId="2"/>
    <cellStyle name="Hiperlink Visitado" xfId="4" builtinId="9" hidden="1"/>
    <cellStyle name="Hiperlink Visitado" xfId="5" builtinId="9" hidden="1"/>
    <cellStyle name="Hiperlink Visitado" xfId="6" builtinId="9" hidden="1"/>
    <cellStyle name="Hiperlink Visitado" xfId="7" builtinId="9" hidden="1"/>
    <cellStyle name="Moeda" xfId="8" builtinId="4"/>
    <cellStyle name="Moeda 2" xfId="1"/>
    <cellStyle name="Normal" xfId="0" builtinId="0"/>
    <cellStyle name="Normal 2" xfId="3"/>
  </cellStyles>
  <dxfs count="7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Segredos do Photoshop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'AV. 2'!$B$2:$G$2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'AV. 2'!$B$6:$G$6</c:f>
              <c:numCache>
                <c:formatCode>_("R$"* #,##0.00_);_("R$"* \(#,##0.00\);_("R$"* "-"??_);_(@_)</c:formatCode>
                <c:ptCount val="6"/>
                <c:pt idx="0">
                  <c:v>40000</c:v>
                </c:pt>
                <c:pt idx="1">
                  <c:v>135000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14A-A6CF-A120C41746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em Abril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'AV. 2'!$A$3:$A$8</c:f>
              <c:strCache>
                <c:ptCount val="6"/>
                <c:pt idx="0">
                  <c:v>Curso Completo Excel</c:v>
                </c:pt>
                <c:pt idx="1">
                  <c:v>101 Dicas Excel</c:v>
                </c:pt>
                <c:pt idx="2">
                  <c:v>101 Dicas Word</c:v>
                </c:pt>
                <c:pt idx="3">
                  <c:v>Segredos do Photoshop</c:v>
                </c:pt>
                <c:pt idx="4">
                  <c:v>Desvendando o Flash</c:v>
                </c:pt>
                <c:pt idx="5">
                  <c:v>The sims</c:v>
                </c:pt>
              </c:strCache>
            </c:strRef>
          </c:cat>
          <c:val>
            <c:numRef>
              <c:f>'AV. 2'!$E$3:$E$8</c:f>
              <c:numCache>
                <c:formatCode>_("R$"* #,##0.00_);_("R$"* \(#,##0.00\);_("R$"* "-"??_);_(@_)</c:formatCode>
                <c:ptCount val="6"/>
                <c:pt idx="0">
                  <c:v>70000</c:v>
                </c:pt>
                <c:pt idx="1">
                  <c:v>120000</c:v>
                </c:pt>
                <c:pt idx="2">
                  <c:v>20000</c:v>
                </c:pt>
                <c:pt idx="3">
                  <c:v>100000</c:v>
                </c:pt>
                <c:pt idx="4">
                  <c:v>110000</c:v>
                </c:pt>
                <c:pt idx="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A-4FAA-93F8-A010114E4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7978912"/>
        <c:axId val="1467966432"/>
      </c:barChart>
      <c:catAx>
        <c:axId val="14679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966432"/>
        <c:crosses val="autoZero"/>
        <c:auto val="1"/>
        <c:lblAlgn val="ctr"/>
        <c:lblOffset val="100"/>
        <c:noMultiLvlLbl val="0"/>
      </c:catAx>
      <c:valAx>
        <c:axId val="14679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9789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ALUNOS POR MODALIDADE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'Av. 4'!$I$2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'Av. 4'!$H$3:$H$7</c:f>
              <c:strCache>
                <c:ptCount val="5"/>
                <c:pt idx="0">
                  <c:v>Capoeira</c:v>
                </c:pt>
                <c:pt idx="1">
                  <c:v>Judô</c:v>
                </c:pt>
                <c:pt idx="2">
                  <c:v>Karatê</c:v>
                </c:pt>
                <c:pt idx="3">
                  <c:v>Tae-kwon-do</c:v>
                </c:pt>
                <c:pt idx="4">
                  <c:v>MMA</c:v>
                </c:pt>
              </c:strCache>
            </c:strRef>
          </c:cat>
          <c:val>
            <c:numRef>
              <c:f>'Av. 4'!$I$3:$I$7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0-48F0-9F83-E3605CF11C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9076784"/>
        <c:axId val="1469074288"/>
      </c:barChart>
      <c:catAx>
        <c:axId val="146907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MODALIDADES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074288"/>
        <c:crosses val="autoZero"/>
        <c:auto val="1"/>
        <c:lblAlgn val="ctr"/>
        <c:lblOffset val="100"/>
        <c:noMultiLvlLbl val="0"/>
      </c:catAx>
      <c:valAx>
        <c:axId val="14690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ALUNIOS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0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'Av. 4'!$K$11</c:f>
              <c:strCache>
                <c:ptCount val="1"/>
                <c:pt idx="0">
                  <c:v>Total Contribuição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'Av. 4'!$J$12:$J$15</c:f>
              <c:strCache>
                <c:ptCount val="4"/>
                <c:pt idx="0">
                  <c:v>&gt;=15 até &lt;26</c:v>
                </c:pt>
                <c:pt idx="1">
                  <c:v>&gt;=26 até &lt;40</c:v>
                </c:pt>
                <c:pt idx="2">
                  <c:v>&gt;=40 até &lt;61</c:v>
                </c:pt>
                <c:pt idx="3">
                  <c:v>&gt;=61 até &lt;120</c:v>
                </c:pt>
              </c:strCache>
            </c:strRef>
          </c:cat>
          <c:val>
            <c:numRef>
              <c:f>'Av. 4'!$K$12:$K$15</c:f>
              <c:numCache>
                <c:formatCode>General</c:formatCode>
                <c:ptCount val="4"/>
                <c:pt idx="0">
                  <c:v>1900</c:v>
                </c:pt>
                <c:pt idx="1">
                  <c:v>760</c:v>
                </c:pt>
                <c:pt idx="2">
                  <c:v>360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1-44D8-A736-058A99FF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168275</xdr:rowOff>
    </xdr:from>
    <xdr:to>
      <xdr:col>15</xdr:col>
      <xdr:colOff>104775</xdr:colOff>
      <xdr:row>27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934450" y="1120775"/>
          <a:ext cx="4171950" cy="4117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Formatação Condicional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Sobre notas e média abaixo de 6 ficar em negrito e cor da fonte vermelho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Sobre situação Aprovado em VERDE e reprovado em VERMELHO</a:t>
          </a:r>
          <a:endParaRPr lang="pt-BR"/>
        </a:p>
        <a:p>
          <a:endParaRPr lang="pt-B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Formatação das células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Mostrar no máximo uma casa decimal nos números. 7,83 deverá mostrar 7,8</a:t>
          </a:r>
          <a:r>
            <a:rPr lang="pt-BR"/>
            <a:t> </a:t>
          </a:r>
        </a:p>
        <a:p>
          <a:endParaRPr lang="pt-B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Calcular a média, maior nota e menor nota</a:t>
          </a:r>
          <a:r>
            <a:rPr lang="pt-BR"/>
            <a:t> </a:t>
          </a:r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Situação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média menor do que 6 está reprovado, caso contrário aprovado</a:t>
          </a:r>
          <a:r>
            <a:rPr lang="pt-BR"/>
            <a:t> </a:t>
          </a:r>
        </a:p>
        <a:p>
          <a:endParaRPr lang="pt-B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Formatação da tabela com: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Bordas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 de Fundo</a:t>
          </a:r>
          <a:r>
            <a:rPr lang="pt-BR"/>
            <a:t> </a:t>
          </a:r>
        </a:p>
        <a:p>
          <a:r>
            <a:rPr lang="pt-BR" sz="1100"/>
            <a:t>Cores</a:t>
          </a:r>
          <a:r>
            <a:rPr lang="pt-BR" sz="1100" baseline="0"/>
            <a:t> mescladas</a:t>
          </a:r>
        </a:p>
        <a:p>
          <a:endParaRPr lang="pt-BR" sz="1100"/>
        </a:p>
        <a:p>
          <a:r>
            <a:rPr lang="pt-BR" sz="1100" b="1"/>
            <a:t>Fazer quadro de resumos </a:t>
          </a:r>
        </a:p>
        <a:p>
          <a:r>
            <a:rPr lang="pt-BR" sz="1100"/>
            <a:t>Com total de alunos aprovados</a:t>
          </a:r>
          <a:r>
            <a:rPr lang="pt-BR" sz="1100" baseline="0"/>
            <a:t> e total de alunos reprovados (utilizar fórmula cont.se)</a:t>
          </a:r>
        </a:p>
        <a:p>
          <a:endParaRPr lang="pt-BR" sz="1100" baseline="0"/>
        </a:p>
        <a:p>
          <a:r>
            <a:rPr lang="pt-BR" sz="1100" b="1" baseline="0"/>
            <a:t>Fazer quadro de notas </a:t>
          </a:r>
        </a:p>
        <a:p>
          <a:r>
            <a:rPr lang="pt-BR" sz="1100" baseline="0"/>
            <a:t>para verificar a quantidade de cada uma das notas em cada atividade (utilizar fórmula cont.se)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0</xdr:row>
      <xdr:rowOff>63500</xdr:rowOff>
    </xdr:from>
    <xdr:to>
      <xdr:col>16</xdr:col>
      <xdr:colOff>381000</xdr:colOff>
      <xdr:row>11</xdr:row>
      <xdr:rowOff>12700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413500" y="63500"/>
          <a:ext cx="51689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Mesclar</a:t>
          </a:r>
          <a:r>
            <a:rPr lang="pt-B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célula vendas cursos 2022</a:t>
          </a:r>
        </a:p>
        <a:p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Formatar dados como tabela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Utilizar linha de totais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Formatar valores como contábil</a:t>
          </a:r>
        </a:p>
        <a:p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Determinar o total de vendas de cada produto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Formatar as células em formato contábil</a:t>
          </a:r>
        </a:p>
        <a:p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Gráficos necessário ter título condizente aos dados selecionados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l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egenda dos eixos.</a:t>
          </a:r>
          <a:r>
            <a:rPr lang="pt-BR"/>
            <a:t> </a:t>
          </a:r>
        </a:p>
        <a:p>
          <a:endParaRPr lang="pt-BR" sz="1100"/>
        </a:p>
      </xdr:txBody>
    </xdr:sp>
    <xdr:clientData/>
  </xdr:twoCellAnchor>
  <xdr:twoCellAnchor>
    <xdr:from>
      <xdr:col>0</xdr:col>
      <xdr:colOff>1400174</xdr:colOff>
      <xdr:row>15</xdr:row>
      <xdr:rowOff>19050</xdr:rowOff>
    </xdr:from>
    <xdr:to>
      <xdr:col>6</xdr:col>
      <xdr:colOff>123824</xdr:colOff>
      <xdr:row>30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166687</xdr:colOff>
      <xdr:row>14</xdr:row>
      <xdr:rowOff>76200</xdr:rowOff>
    </xdr:from>
    <xdr:to>
      <xdr:col>15</xdr:col>
      <xdr:colOff>471487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561976</xdr:colOff>
      <xdr:row>0</xdr:row>
      <xdr:rowOff>95250</xdr:rowOff>
    </xdr:from>
    <xdr:to>
      <xdr:col>15</xdr:col>
      <xdr:colOff>450850</xdr:colOff>
      <xdr:row>22</xdr:row>
      <xdr:rowOff>53975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C764C99-110F-454A-AFE8-B6A9F8943881}"/>
            </a:ext>
          </a:extLst>
        </xdr:cNvPr>
        <xdr:cNvSpPr/>
      </xdr:nvSpPr>
      <xdr:spPr>
        <a:xfrm>
          <a:off x="6543676" y="95250"/>
          <a:ext cx="5203824" cy="4178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Mesclar célula</a:t>
          </a:r>
          <a:r>
            <a:rPr lang="pt-BR" sz="1100" baseline="0"/>
            <a:t> da projeção para o ano de 2022</a:t>
          </a:r>
        </a:p>
        <a:p>
          <a:pPr algn="l"/>
          <a:endParaRPr lang="pt-BR" sz="1100" baseline="0"/>
        </a:p>
        <a:p>
          <a:pPr algn="l"/>
          <a:r>
            <a:rPr lang="pt-BR" sz="1100" baseline="0"/>
            <a:t>Formatar como tabela a Projeção para o ano de 2022 selecionando Trimestre e receita bruta</a:t>
          </a:r>
        </a:p>
        <a:p>
          <a:pPr algn="l"/>
          <a:endParaRPr lang="pt-BR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Formatar como tabela as despesas  selecionando Trimestre e todas as despesas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Formatar como tabela o Resumo do trimestre selecionando trimestre, receita líquida e situação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/>
        </a:p>
        <a:p>
          <a:pPr algn="l"/>
          <a:r>
            <a:rPr lang="pt-BR" sz="1100" b="1"/>
            <a:t>Total</a:t>
          </a:r>
          <a:r>
            <a:rPr lang="pt-BR" sz="1100" b="1" baseline="0"/>
            <a:t> do ano Receita Bruta:</a:t>
          </a:r>
          <a:r>
            <a:rPr lang="pt-BR" sz="1100" baseline="0"/>
            <a:t> Soma das receitais anuais</a:t>
          </a:r>
        </a:p>
        <a:p>
          <a:pPr algn="l"/>
          <a:r>
            <a:rPr lang="pt-BR" sz="1100" b="1" baseline="0"/>
            <a:t>Total do ano despesa:</a:t>
          </a:r>
          <a:r>
            <a:rPr lang="pt-BR" sz="1100" baseline="0"/>
            <a:t> Soma das despesas anuais</a:t>
          </a:r>
        </a:p>
        <a:p>
          <a:pPr algn="l"/>
          <a:r>
            <a:rPr lang="pt-BR" sz="1100" b="1" baseline="0"/>
            <a:t>Total do trimestre:</a:t>
          </a:r>
          <a:r>
            <a:rPr lang="pt-BR" sz="1100" baseline="0"/>
            <a:t> Soma das despesas do trimestre</a:t>
          </a:r>
        </a:p>
        <a:p>
          <a:pPr algn="l"/>
          <a:r>
            <a:rPr lang="pt-BR" sz="1100" b="1" baseline="0"/>
            <a:t>Receita Líquida:</a:t>
          </a:r>
          <a:r>
            <a:rPr lang="pt-BR" sz="1100" baseline="0"/>
            <a:t> Receita Bruta menos total de despesas do trimestre</a:t>
          </a:r>
        </a:p>
        <a:p>
          <a:pPr algn="l"/>
          <a:r>
            <a:rPr lang="pt-BR" sz="1100" b="1" baseline="0"/>
            <a:t>Valor acumulado do ano de despesas:</a:t>
          </a:r>
          <a:r>
            <a:rPr lang="pt-BR" sz="1100" baseline="0"/>
            <a:t> soma do total do ano de despesas</a:t>
          </a:r>
        </a:p>
        <a:p>
          <a:pPr algn="l"/>
          <a:r>
            <a:rPr lang="pt-BR" sz="1100" b="1" baseline="0"/>
            <a:t>Situação:</a:t>
          </a:r>
        </a:p>
        <a:p>
          <a:pPr algn="l"/>
          <a:r>
            <a:rPr lang="pt-BR" sz="1100" baseline="0"/>
            <a:t>         Se Receita Líquida for menor do  que R$ 1.000,00 Prejuízo Total</a:t>
          </a:r>
        </a:p>
        <a:p>
          <a:pPr algn="l"/>
          <a:r>
            <a:rPr lang="pt-BR" sz="1100" baseline="0"/>
            <a:t>         Se Receita Líquida for menor que R$ 25.000,00 Lucro Médio</a:t>
          </a:r>
        </a:p>
        <a:p>
          <a:pPr algn="l"/>
          <a:r>
            <a:rPr lang="pt-BR" sz="1100" baseline="0"/>
            <a:t>         Se Receita Líquida for maior ou igual que R$ 25.000,00 Lucro Total</a:t>
          </a:r>
        </a:p>
        <a:p>
          <a:pPr algn="l"/>
          <a:endParaRPr lang="pt-BR" sz="1100" baseline="0"/>
        </a:p>
        <a:p>
          <a:pPr algn="l"/>
          <a:r>
            <a:rPr lang="pt-BR" sz="1100" baseline="0"/>
            <a:t>Fazer quadro de resumo mostrando quantas vezes apareceu cada uma das situações (utilizar CONT.SE)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173878</xdr:colOff>
      <xdr:row>0</xdr:row>
      <xdr:rowOff>172197</xdr:rowOff>
    </xdr:from>
    <xdr:to>
      <xdr:col>18</xdr:col>
      <xdr:colOff>297703</xdr:colOff>
      <xdr:row>29</xdr:row>
      <xdr:rowOff>51173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046260" y="172197"/>
          <a:ext cx="3687296" cy="54483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Dados para resolução da planilha:</a:t>
          </a:r>
        </a:p>
        <a:p>
          <a:r>
            <a:rPr lang="pt-BR" sz="1100"/>
            <a:t>Formatar tabela das artes Marciais como tabela utilizando</a:t>
          </a:r>
          <a:r>
            <a:rPr lang="pt-BR" sz="1100" baseline="0"/>
            <a:t> estilo mesclado (linha colorida e outra mais clara)</a:t>
          </a:r>
        </a:p>
        <a:p>
          <a:r>
            <a:rPr lang="pt-BR" sz="1100" baseline="0"/>
            <a:t>Formatar como contábil a contribuição</a:t>
          </a:r>
        </a:p>
        <a:p>
          <a:endParaRPr lang="pt-BR" sz="1100" baseline="0"/>
        </a:p>
        <a:p>
          <a:r>
            <a:rPr lang="pt-BR" sz="1100" baseline="0"/>
            <a:t>Formatar como tabela o quadro de resumo</a:t>
          </a:r>
        </a:p>
        <a:p>
          <a:r>
            <a:rPr lang="pt-BR" sz="1100" baseline="0"/>
            <a:t>Utilizar linha de totais, soma para quantidade e arrecadação e média para média de idade e média de peso</a:t>
          </a:r>
        </a:p>
        <a:p>
          <a:endParaRPr lang="pt-BR" sz="1100" baseline="0"/>
        </a:p>
        <a:p>
          <a:r>
            <a:rPr lang="pt-BR" sz="1100"/>
            <a:t>Formatar</a:t>
          </a:r>
          <a:r>
            <a:rPr lang="pt-BR" sz="1100" baseline="0"/>
            <a:t> fundo dos quadro de resumos para os dados ficarem mais apresentáveis.</a:t>
          </a:r>
        </a:p>
        <a:p>
          <a:endParaRPr lang="pt-BR" sz="1100"/>
        </a:p>
        <a:p>
          <a:r>
            <a:rPr lang="pt-BR" sz="1100"/>
            <a:t>Para</a:t>
          </a:r>
          <a:r>
            <a:rPr lang="pt-BR" sz="1100" baseline="0"/>
            <a:t> resolução desta planilha serão utilizadas as</a:t>
          </a:r>
          <a:r>
            <a:rPr lang="pt-BR" sz="1100"/>
            <a:t> fórmulas</a:t>
          </a:r>
          <a:endParaRPr lang="pt-BR" sz="1100" baseline="0"/>
        </a:p>
        <a:p>
          <a:r>
            <a:rPr lang="pt-BR" sz="1100" baseline="0"/>
            <a:t>=CONT.SE()</a:t>
          </a:r>
        </a:p>
        <a:p>
          <a:r>
            <a:rPr lang="pt-BR" sz="1100" baseline="0"/>
            <a:t>=SOMASE()</a:t>
          </a:r>
        </a:p>
        <a:p>
          <a:r>
            <a:rPr lang="pt-BR" sz="1100" baseline="0"/>
            <a:t>=MÉDIASE()</a:t>
          </a:r>
        </a:p>
        <a:p>
          <a:r>
            <a:rPr lang="pt-BR" sz="1100" baseline="0"/>
            <a:t>=SOMASES()</a:t>
          </a:r>
        </a:p>
        <a:p>
          <a:endParaRPr lang="pt-BR" sz="1100" baseline="0"/>
        </a:p>
        <a:p>
          <a:r>
            <a:rPr lang="pt-BR" sz="1100" baseline="0"/>
            <a:t>Fazer um gráfico de colunas do quadro de resumo de modalidade por quantidade</a:t>
          </a:r>
        </a:p>
        <a:p>
          <a:endParaRPr lang="pt-BR" sz="1100" baseline="0"/>
        </a:p>
        <a:p>
          <a:r>
            <a:rPr lang="pt-BR" sz="1100" baseline="0"/>
            <a:t>Fazer um gráfico de pizza do quadro de resumo do total de contribuição por faixa de idade</a:t>
          </a:r>
        </a:p>
        <a:p>
          <a:endParaRPr lang="pt-BR" sz="1100" baseline="0"/>
        </a:p>
        <a:p>
          <a:r>
            <a:rPr lang="pt-BR" sz="1100" baseline="0"/>
            <a:t>Os gráficos devem conter título principal, títulos dos eixos (exceto gráfico de pizza) e legenda.</a:t>
          </a:r>
        </a:p>
        <a:p>
          <a:endParaRPr lang="pt-BR" sz="1100"/>
        </a:p>
      </xdr:txBody>
    </xdr:sp>
    <xdr:clientData/>
  </xdr:twoCellAnchor>
  <xdr:twoCellAnchor>
    <xdr:from>
      <xdr:col>6</xdr:col>
      <xdr:colOff>425823</xdr:colOff>
      <xdr:row>16</xdr:row>
      <xdr:rowOff>29136</xdr:rowOff>
    </xdr:from>
    <xdr:to>
      <xdr:col>10</xdr:col>
      <xdr:colOff>1176617</xdr:colOff>
      <xdr:row>30</xdr:row>
      <xdr:rowOff>105336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26</xdr:row>
      <xdr:rowOff>118782</xdr:rowOff>
    </xdr:from>
    <xdr:to>
      <xdr:col>6</xdr:col>
      <xdr:colOff>89647</xdr:colOff>
      <xdr:row>41</xdr:row>
      <xdr:rowOff>4482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sma\Documents\_Uniasselvi\9&#186;%20Semestre\Instala&#231;&#245;es%20El&#233;tricas%201\Exercicio%20Parcial%2002%20-%20Tabelas%20de%20dimensionam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Carga - Resumo"/>
      <sheetName val="L. Carga"/>
      <sheetName val="Quadro de Distribuição de Carga"/>
      <sheetName val="Tabela de Dados Dimensionamento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Temperatura ºC</v>
          </cell>
          <cell r="B3" t="str">
            <v>PVC-Ambiente</v>
          </cell>
          <cell r="C3" t="str">
            <v>EPR-XLPE-Ambiente</v>
          </cell>
          <cell r="D3" t="str">
            <v>PVC-Solo</v>
          </cell>
          <cell r="E3" t="str">
            <v>EPR-XLPE-Solo</v>
          </cell>
        </row>
        <row r="4">
          <cell r="A4">
            <v>10</v>
          </cell>
          <cell r="B4">
            <v>1.22</v>
          </cell>
          <cell r="C4">
            <v>1.1499999999999999</v>
          </cell>
          <cell r="D4">
            <v>1.1000000000000001</v>
          </cell>
          <cell r="E4">
            <v>1.07</v>
          </cell>
          <cell r="H4">
            <v>1</v>
          </cell>
          <cell r="I4">
            <v>2</v>
          </cell>
          <cell r="J4">
            <v>3</v>
          </cell>
          <cell r="K4">
            <v>4</v>
          </cell>
          <cell r="L4">
            <v>5</v>
          </cell>
          <cell r="M4">
            <v>6</v>
          </cell>
          <cell r="N4">
            <v>7</v>
          </cell>
          <cell r="O4">
            <v>8</v>
          </cell>
          <cell r="P4">
            <v>9</v>
          </cell>
          <cell r="Q4">
            <v>12</v>
          </cell>
          <cell r="R4">
            <v>16</v>
          </cell>
          <cell r="S4">
            <v>20</v>
          </cell>
        </row>
        <row r="5">
          <cell r="A5">
            <v>15</v>
          </cell>
          <cell r="B5">
            <v>1.17</v>
          </cell>
          <cell r="C5">
            <v>1.1200000000000001</v>
          </cell>
          <cell r="D5">
            <v>1.05</v>
          </cell>
          <cell r="E5">
            <v>1.04</v>
          </cell>
          <cell r="G5" t="str">
            <v>Feixe de cabos ao ar livre ou sobre superficie; cabos em condutores fechados</v>
          </cell>
          <cell r="H5">
            <v>1</v>
          </cell>
          <cell r="I5">
            <v>0.8</v>
          </cell>
          <cell r="J5">
            <v>0.7</v>
          </cell>
          <cell r="K5">
            <v>0.65</v>
          </cell>
          <cell r="L5">
            <v>0.6</v>
          </cell>
          <cell r="M5">
            <v>0.56999999999999995</v>
          </cell>
          <cell r="N5">
            <v>0.54</v>
          </cell>
          <cell r="O5">
            <v>0.52</v>
          </cell>
          <cell r="P5">
            <v>0.5</v>
          </cell>
          <cell r="Q5">
            <v>0.45</v>
          </cell>
          <cell r="R5">
            <v>0.41</v>
          </cell>
          <cell r="S5">
            <v>0.38</v>
          </cell>
        </row>
        <row r="6">
          <cell r="A6">
            <v>20</v>
          </cell>
          <cell r="B6">
            <v>1.1200000000000001</v>
          </cell>
          <cell r="C6">
            <v>1.08</v>
          </cell>
          <cell r="D6">
            <v>1</v>
          </cell>
          <cell r="E6">
            <v>1</v>
          </cell>
          <cell r="G6" t="str">
            <v>Camada única sobre parede, piso ou embandeja não perfurada ou prateleira</v>
          </cell>
          <cell r="H6">
            <v>1</v>
          </cell>
          <cell r="I6">
            <v>0.85</v>
          </cell>
          <cell r="J6">
            <v>0.79</v>
          </cell>
          <cell r="K6">
            <v>0.75</v>
          </cell>
          <cell r="L6">
            <v>0.73</v>
          </cell>
          <cell r="M6">
            <v>0.72</v>
          </cell>
          <cell r="N6">
            <v>0.72</v>
          </cell>
          <cell r="O6">
            <v>0.71</v>
          </cell>
          <cell r="P6">
            <v>0.7</v>
          </cell>
          <cell r="Q6">
            <v>0.7</v>
          </cell>
          <cell r="R6">
            <v>0.7</v>
          </cell>
          <cell r="S6">
            <v>0.7</v>
          </cell>
          <cell r="V6" t="str">
            <v>A1_2</v>
          </cell>
          <cell r="W6" t="str">
            <v>A1_3</v>
          </cell>
          <cell r="X6" t="str">
            <v>A2_2</v>
          </cell>
          <cell r="Y6" t="str">
            <v>A2_3</v>
          </cell>
          <cell r="Z6" t="str">
            <v>B1_2</v>
          </cell>
          <cell r="AA6" t="str">
            <v>B1_3</v>
          </cell>
          <cell r="AB6" t="str">
            <v>B2_2</v>
          </cell>
          <cell r="AC6" t="str">
            <v>B2_3</v>
          </cell>
          <cell r="AD6" t="str">
            <v>C_2</v>
          </cell>
          <cell r="AE6" t="str">
            <v>C_3</v>
          </cell>
          <cell r="AF6" t="str">
            <v>D_2</v>
          </cell>
          <cell r="AG6" t="str">
            <v>D_3</v>
          </cell>
          <cell r="AH6" t="str">
            <v>Seção mm²</v>
          </cell>
        </row>
        <row r="7">
          <cell r="A7">
            <v>25</v>
          </cell>
          <cell r="B7">
            <v>1.06</v>
          </cell>
          <cell r="C7">
            <v>1.04</v>
          </cell>
          <cell r="D7">
            <v>0.95</v>
          </cell>
          <cell r="E7">
            <v>0.96</v>
          </cell>
          <cell r="G7" t="str">
            <v>Camada única no teto</v>
          </cell>
          <cell r="H7">
            <v>0.95</v>
          </cell>
          <cell r="I7">
            <v>0.81</v>
          </cell>
          <cell r="J7">
            <v>0.72</v>
          </cell>
          <cell r="K7">
            <v>0.68</v>
          </cell>
          <cell r="L7">
            <v>0.66</v>
          </cell>
          <cell r="M7">
            <v>0.64</v>
          </cell>
          <cell r="N7">
            <v>0.63</v>
          </cell>
          <cell r="O7">
            <v>0.62</v>
          </cell>
          <cell r="P7">
            <v>0.61</v>
          </cell>
          <cell r="Q7">
            <v>0.61</v>
          </cell>
          <cell r="R7">
            <v>0.61</v>
          </cell>
          <cell r="S7">
            <v>0.61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0.5</v>
          </cell>
        </row>
        <row r="8">
          <cell r="A8">
            <v>30</v>
          </cell>
          <cell r="B8">
            <v>1</v>
          </cell>
          <cell r="C8">
            <v>1</v>
          </cell>
          <cell r="D8">
            <v>0.89</v>
          </cell>
          <cell r="E8">
            <v>0.93</v>
          </cell>
          <cell r="G8" t="str">
            <v>Camada única em bandeja perfurada, horizontal ou vertical</v>
          </cell>
          <cell r="H8">
            <v>1</v>
          </cell>
          <cell r="I8">
            <v>0.88</v>
          </cell>
          <cell r="J8">
            <v>0.82</v>
          </cell>
          <cell r="K8">
            <v>0.77</v>
          </cell>
          <cell r="L8">
            <v>0.75</v>
          </cell>
          <cell r="M8">
            <v>0.73</v>
          </cell>
          <cell r="N8">
            <v>0.73</v>
          </cell>
          <cell r="O8">
            <v>0.72</v>
          </cell>
          <cell r="P8">
            <v>0.72</v>
          </cell>
          <cell r="Q8">
            <v>0.72</v>
          </cell>
          <cell r="R8">
            <v>0.72</v>
          </cell>
          <cell r="S8">
            <v>0.72</v>
          </cell>
          <cell r="V8">
            <v>7</v>
          </cell>
          <cell r="W8">
            <v>7</v>
          </cell>
          <cell r="X8">
            <v>7</v>
          </cell>
          <cell r="Y8">
            <v>7</v>
          </cell>
          <cell r="Z8">
            <v>9</v>
          </cell>
          <cell r="AA8">
            <v>8</v>
          </cell>
          <cell r="AB8">
            <v>9</v>
          </cell>
          <cell r="AC8">
            <v>8</v>
          </cell>
          <cell r="AD8">
            <v>10</v>
          </cell>
          <cell r="AE8">
            <v>9</v>
          </cell>
          <cell r="AF8">
            <v>12</v>
          </cell>
          <cell r="AG8">
            <v>10</v>
          </cell>
          <cell r="AH8">
            <v>0.75</v>
          </cell>
        </row>
        <row r="9">
          <cell r="A9">
            <v>35</v>
          </cell>
          <cell r="B9">
            <v>0.94</v>
          </cell>
          <cell r="C9">
            <v>0.96</v>
          </cell>
          <cell r="D9">
            <v>0.84</v>
          </cell>
          <cell r="E9">
            <v>0.89</v>
          </cell>
          <cell r="G9" t="str">
            <v>Camada única em leito ou suporte</v>
          </cell>
          <cell r="H9">
            <v>1</v>
          </cell>
          <cell r="I9">
            <v>0.87</v>
          </cell>
          <cell r="J9">
            <v>0.82</v>
          </cell>
          <cell r="K9">
            <v>0.8</v>
          </cell>
          <cell r="L9">
            <v>0.8</v>
          </cell>
          <cell r="M9">
            <v>0.79</v>
          </cell>
          <cell r="N9">
            <v>0.79</v>
          </cell>
          <cell r="O9">
            <v>0.78</v>
          </cell>
          <cell r="P9">
            <v>0.78</v>
          </cell>
          <cell r="Q9">
            <v>0.78</v>
          </cell>
          <cell r="R9">
            <v>0.78</v>
          </cell>
          <cell r="S9">
            <v>0.78</v>
          </cell>
          <cell r="V9">
            <v>9</v>
          </cell>
          <cell r="W9">
            <v>9</v>
          </cell>
          <cell r="X9">
            <v>9</v>
          </cell>
          <cell r="Y9">
            <v>9</v>
          </cell>
          <cell r="Z9">
            <v>11</v>
          </cell>
          <cell r="AA9">
            <v>10</v>
          </cell>
          <cell r="AB9">
            <v>11</v>
          </cell>
          <cell r="AC9">
            <v>10</v>
          </cell>
          <cell r="AD9">
            <v>13</v>
          </cell>
          <cell r="AE9">
            <v>11</v>
          </cell>
          <cell r="AF9">
            <v>15</v>
          </cell>
          <cell r="AG9">
            <v>12</v>
          </cell>
          <cell r="AH9">
            <v>1</v>
          </cell>
        </row>
        <row r="10">
          <cell r="A10">
            <v>40</v>
          </cell>
          <cell r="B10">
            <v>0.87</v>
          </cell>
          <cell r="C10">
            <v>0.91</v>
          </cell>
          <cell r="D10">
            <v>0.77</v>
          </cell>
          <cell r="E10">
            <v>0.85</v>
          </cell>
          <cell r="V10">
            <v>11</v>
          </cell>
          <cell r="W10">
            <v>10</v>
          </cell>
          <cell r="X10">
            <v>11</v>
          </cell>
          <cell r="Y10">
            <v>10</v>
          </cell>
          <cell r="Z10">
            <v>14</v>
          </cell>
          <cell r="AA10">
            <v>12</v>
          </cell>
          <cell r="AB10">
            <v>13</v>
          </cell>
          <cell r="AC10">
            <v>12</v>
          </cell>
          <cell r="AD10">
            <v>15</v>
          </cell>
          <cell r="AE10">
            <v>14</v>
          </cell>
          <cell r="AF10">
            <v>18</v>
          </cell>
          <cell r="AG10">
            <v>15</v>
          </cell>
          <cell r="AH10">
            <v>1.5</v>
          </cell>
        </row>
        <row r="11">
          <cell r="A11">
            <v>45</v>
          </cell>
          <cell r="B11">
            <v>0.79</v>
          </cell>
          <cell r="C11">
            <v>0.87</v>
          </cell>
          <cell r="D11">
            <v>0.71</v>
          </cell>
          <cell r="E11">
            <v>0.8</v>
          </cell>
          <cell r="V11">
            <v>14.5</v>
          </cell>
          <cell r="W11">
            <v>13.5</v>
          </cell>
          <cell r="X11">
            <v>14</v>
          </cell>
          <cell r="Y11">
            <v>13</v>
          </cell>
          <cell r="Z11">
            <v>17.5</v>
          </cell>
          <cell r="AA11">
            <v>15.5</v>
          </cell>
          <cell r="AB11">
            <v>16.5</v>
          </cell>
          <cell r="AC11">
            <v>15</v>
          </cell>
          <cell r="AD11">
            <v>19.5</v>
          </cell>
          <cell r="AE11">
            <v>17.5</v>
          </cell>
          <cell r="AF11">
            <v>22</v>
          </cell>
          <cell r="AG11">
            <v>18</v>
          </cell>
          <cell r="AH11">
            <v>2.5</v>
          </cell>
        </row>
        <row r="12">
          <cell r="A12">
            <v>50</v>
          </cell>
          <cell r="B12">
            <v>0.71</v>
          </cell>
          <cell r="C12">
            <v>0.82</v>
          </cell>
          <cell r="D12">
            <v>0.63</v>
          </cell>
          <cell r="E12">
            <v>0.76</v>
          </cell>
          <cell r="V12">
            <v>19.5</v>
          </cell>
          <cell r="W12">
            <v>18</v>
          </cell>
          <cell r="X12">
            <v>18.5</v>
          </cell>
          <cell r="Y12">
            <v>17.5</v>
          </cell>
          <cell r="Z12">
            <v>24</v>
          </cell>
          <cell r="AA12">
            <v>21</v>
          </cell>
          <cell r="AB12">
            <v>23</v>
          </cell>
          <cell r="AC12">
            <v>20</v>
          </cell>
          <cell r="AD12">
            <v>27</v>
          </cell>
          <cell r="AE12">
            <v>24</v>
          </cell>
          <cell r="AF12">
            <v>29</v>
          </cell>
          <cell r="AG12">
            <v>24</v>
          </cell>
          <cell r="AH12">
            <v>4</v>
          </cell>
        </row>
        <row r="13">
          <cell r="A13">
            <v>55</v>
          </cell>
          <cell r="B13">
            <v>0.61</v>
          </cell>
          <cell r="C13">
            <v>0.76</v>
          </cell>
          <cell r="D13">
            <v>0.55000000000000004</v>
          </cell>
          <cell r="E13">
            <v>0.71</v>
          </cell>
          <cell r="V13">
            <v>26</v>
          </cell>
          <cell r="W13">
            <v>24</v>
          </cell>
          <cell r="X13">
            <v>25</v>
          </cell>
          <cell r="Y13">
            <v>23</v>
          </cell>
          <cell r="Z13">
            <v>32</v>
          </cell>
          <cell r="AA13">
            <v>28</v>
          </cell>
          <cell r="AB13">
            <v>30</v>
          </cell>
          <cell r="AC13">
            <v>27</v>
          </cell>
          <cell r="AD13">
            <v>36</v>
          </cell>
          <cell r="AE13">
            <v>32</v>
          </cell>
          <cell r="AF13">
            <v>38</v>
          </cell>
          <cell r="AG13">
            <v>31</v>
          </cell>
          <cell r="AH13">
            <v>6</v>
          </cell>
        </row>
        <row r="14">
          <cell r="A14">
            <v>60</v>
          </cell>
          <cell r="B14">
            <v>0.5</v>
          </cell>
          <cell r="C14">
            <v>0.71</v>
          </cell>
          <cell r="D14">
            <v>0.45</v>
          </cell>
          <cell r="E14">
            <v>0.65</v>
          </cell>
          <cell r="V14">
            <v>34</v>
          </cell>
          <cell r="W14">
            <v>31</v>
          </cell>
          <cell r="X14">
            <v>32</v>
          </cell>
          <cell r="Y14">
            <v>29</v>
          </cell>
          <cell r="Z14">
            <v>41</v>
          </cell>
          <cell r="AA14">
            <v>36</v>
          </cell>
          <cell r="AB14">
            <v>38</v>
          </cell>
          <cell r="AC14">
            <v>34</v>
          </cell>
          <cell r="AD14">
            <v>46</v>
          </cell>
          <cell r="AE14">
            <v>41</v>
          </cell>
          <cell r="AF14">
            <v>47</v>
          </cell>
          <cell r="AG14">
            <v>39</v>
          </cell>
          <cell r="AH14">
            <v>10</v>
          </cell>
        </row>
        <row r="15">
          <cell r="A15">
            <v>65</v>
          </cell>
          <cell r="B15">
            <v>0</v>
          </cell>
          <cell r="C15">
            <v>0.65</v>
          </cell>
          <cell r="D15">
            <v>0</v>
          </cell>
          <cell r="E15">
            <v>0.6</v>
          </cell>
          <cell r="V15">
            <v>46</v>
          </cell>
          <cell r="W15">
            <v>42</v>
          </cell>
          <cell r="X15">
            <v>43</v>
          </cell>
          <cell r="Y15">
            <v>39</v>
          </cell>
          <cell r="Z15">
            <v>57</v>
          </cell>
          <cell r="AA15">
            <v>50</v>
          </cell>
          <cell r="AB15">
            <v>52</v>
          </cell>
          <cell r="AC15">
            <v>46</v>
          </cell>
          <cell r="AD15">
            <v>63</v>
          </cell>
          <cell r="AE15">
            <v>57</v>
          </cell>
          <cell r="AF15">
            <v>63</v>
          </cell>
          <cell r="AG15">
            <v>52</v>
          </cell>
          <cell r="AH15">
            <v>16</v>
          </cell>
        </row>
        <row r="16">
          <cell r="A16">
            <v>70</v>
          </cell>
          <cell r="B16">
            <v>0</v>
          </cell>
          <cell r="C16">
            <v>0.57999999999999996</v>
          </cell>
          <cell r="D16">
            <v>0</v>
          </cell>
          <cell r="E16">
            <v>0.53</v>
          </cell>
          <cell r="V16">
            <v>61</v>
          </cell>
          <cell r="W16">
            <v>56</v>
          </cell>
          <cell r="X16">
            <v>57</v>
          </cell>
          <cell r="Y16">
            <v>52</v>
          </cell>
          <cell r="Z16">
            <v>76</v>
          </cell>
          <cell r="AA16">
            <v>68</v>
          </cell>
          <cell r="AB16">
            <v>69</v>
          </cell>
          <cell r="AC16">
            <v>62</v>
          </cell>
          <cell r="AD16">
            <v>85</v>
          </cell>
          <cell r="AE16">
            <v>76</v>
          </cell>
          <cell r="AF16">
            <v>81</v>
          </cell>
          <cell r="AG16">
            <v>67</v>
          </cell>
          <cell r="AH16">
            <v>25</v>
          </cell>
        </row>
        <row r="17">
          <cell r="A17">
            <v>75</v>
          </cell>
          <cell r="B17">
            <v>0</v>
          </cell>
          <cell r="C17">
            <v>0.5</v>
          </cell>
          <cell r="D17">
            <v>0</v>
          </cell>
          <cell r="E17">
            <v>0.46</v>
          </cell>
          <cell r="V17">
            <v>80</v>
          </cell>
          <cell r="W17">
            <v>73</v>
          </cell>
          <cell r="X17">
            <v>75</v>
          </cell>
          <cell r="Y17">
            <v>68</v>
          </cell>
          <cell r="Z17">
            <v>101</v>
          </cell>
          <cell r="AA17">
            <v>89</v>
          </cell>
          <cell r="AB17">
            <v>90</v>
          </cell>
          <cell r="AC17">
            <v>80</v>
          </cell>
          <cell r="AD17">
            <v>112</v>
          </cell>
          <cell r="AE17">
            <v>96</v>
          </cell>
          <cell r="AF17">
            <v>104</v>
          </cell>
          <cell r="AG17">
            <v>86</v>
          </cell>
          <cell r="AH17">
            <v>35</v>
          </cell>
        </row>
        <row r="18">
          <cell r="A18">
            <v>80</v>
          </cell>
          <cell r="B18">
            <v>0</v>
          </cell>
          <cell r="C18">
            <v>0.41</v>
          </cell>
          <cell r="D18">
            <v>0</v>
          </cell>
          <cell r="E18">
            <v>0.38</v>
          </cell>
          <cell r="V18">
            <v>99</v>
          </cell>
          <cell r="W18">
            <v>89</v>
          </cell>
          <cell r="X18">
            <v>92</v>
          </cell>
          <cell r="Y18">
            <v>83</v>
          </cell>
          <cell r="Z18">
            <v>125</v>
          </cell>
          <cell r="AA18">
            <v>110</v>
          </cell>
          <cell r="AB18">
            <v>111</v>
          </cell>
          <cell r="AC18">
            <v>99</v>
          </cell>
          <cell r="AD18">
            <v>138</v>
          </cell>
          <cell r="AE18">
            <v>119</v>
          </cell>
          <cell r="AF18">
            <v>125</v>
          </cell>
          <cell r="AG18">
            <v>103</v>
          </cell>
          <cell r="AH18">
            <v>50</v>
          </cell>
        </row>
        <row r="19">
          <cell r="V19">
            <v>119</v>
          </cell>
          <cell r="W19">
            <v>108</v>
          </cell>
          <cell r="X19">
            <v>110</v>
          </cell>
          <cell r="Y19">
            <v>99</v>
          </cell>
          <cell r="Z19">
            <v>151</v>
          </cell>
          <cell r="AA19">
            <v>134</v>
          </cell>
          <cell r="AB19">
            <v>133</v>
          </cell>
          <cell r="AC19">
            <v>118</v>
          </cell>
          <cell r="AD19">
            <v>168</v>
          </cell>
          <cell r="AE19">
            <v>144</v>
          </cell>
          <cell r="AF19">
            <v>148</v>
          </cell>
          <cell r="AG19">
            <v>122</v>
          </cell>
          <cell r="AH19">
            <v>70</v>
          </cell>
        </row>
        <row r="20">
          <cell r="V20">
            <v>151</v>
          </cell>
          <cell r="W20">
            <v>136</v>
          </cell>
          <cell r="X20">
            <v>139</v>
          </cell>
          <cell r="Y20">
            <v>125</v>
          </cell>
          <cell r="Z20">
            <v>192</v>
          </cell>
          <cell r="AA20">
            <v>171</v>
          </cell>
          <cell r="AB20">
            <v>168</v>
          </cell>
          <cell r="AC20">
            <v>149</v>
          </cell>
          <cell r="AD20">
            <v>213</v>
          </cell>
          <cell r="AE20">
            <v>184</v>
          </cell>
          <cell r="AF20">
            <v>183</v>
          </cell>
          <cell r="AG20">
            <v>151</v>
          </cell>
          <cell r="AH20">
            <v>95</v>
          </cell>
        </row>
        <row r="21">
          <cell r="V21">
            <v>182</v>
          </cell>
          <cell r="W21">
            <v>164</v>
          </cell>
          <cell r="X21">
            <v>167</v>
          </cell>
          <cell r="Y21">
            <v>150</v>
          </cell>
          <cell r="Z21">
            <v>232</v>
          </cell>
          <cell r="AA21">
            <v>207</v>
          </cell>
          <cell r="AB21">
            <v>201</v>
          </cell>
          <cell r="AC21">
            <v>179</v>
          </cell>
          <cell r="AD21">
            <v>258</v>
          </cell>
          <cell r="AE21">
            <v>223</v>
          </cell>
          <cell r="AF21">
            <v>216</v>
          </cell>
          <cell r="AG21">
            <v>179</v>
          </cell>
          <cell r="AH21" t="str">
            <v>Consultar Tabela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a1" displayName="Tabela1" ref="A1:H60" totalsRowShown="0" headerRowDxfId="73" dataDxfId="74" headerRowCellStyle="Normal 2" dataCellStyle="Normal 2">
  <autoFilter ref="A1:H60"/>
  <tableColumns count="8">
    <tableColumn id="1" name="Nome" dataDxfId="75" dataCellStyle="Normal 2"/>
    <tableColumn id="2" name="Atividade 1" dataDxfId="72" dataCellStyle="Normal 2"/>
    <tableColumn id="3" name="Atividade 2" dataDxfId="71" dataCellStyle="Normal 2"/>
    <tableColumn id="4" name="Atividade 3" dataDxfId="70" dataCellStyle="Normal 2"/>
    <tableColumn id="5" name="Média" dataDxfId="69" dataCellStyle="Normal 2">
      <calculatedColumnFormula>AVERAGE(Tabela1[[#This Row],[Atividade 1]:[Atividade 3]])</calculatedColumnFormula>
    </tableColumn>
    <tableColumn id="6" name="Maior Nota" dataDxfId="68" dataCellStyle="Normal 2">
      <calculatedColumnFormula>MAX(Tabela1[[#This Row],[Atividade 1]:[Atividade 3]])</calculatedColumnFormula>
    </tableColumn>
    <tableColumn id="7" name="Menor Nota" dataDxfId="67" dataCellStyle="Normal 2">
      <calculatedColumnFormula>MIN(Tabela1[[#This Row],[Atividade 1]:[Atividade 3]])</calculatedColumnFormula>
    </tableColumn>
    <tableColumn id="8" name="Situação" dataDxfId="66">
      <calculatedColumnFormula>IF(Tabela1[[#This Row],[Média]]&lt;6,"REPROVADO","APROVADO")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Tabela14" displayName="Tabela14" ref="H11:K15" totalsRowShown="0">
  <autoFilter ref="H11:K15"/>
  <tableColumns count="4">
    <tableColumn id="1" name="Idade Mínima"/>
    <tableColumn id="2" name="Idade Máxima"/>
    <tableColumn id="3" name="Faixa de Idade">
      <calculatedColumnFormula>H12&amp;" até "&amp;I12</calculatedColumnFormula>
    </tableColumn>
    <tableColumn id="4" name="Total Contribuição">
      <calculatedColumnFormula>SUMIFS(Tabela12[Contribuição],Tabela12[Idade],H12,Tabela12[Idade],I12)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J3:K5" headerRowCount="0" totalsRowShown="0" tableBorderDxfId="65">
  <tableColumns count="2">
    <tableColumn id="1" name="Coluna1" headerRowDxfId="61" dataDxfId="64"/>
    <tableColumn id="2" name="Coluna2" headerRowDxfId="62" dataDxfId="6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Q2:T12" totalsRowShown="0" headerRowDxfId="54" dataDxfId="60" headerRowBorderDxfId="58" tableBorderDxfId="59" totalsRowBorderDxfId="57">
  <autoFilter ref="Q2:T12"/>
  <tableColumns count="4">
    <tableColumn id="1" name="Nº NOTAS" dataDxfId="52"/>
    <tableColumn id="2" name="ATIVIDADE 1" dataDxfId="53"/>
    <tableColumn id="3" name="ATIVIDADE 2" dataDxfId="56"/>
    <tableColumn id="4" name="ATIVIDADE 3" dataDxfId="5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8" name="Tabela8" displayName="Tabela8" ref="A2:H8" totalsRowShown="0" headerRowDxfId="43" dataDxfId="44" headerRowCellStyle="Moeda" dataCellStyle="Moeda">
  <autoFilter ref="A2:H8"/>
  <tableColumns count="8">
    <tableColumn id="1" name="Produto" dataDxfId="51" dataCellStyle="Moeda"/>
    <tableColumn id="2" name="Jan" dataDxfId="50" dataCellStyle="Moeda"/>
    <tableColumn id="3" name="Fev" dataDxfId="49" dataCellStyle="Moeda"/>
    <tableColumn id="4" name="Mar" dataDxfId="48" dataCellStyle="Moeda"/>
    <tableColumn id="5" name="Abr" dataDxfId="47" dataCellStyle="Moeda"/>
    <tableColumn id="6" name="Mai" dataDxfId="46" dataCellStyle="Moeda"/>
    <tableColumn id="7" name="Jun" dataDxfId="45" dataCellStyle="Moeda"/>
    <tableColumn id="8" name="Total" dataDxfId="42" dataCellStyle="Moeda">
      <calculatedColumnFormula>SUM(Tabela8[[#This Row],[Jan]],Tabela8[[#This Row],[Fev]],Tabela8[[#This Row],[Mar]],Tabela8[[#This Row],[Abr]],Tabela8[[#This Row],[Mai]],Tabela8[[#This Row],[Jun]])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9" name="Tabela9" displayName="Tabela9" ref="A2:F3" totalsRowShown="0" dataCellStyle="Moeda">
  <autoFilter ref="A2:F3"/>
  <tableColumns count="6">
    <tableColumn id="1" name="Trimestre" dataCellStyle="Moeda"/>
    <tableColumn id="2" name="Jan-Mar" dataCellStyle="Moeda"/>
    <tableColumn id="3" name="Abr-Jun" dataCellStyle="Moeda"/>
    <tableColumn id="4" name="Jul-Set" dataCellStyle="Moeda"/>
    <tableColumn id="5" name="Out-Dez" dataCellStyle="Moeda"/>
    <tableColumn id="6" name="Total do ano" dataCellStyle="Moeda">
      <calculatedColumnFormula>SUM(Tabela9[Jan-Mar],Tabela9[Abr-Jun],Tabela9[Jul-Set],Tabela9[Out-Dez])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10" name="Tabela10" displayName="Tabela10" ref="A6:F13" totalsRowShown="0" headerRowDxfId="33" headerRowBorderDxfId="40" tableBorderDxfId="41" totalsRowBorderDxfId="39" headerRowCellStyle="Moeda" dataCellStyle="Moeda">
  <autoFilter ref="A6:F13"/>
  <tableColumns count="6">
    <tableColumn id="1" name="Trimestre" dataDxfId="38" dataCellStyle="Moeda"/>
    <tableColumn id="2" name="Jan-Mar" dataDxfId="37" dataCellStyle="Moeda"/>
    <tableColumn id="3" name="Abr-Jun" dataDxfId="36" dataCellStyle="Moeda"/>
    <tableColumn id="4" name="Jul-Set" dataDxfId="35" dataCellStyle="Moeda"/>
    <tableColumn id="5" name="Out-Dez" dataDxfId="34" dataCellStyle="Moeda"/>
    <tableColumn id="6" name="Total do ano" dataDxfId="14" dataCellStyle="Moeda">
      <calculatedColumnFormula>SUM(Tabela10[[#This Row],[Jan-Mar]],Tabela10[[#This Row],[Abr-Jun]],Tabela10[[#This Row],[Jul-Set]],Tabela10[[#This Row],[Out-Dez]])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1" name="Tabela11" displayName="Tabela11" ref="A16:F19" totalsRowShown="0" headerRowDxfId="23" headerRowBorderDxfId="31" tableBorderDxfId="32" totalsRowBorderDxfId="30" headerRowCellStyle="Moeda" dataCellStyle="Moeda">
  <autoFilter ref="A16:F19"/>
  <tableColumns count="6">
    <tableColumn id="1" name="Coluna1" dataDxfId="29" dataCellStyle="Moeda"/>
    <tableColumn id="2" name="Coluna2" dataDxfId="28" dataCellStyle="Moeda"/>
    <tableColumn id="3" name="Coluna3" dataDxfId="27" dataCellStyle="Moeda"/>
    <tableColumn id="4" name="Coluna4" dataDxfId="26" dataCellStyle="Moeda"/>
    <tableColumn id="5" name="Coluna5" dataDxfId="25" dataCellStyle="Moeda"/>
    <tableColumn id="6" name="Coluna6" dataDxfId="24" dataCellStyle="Moeda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2" name="Tabela12" displayName="Tabela12" ref="A2:F25" totalsRowShown="0" headerRowDxfId="7">
  <autoFilter ref="A2:F25"/>
  <tableColumns count="6">
    <tableColumn id="1" name="Nome" dataDxfId="13"/>
    <tableColumn id="2" name="Idade" dataDxfId="12"/>
    <tableColumn id="3" name="Peso" dataDxfId="11"/>
    <tableColumn id="4" name="Contribuição" dataDxfId="10" dataCellStyle="Moeda"/>
    <tableColumn id="5" name="Arte Marcial" dataDxfId="9"/>
    <tableColumn id="6" name="Faixa" dataDxfId="8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3" name="Tabela13" displayName="Tabela13" ref="H2:L7" totalsRowShown="0" headerRowDxfId="4" dataDxfId="5">
  <autoFilter ref="H2:L7"/>
  <tableColumns count="5">
    <tableColumn id="1" name="Modalidade" dataDxfId="6"/>
    <tableColumn id="2" name="Quantidade" dataDxfId="3">
      <calculatedColumnFormula>COUNTIF(Tabela12[Arte Marcial],Tabela13[[#This Row],[Modalidade]])</calculatedColumnFormula>
    </tableColumn>
    <tableColumn id="3" name="Arrecadação" dataDxfId="2">
      <calculatedColumnFormula>SUMIF(Tabela12[Arte Marcial],Tabela13[[#This Row],[Modalidade]],Tabela12[Contribuição])</calculatedColumnFormula>
    </tableColumn>
    <tableColumn id="4" name="Média de idade" dataDxfId="1">
      <calculatedColumnFormula>AVERAGEIF(Tabela12[Arte Marcial],Tabela13[[#This Row],[Modalidade]],Tabela12[Idade])</calculatedColumnFormula>
    </tableColumn>
    <tableColumn id="5" name="Média de Peso" dataDxfId="0">
      <calculatedColumnFormula>AVERAGEIF(Tabela12[Arte Marcial],Tabela13[[#This Row],[Modalidade]],Tabela12[Peso])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60"/>
  <sheetViews>
    <sheetView topLeftCell="B1" zoomScale="70" zoomScaleNormal="70" workbookViewId="0">
      <selection activeCell="S23" sqref="S23"/>
    </sheetView>
  </sheetViews>
  <sheetFormatPr defaultColWidth="8.85546875" defaultRowHeight="15" x14ac:dyDescent="0.25"/>
  <cols>
    <col min="1" max="1" width="37.42578125" style="8" bestFit="1" customWidth="1"/>
    <col min="2" max="4" width="13.140625" style="8" customWidth="1"/>
    <col min="5" max="5" width="9.140625" style="8" customWidth="1"/>
    <col min="6" max="6" width="13" style="8" customWidth="1"/>
    <col min="7" max="7" width="14" style="8" bestFit="1" customWidth="1"/>
    <col min="8" max="8" width="15" style="8" bestFit="1" customWidth="1"/>
    <col min="9" max="9" width="8.85546875" style="6"/>
    <col min="10" max="10" width="12.28515625" style="6" bestFit="1" customWidth="1"/>
    <col min="11" max="11" width="14.42578125" style="6" bestFit="1" customWidth="1"/>
    <col min="12" max="16" width="8.85546875" style="6"/>
    <col min="17" max="17" width="14.7109375" style="6" customWidth="1"/>
    <col min="18" max="18" width="17.28515625" style="6" customWidth="1"/>
    <col min="19" max="20" width="17.7109375" style="6" customWidth="1"/>
    <col min="21" max="21" width="12" style="6" bestFit="1" customWidth="1"/>
    <col min="22" max="16384" width="8.85546875" style="6"/>
  </cols>
  <sheetData>
    <row r="1" spans="1:21" x14ac:dyDescent="0.25">
      <c r="A1" s="10" t="s">
        <v>15</v>
      </c>
      <c r="B1" s="16" t="s">
        <v>137</v>
      </c>
      <c r="C1" s="16" t="s">
        <v>138</v>
      </c>
      <c r="D1" s="16" t="s">
        <v>139</v>
      </c>
      <c r="E1" s="16" t="s">
        <v>162</v>
      </c>
      <c r="F1" s="16" t="s">
        <v>116</v>
      </c>
      <c r="G1" s="16" t="s">
        <v>117</v>
      </c>
      <c r="H1" s="17" t="s">
        <v>115</v>
      </c>
    </row>
    <row r="2" spans="1:21" x14ac:dyDescent="0.25">
      <c r="A2" s="10" t="s">
        <v>56</v>
      </c>
      <c r="B2" s="18">
        <v>3</v>
      </c>
      <c r="C2" s="18">
        <v>2</v>
      </c>
      <c r="D2" s="18">
        <v>6</v>
      </c>
      <c r="E2" s="19">
        <f>AVERAGE(Tabela1[[#This Row],[Atividade 1]:[Atividade 3]])</f>
        <v>3.6666666666666665</v>
      </c>
      <c r="F2" s="19">
        <f>MAX(Tabela1[[#This Row],[Atividade 1]:[Atividade 3]])</f>
        <v>6</v>
      </c>
      <c r="G2" s="16">
        <f>MIN(Tabela1[[#This Row],[Atividade 1]:[Atividade 3]])</f>
        <v>2</v>
      </c>
      <c r="H2" s="20" t="str">
        <f>IF(Tabela1[[#This Row],[Média]]&lt;6,"REPROVADO","APROVADO")</f>
        <v>REPROVADO</v>
      </c>
      <c r="J2" s="27" t="s">
        <v>163</v>
      </c>
      <c r="K2" s="28"/>
      <c r="L2" s="26"/>
      <c r="M2" s="26"/>
      <c r="N2" s="26"/>
      <c r="O2" s="26"/>
      <c r="P2" s="26"/>
      <c r="Q2" s="29" t="s">
        <v>168</v>
      </c>
      <c r="R2" s="30" t="s">
        <v>167</v>
      </c>
      <c r="S2" s="30" t="s">
        <v>169</v>
      </c>
      <c r="T2" s="31" t="s">
        <v>170</v>
      </c>
      <c r="U2" s="26"/>
    </row>
    <row r="3" spans="1:21" x14ac:dyDescent="0.25">
      <c r="A3" s="10" t="s">
        <v>57</v>
      </c>
      <c r="B3" s="18">
        <v>9</v>
      </c>
      <c r="C3" s="18">
        <v>2</v>
      </c>
      <c r="D3" s="18">
        <v>8</v>
      </c>
      <c r="E3" s="19">
        <f>AVERAGE(Tabela1[[#This Row],[Atividade 1]:[Atividade 3]])</f>
        <v>6.333333333333333</v>
      </c>
      <c r="F3" s="19">
        <f>MAX(Tabela1[[#This Row],[Atividade 1]:[Atividade 3]])</f>
        <v>9</v>
      </c>
      <c r="G3" s="18">
        <f>MIN(Tabela1[[#This Row],[Atividade 1]:[Atividade 3]])</f>
        <v>2</v>
      </c>
      <c r="H3" s="20" t="str">
        <f>IF(Tabela1[[#This Row],[Média]]&lt;6,"REPROVADO","APROVADO")</f>
        <v>APROVADO</v>
      </c>
      <c r="J3" s="22" t="s">
        <v>165</v>
      </c>
      <c r="K3" s="25" t="s">
        <v>166</v>
      </c>
      <c r="Q3" s="35">
        <v>1</v>
      </c>
      <c r="R3" s="25">
        <f>COUNTIF(B6:B60,1)</f>
        <v>1</v>
      </c>
      <c r="S3" s="25">
        <f>COUNTIF(C1:C60,1)</f>
        <v>0</v>
      </c>
      <c r="T3" s="32">
        <f>COUNTIF(D1:D60,1)</f>
        <v>0</v>
      </c>
    </row>
    <row r="4" spans="1:21" x14ac:dyDescent="0.25">
      <c r="A4" s="10" t="s">
        <v>58</v>
      </c>
      <c r="B4" s="18">
        <v>5</v>
      </c>
      <c r="C4" s="18">
        <v>2</v>
      </c>
      <c r="D4" s="18">
        <v>9</v>
      </c>
      <c r="E4" s="19">
        <f>AVERAGE(Tabela1[[#This Row],[Atividade 1]:[Atividade 3]])</f>
        <v>5.333333333333333</v>
      </c>
      <c r="F4" s="19">
        <f>MAX(Tabela1[[#This Row],[Atividade 1]:[Atividade 3]])</f>
        <v>9</v>
      </c>
      <c r="G4" s="18">
        <f>MIN(Tabela1[[#This Row],[Atividade 1]:[Atividade 3]])</f>
        <v>2</v>
      </c>
      <c r="H4" s="20" t="str">
        <f>IF(Tabela1[[#This Row],[Média]]&lt;6,"REPROVADO","APROVADO")</f>
        <v>REPROVADO</v>
      </c>
      <c r="J4" s="23">
        <f>COUNTIF(H1:H61,J3)</f>
        <v>48</v>
      </c>
      <c r="K4" s="25">
        <f>COUNTIF(H1:H61,K3)</f>
        <v>11</v>
      </c>
      <c r="Q4" s="35">
        <v>2</v>
      </c>
      <c r="R4" s="25">
        <f>COUNTIF(B7:B61,2)</f>
        <v>0</v>
      </c>
      <c r="S4" s="25">
        <f>COUNTIF(C7:C61,2)</f>
        <v>0</v>
      </c>
      <c r="T4" s="32">
        <f>COUNTIF(D7:D61,2)</f>
        <v>2</v>
      </c>
    </row>
    <row r="5" spans="1:21" x14ac:dyDescent="0.25">
      <c r="A5" s="10" t="s">
        <v>59</v>
      </c>
      <c r="B5" s="18">
        <v>2</v>
      </c>
      <c r="C5" s="18">
        <v>2</v>
      </c>
      <c r="D5" s="18">
        <v>3</v>
      </c>
      <c r="E5" s="19">
        <f>AVERAGE(Tabela1[[#This Row],[Atividade 1]:[Atividade 3]])</f>
        <v>2.3333333333333335</v>
      </c>
      <c r="F5" s="19">
        <f>MAX(Tabela1[[#This Row],[Atividade 1]:[Atividade 3]])</f>
        <v>3</v>
      </c>
      <c r="G5" s="18">
        <f>MIN(Tabela1[[#This Row],[Atividade 1]:[Atividade 3]])</f>
        <v>2</v>
      </c>
      <c r="H5" s="20" t="str">
        <f>IF(Tabela1[[#This Row],[Média]]&lt;6,"REPROVADO","APROVADO")</f>
        <v>REPROVADO</v>
      </c>
      <c r="J5" s="24"/>
      <c r="K5" s="25"/>
      <c r="Q5" s="35">
        <v>3</v>
      </c>
      <c r="R5" s="25">
        <f>COUNTIF(B8:B62,3)</f>
        <v>4</v>
      </c>
      <c r="S5" s="25">
        <f>COUNTIF(C8:C62,3)</f>
        <v>0</v>
      </c>
      <c r="T5" s="32">
        <f>COUNTIF(D8:D62,3)</f>
        <v>2</v>
      </c>
    </row>
    <row r="6" spans="1:21" x14ac:dyDescent="0.25">
      <c r="A6" s="10" t="s">
        <v>60</v>
      </c>
      <c r="B6" s="18">
        <v>9</v>
      </c>
      <c r="C6" s="18">
        <v>4</v>
      </c>
      <c r="D6" s="18">
        <v>8</v>
      </c>
      <c r="E6" s="19">
        <f>AVERAGE(Tabela1[[#This Row],[Atividade 1]:[Atividade 3]])</f>
        <v>7</v>
      </c>
      <c r="F6" s="19">
        <f>MAX(Tabela1[[#This Row],[Atividade 1]:[Atividade 3]])</f>
        <v>9</v>
      </c>
      <c r="G6" s="18">
        <f>MIN(Tabela1[[#This Row],[Atividade 1]:[Atividade 3]])</f>
        <v>4</v>
      </c>
      <c r="H6" s="20" t="str">
        <f>IF(Tabela1[[#This Row],[Média]]&lt;6,"REPROVADO","APROVADO")</f>
        <v>APROVADO</v>
      </c>
      <c r="Q6" s="35">
        <v>4</v>
      </c>
      <c r="R6" s="25">
        <f>COUNTIF(B9:B63,4)</f>
        <v>3</v>
      </c>
      <c r="S6" s="25">
        <f>COUNTIF(C2:C63,4)</f>
        <v>4</v>
      </c>
      <c r="T6" s="32">
        <f>COUNTIF(D2:D63,4)</f>
        <v>5</v>
      </c>
    </row>
    <row r="7" spans="1:21" x14ac:dyDescent="0.25">
      <c r="A7" s="10" t="s">
        <v>61</v>
      </c>
      <c r="B7" s="18">
        <v>9</v>
      </c>
      <c r="C7" s="18">
        <v>4</v>
      </c>
      <c r="D7" s="18">
        <v>8</v>
      </c>
      <c r="E7" s="19">
        <f>AVERAGE(Tabela1[[#This Row],[Atividade 1]:[Atividade 3]])</f>
        <v>7</v>
      </c>
      <c r="F7" s="19">
        <f>MAX(Tabela1[[#This Row],[Atividade 1]:[Atividade 3]])</f>
        <v>9</v>
      </c>
      <c r="G7" s="16">
        <f>MIN(Tabela1[[#This Row],[Atividade 1]:[Atividade 3]])</f>
        <v>4</v>
      </c>
      <c r="H7" s="20" t="str">
        <f>IF(Tabela1[[#This Row],[Média]]&lt;6,"REPROVADO","APROVADO")</f>
        <v>APROVADO</v>
      </c>
      <c r="Q7" s="35">
        <v>5</v>
      </c>
      <c r="R7" s="25">
        <f>COUNTIF(B10:B64,5)</f>
        <v>4</v>
      </c>
      <c r="S7" s="25">
        <f>COUNTIF(C10:C64,5)</f>
        <v>4</v>
      </c>
      <c r="T7" s="32">
        <f>COUNTIF(D10:D64,5)</f>
        <v>3</v>
      </c>
    </row>
    <row r="8" spans="1:21" x14ac:dyDescent="0.25">
      <c r="A8" s="10" t="s">
        <v>62</v>
      </c>
      <c r="B8" s="18">
        <v>6</v>
      </c>
      <c r="C8" s="18">
        <v>4</v>
      </c>
      <c r="D8" s="18">
        <v>6</v>
      </c>
      <c r="E8" s="19">
        <f>AVERAGE(Tabela1[[#This Row],[Atividade 1]:[Atividade 3]])</f>
        <v>5.333333333333333</v>
      </c>
      <c r="F8" s="19">
        <f>MAX(Tabela1[[#This Row],[Atividade 1]:[Atividade 3]])</f>
        <v>6</v>
      </c>
      <c r="G8" s="18">
        <f>MIN(Tabela1[[#This Row],[Atividade 1]:[Atividade 3]])</f>
        <v>4</v>
      </c>
      <c r="H8" s="20" t="str">
        <f>IF(Tabela1[[#This Row],[Média]]&lt;6,"REPROVADO","APROVADO")</f>
        <v>REPROVADO</v>
      </c>
      <c r="J8" s="7"/>
      <c r="Q8" s="35">
        <v>6</v>
      </c>
      <c r="R8" s="25">
        <f>COUNTIF(B11:B65,6)</f>
        <v>12</v>
      </c>
      <c r="S8" s="25">
        <f>COUNTIF(C11:C65,6)</f>
        <v>8</v>
      </c>
      <c r="T8" s="32">
        <f>COUNTIF(D11:D65,6)</f>
        <v>9</v>
      </c>
    </row>
    <row r="9" spans="1:21" x14ac:dyDescent="0.25">
      <c r="A9" s="10" t="s">
        <v>63</v>
      </c>
      <c r="B9" s="18">
        <v>4</v>
      </c>
      <c r="C9" s="18">
        <v>4</v>
      </c>
      <c r="D9" s="18">
        <v>5</v>
      </c>
      <c r="E9" s="19">
        <f>AVERAGE(Tabela1[[#This Row],[Atividade 1]:[Atividade 3]])</f>
        <v>4.333333333333333</v>
      </c>
      <c r="F9" s="19">
        <f>MAX(Tabela1[[#This Row],[Atividade 1]:[Atividade 3]])</f>
        <v>5</v>
      </c>
      <c r="G9" s="18">
        <f>MIN(Tabela1[[#This Row],[Atividade 1]:[Atividade 3]])</f>
        <v>4</v>
      </c>
      <c r="H9" s="20" t="str">
        <f>IF(Tabela1[[#This Row],[Média]]&lt;6,"REPROVADO","APROVADO")</f>
        <v>REPROVADO</v>
      </c>
      <c r="Q9" s="35">
        <v>7</v>
      </c>
      <c r="R9" s="25">
        <f>COUNTIF(B12:B66,7)</f>
        <v>5</v>
      </c>
      <c r="S9" s="25">
        <f>COUNTIF(C12:C66,7)</f>
        <v>12</v>
      </c>
      <c r="T9" s="32">
        <f>COUNTIF(D12:D66,7)</f>
        <v>8</v>
      </c>
    </row>
    <row r="10" spans="1:21" x14ac:dyDescent="0.25">
      <c r="A10" s="10" t="s">
        <v>64</v>
      </c>
      <c r="B10" s="18">
        <v>9</v>
      </c>
      <c r="C10" s="18">
        <v>5</v>
      </c>
      <c r="D10" s="18">
        <v>8</v>
      </c>
      <c r="E10" s="19">
        <f>AVERAGE(Tabela1[[#This Row],[Atividade 1]:[Atividade 3]])</f>
        <v>7.333333333333333</v>
      </c>
      <c r="F10" s="19">
        <f>MAX(Tabela1[[#This Row],[Atividade 1]:[Atividade 3]])</f>
        <v>9</v>
      </c>
      <c r="G10" s="19">
        <f>MIN(Tabela1[[#This Row],[Atividade 1]:[Atividade 3]])</f>
        <v>5</v>
      </c>
      <c r="H10" s="20" t="str">
        <f>IF(Tabela1[[#This Row],[Média]]&lt;6,"REPROVADO","APROVADO")</f>
        <v>APROVADO</v>
      </c>
      <c r="J10" s="7"/>
      <c r="Q10" s="35">
        <v>8</v>
      </c>
      <c r="R10" s="25">
        <f>COUNTIF(B13:B67,8)</f>
        <v>6</v>
      </c>
      <c r="S10" s="25">
        <f>COUNTIF(C13:C67,8)</f>
        <v>20</v>
      </c>
      <c r="T10" s="32">
        <f>COUNTIF(D13:D67,8)</f>
        <v>9</v>
      </c>
    </row>
    <row r="11" spans="1:21" x14ac:dyDescent="0.25">
      <c r="A11" s="10" t="s">
        <v>65</v>
      </c>
      <c r="B11" s="18">
        <v>8</v>
      </c>
      <c r="C11" s="18">
        <v>5</v>
      </c>
      <c r="D11" s="18">
        <v>7</v>
      </c>
      <c r="E11" s="19">
        <f>AVERAGE(Tabela1[[#This Row],[Atividade 1]:[Atividade 3]])</f>
        <v>6.666666666666667</v>
      </c>
      <c r="F11" s="19">
        <f>MAX(Tabela1[[#This Row],[Atividade 1]:[Atividade 3]])</f>
        <v>8</v>
      </c>
      <c r="G11" s="16">
        <f>MIN(Tabela1[[#This Row],[Atividade 1]:[Atividade 3]])</f>
        <v>5</v>
      </c>
      <c r="H11" s="20" t="str">
        <f>IF(Tabela1[[#This Row],[Média]]&lt;6,"REPROVADO","APROVADO")</f>
        <v>APROVADO</v>
      </c>
      <c r="Q11" s="35">
        <v>9</v>
      </c>
      <c r="R11" s="25">
        <f>COUNTIF(B14:B68,9)</f>
        <v>14</v>
      </c>
      <c r="S11" s="25">
        <f>COUNTIF(C14:C68,9)</f>
        <v>7</v>
      </c>
      <c r="T11" s="32">
        <f>COUNTIF(D14:D68,9)</f>
        <v>10</v>
      </c>
    </row>
    <row r="12" spans="1:21" x14ac:dyDescent="0.25">
      <c r="A12" s="10" t="s">
        <v>66</v>
      </c>
      <c r="B12" s="18">
        <v>9</v>
      </c>
      <c r="C12" s="18">
        <v>5</v>
      </c>
      <c r="D12" s="18">
        <v>6</v>
      </c>
      <c r="E12" s="19">
        <f>AVERAGE(Tabela1[[#This Row],[Atividade 1]:[Atividade 3]])</f>
        <v>6.666666666666667</v>
      </c>
      <c r="F12" s="19">
        <f>MAX(Tabela1[[#This Row],[Atividade 1]:[Atividade 3]])</f>
        <v>9</v>
      </c>
      <c r="G12" s="18">
        <f>MIN(Tabela1[[#This Row],[Atividade 1]:[Atividade 3]])</f>
        <v>5</v>
      </c>
      <c r="H12" s="20" t="str">
        <f>IF(Tabela1[[#This Row],[Média]]&lt;6,"REPROVADO","APROVADO")</f>
        <v>APROVADO</v>
      </c>
      <c r="Q12" s="36">
        <v>10</v>
      </c>
      <c r="R12" s="33">
        <f>COUNTIF(B15:B69,10)</f>
        <v>0</v>
      </c>
      <c r="S12" s="33">
        <f>COUNTIF(C15:C69,10)</f>
        <v>0</v>
      </c>
      <c r="T12" s="34">
        <f>COUNTIF(D15:D69,10)</f>
        <v>0</v>
      </c>
    </row>
    <row r="13" spans="1:21" x14ac:dyDescent="0.25">
      <c r="A13" s="10" t="s">
        <v>67</v>
      </c>
      <c r="B13" s="18">
        <v>5</v>
      </c>
      <c r="C13" s="18">
        <v>5</v>
      </c>
      <c r="D13" s="18">
        <v>9</v>
      </c>
      <c r="E13" s="19">
        <f>AVERAGE(Tabela1[[#This Row],[Atividade 1]:[Atividade 3]])</f>
        <v>6.333333333333333</v>
      </c>
      <c r="F13" s="19">
        <f>MAX(Tabela1[[#This Row],[Atividade 1]:[Atividade 3]])</f>
        <v>9</v>
      </c>
      <c r="G13" s="18">
        <f>MIN(Tabela1[[#This Row],[Atividade 1]:[Atividade 3]])</f>
        <v>5</v>
      </c>
      <c r="H13" s="20" t="str">
        <f>IF(Tabela1[[#This Row],[Média]]&lt;6,"REPROVADO","APROVADO")</f>
        <v>APROVADO</v>
      </c>
      <c r="J13" s="7"/>
    </row>
    <row r="14" spans="1:21" x14ac:dyDescent="0.25">
      <c r="A14" s="10" t="s">
        <v>68</v>
      </c>
      <c r="B14" s="18">
        <v>9</v>
      </c>
      <c r="C14" s="18">
        <v>6</v>
      </c>
      <c r="D14" s="18">
        <v>9</v>
      </c>
      <c r="E14" s="19">
        <f>AVERAGE(Tabela1[[#This Row],[Atividade 1]:[Atividade 3]])</f>
        <v>8</v>
      </c>
      <c r="F14" s="19">
        <f>MAX(Tabela1[[#This Row],[Atividade 1]:[Atividade 3]])</f>
        <v>9</v>
      </c>
      <c r="G14" s="18">
        <f>MIN(Tabela1[[#This Row],[Atividade 1]:[Atividade 3]])</f>
        <v>6</v>
      </c>
      <c r="H14" s="20" t="str">
        <f>IF(Tabela1[[#This Row],[Média]]&lt;6,"REPROVADO","APROVADO")</f>
        <v>APROVADO</v>
      </c>
    </row>
    <row r="15" spans="1:21" x14ac:dyDescent="0.25">
      <c r="A15" s="10" t="s">
        <v>69</v>
      </c>
      <c r="B15" s="18">
        <v>6</v>
      </c>
      <c r="C15" s="18">
        <v>6</v>
      </c>
      <c r="D15" s="18">
        <v>7</v>
      </c>
      <c r="E15" s="19">
        <f>AVERAGE(Tabela1[[#This Row],[Atividade 1]:[Atividade 3]])</f>
        <v>6.333333333333333</v>
      </c>
      <c r="F15" s="19">
        <f>MAX(Tabela1[[#This Row],[Atividade 1]:[Atividade 3]])</f>
        <v>7</v>
      </c>
      <c r="G15" s="18">
        <f>MIN(Tabela1[[#This Row],[Atividade 1]:[Atividade 3]])</f>
        <v>6</v>
      </c>
      <c r="H15" s="20" t="str">
        <f>IF(Tabela1[[#This Row],[Média]]&lt;6,"REPROVADO","APROVADO")</f>
        <v>APROVADO</v>
      </c>
    </row>
    <row r="16" spans="1:21" x14ac:dyDescent="0.25">
      <c r="A16" s="10" t="s">
        <v>70</v>
      </c>
      <c r="B16" s="18">
        <v>6</v>
      </c>
      <c r="C16" s="18">
        <v>6</v>
      </c>
      <c r="D16" s="18">
        <v>9</v>
      </c>
      <c r="E16" s="19">
        <f>AVERAGE(Tabela1[[#This Row],[Atividade 1]:[Atividade 3]])</f>
        <v>7</v>
      </c>
      <c r="F16" s="19">
        <f>MAX(Tabela1[[#This Row],[Atividade 1]:[Atividade 3]])</f>
        <v>9</v>
      </c>
      <c r="G16" s="18">
        <f>MIN(Tabela1[[#This Row],[Atividade 1]:[Atividade 3]])</f>
        <v>6</v>
      </c>
      <c r="H16" s="20" t="str">
        <f>IF(Tabela1[[#This Row],[Média]]&lt;6,"REPROVADO","APROVADO")</f>
        <v>APROVADO</v>
      </c>
    </row>
    <row r="17" spans="1:8" x14ac:dyDescent="0.25">
      <c r="A17" s="10" t="s">
        <v>71</v>
      </c>
      <c r="B17" s="18">
        <v>4</v>
      </c>
      <c r="C17" s="18">
        <v>6</v>
      </c>
      <c r="D17" s="18">
        <v>6</v>
      </c>
      <c r="E17" s="19">
        <f>AVERAGE(Tabela1[[#This Row],[Atividade 1]:[Atividade 3]])</f>
        <v>5.333333333333333</v>
      </c>
      <c r="F17" s="19">
        <f>MAX(Tabela1[[#This Row],[Atividade 1]:[Atividade 3]])</f>
        <v>6</v>
      </c>
      <c r="G17" s="18">
        <f>MIN(Tabela1[[#This Row],[Atividade 1]:[Atividade 3]])</f>
        <v>4</v>
      </c>
      <c r="H17" s="20" t="str">
        <f>IF(Tabela1[[#This Row],[Média]]&lt;6,"REPROVADO","APROVADO")</f>
        <v>REPROVADO</v>
      </c>
    </row>
    <row r="18" spans="1:8" x14ac:dyDescent="0.25">
      <c r="A18" s="10" t="s">
        <v>72</v>
      </c>
      <c r="B18" s="18">
        <v>5</v>
      </c>
      <c r="C18" s="18">
        <v>6</v>
      </c>
      <c r="D18" s="18">
        <v>9</v>
      </c>
      <c r="E18" s="19">
        <f>AVERAGE(Tabela1[[#This Row],[Atividade 1]:[Atividade 3]])</f>
        <v>6.666666666666667</v>
      </c>
      <c r="F18" s="19">
        <f>MAX(Tabela1[[#This Row],[Atividade 1]:[Atividade 3]])</f>
        <v>9</v>
      </c>
      <c r="G18" s="18">
        <f>MIN(Tabela1[[#This Row],[Atividade 1]:[Atividade 3]])</f>
        <v>5</v>
      </c>
      <c r="H18" s="20" t="str">
        <f>IF(Tabela1[[#This Row],[Média]]&lt;6,"REPROVADO","APROVADO")</f>
        <v>APROVADO</v>
      </c>
    </row>
    <row r="19" spans="1:8" x14ac:dyDescent="0.25">
      <c r="A19" s="10" t="s">
        <v>73</v>
      </c>
      <c r="B19" s="18">
        <v>8</v>
      </c>
      <c r="C19" s="18">
        <v>6</v>
      </c>
      <c r="D19" s="18">
        <v>4</v>
      </c>
      <c r="E19" s="19">
        <f>AVERAGE(Tabela1[[#This Row],[Atividade 1]:[Atividade 3]])</f>
        <v>6</v>
      </c>
      <c r="F19" s="19">
        <f>MAX(Tabela1[[#This Row],[Atividade 1]:[Atividade 3]])</f>
        <v>8</v>
      </c>
      <c r="G19" s="18">
        <f>MIN(Tabela1[[#This Row],[Atividade 1]:[Atividade 3]])</f>
        <v>4</v>
      </c>
      <c r="H19" s="20" t="str">
        <f>IF(Tabela1[[#This Row],[Média]]&lt;6,"REPROVADO","APROVADO")</f>
        <v>APROVADO</v>
      </c>
    </row>
    <row r="20" spans="1:8" x14ac:dyDescent="0.25">
      <c r="A20" s="10" t="s">
        <v>74</v>
      </c>
      <c r="B20" s="18">
        <v>6</v>
      </c>
      <c r="C20" s="18">
        <v>6</v>
      </c>
      <c r="D20" s="18">
        <v>8</v>
      </c>
      <c r="E20" s="19">
        <f>AVERAGE(Tabela1[[#This Row],[Atividade 1]:[Atividade 3]])</f>
        <v>6.666666666666667</v>
      </c>
      <c r="F20" s="19">
        <f>MAX(Tabela1[[#This Row],[Atividade 1]:[Atividade 3]])</f>
        <v>8</v>
      </c>
      <c r="G20" s="18">
        <f>MIN(Tabela1[[#This Row],[Atividade 1]:[Atividade 3]])</f>
        <v>6</v>
      </c>
      <c r="H20" s="20" t="str">
        <f>IF(Tabela1[[#This Row],[Média]]&lt;6,"REPROVADO","APROVADO")</f>
        <v>APROVADO</v>
      </c>
    </row>
    <row r="21" spans="1:8" x14ac:dyDescent="0.25">
      <c r="A21" s="10" t="s">
        <v>75</v>
      </c>
      <c r="B21" s="18">
        <v>6</v>
      </c>
      <c r="C21" s="18">
        <v>6</v>
      </c>
      <c r="D21" s="18">
        <v>6</v>
      </c>
      <c r="E21" s="19">
        <f>AVERAGE(Tabela1[[#This Row],[Atividade 1]:[Atividade 3]])</f>
        <v>6</v>
      </c>
      <c r="F21" s="19">
        <f>MAX(Tabela1[[#This Row],[Atividade 1]:[Atividade 3]])</f>
        <v>6</v>
      </c>
      <c r="G21" s="18">
        <f>MIN(Tabela1[[#This Row],[Atividade 1]:[Atividade 3]])</f>
        <v>6</v>
      </c>
      <c r="H21" s="20" t="str">
        <f>IF(Tabela1[[#This Row],[Média]]&lt;6,"REPROVADO","APROVADO")</f>
        <v>APROVADO</v>
      </c>
    </row>
    <row r="22" spans="1:8" x14ac:dyDescent="0.25">
      <c r="A22" s="10" t="s">
        <v>76</v>
      </c>
      <c r="B22" s="18">
        <v>9</v>
      </c>
      <c r="C22" s="18">
        <v>7</v>
      </c>
      <c r="D22" s="18">
        <v>8</v>
      </c>
      <c r="E22" s="19">
        <f>AVERAGE(Tabela1[[#This Row],[Atividade 1]:[Atividade 3]])</f>
        <v>8</v>
      </c>
      <c r="F22" s="19">
        <f>MAX(Tabela1[[#This Row],[Atividade 1]:[Atividade 3]])</f>
        <v>9</v>
      </c>
      <c r="G22" s="18">
        <f>MIN(Tabela1[[#This Row],[Atividade 1]:[Atividade 3]])</f>
        <v>7</v>
      </c>
      <c r="H22" s="20" t="str">
        <f>IF(Tabela1[[#This Row],[Média]]&lt;6,"REPROVADO","APROVADO")</f>
        <v>APROVADO</v>
      </c>
    </row>
    <row r="23" spans="1:8" x14ac:dyDescent="0.25">
      <c r="A23" s="10" t="s">
        <v>77</v>
      </c>
      <c r="B23" s="18">
        <v>6</v>
      </c>
      <c r="C23" s="18">
        <v>7</v>
      </c>
      <c r="D23" s="18">
        <v>7</v>
      </c>
      <c r="E23" s="19">
        <f>AVERAGE(Tabela1[[#This Row],[Atividade 1]:[Atividade 3]])</f>
        <v>6.666666666666667</v>
      </c>
      <c r="F23" s="19">
        <f>MAX(Tabela1[[#This Row],[Atividade 1]:[Atividade 3]])</f>
        <v>7</v>
      </c>
      <c r="G23" s="18">
        <f>MIN(Tabela1[[#This Row],[Atividade 1]:[Atividade 3]])</f>
        <v>6</v>
      </c>
      <c r="H23" s="20" t="str">
        <f>IF(Tabela1[[#This Row],[Média]]&lt;6,"REPROVADO","APROVADO")</f>
        <v>APROVADO</v>
      </c>
    </row>
    <row r="24" spans="1:8" x14ac:dyDescent="0.25">
      <c r="A24" s="10" t="s">
        <v>78</v>
      </c>
      <c r="B24" s="18">
        <v>6</v>
      </c>
      <c r="C24" s="16">
        <v>7</v>
      </c>
      <c r="D24" s="18">
        <v>2</v>
      </c>
      <c r="E24" s="19">
        <f>AVERAGE(Tabela1[[#This Row],[Atividade 1]:[Atividade 3]])</f>
        <v>5</v>
      </c>
      <c r="F24" s="19">
        <f>MAX(Tabela1[[#This Row],[Atividade 1]:[Atividade 3]])</f>
        <v>7</v>
      </c>
      <c r="G24" s="18">
        <f>MIN(Tabela1[[#This Row],[Atividade 1]:[Atividade 3]])</f>
        <v>2</v>
      </c>
      <c r="H24" s="20" t="str">
        <f>IF(Tabela1[[#This Row],[Média]]&lt;6,"REPROVADO","APROVADO")</f>
        <v>REPROVADO</v>
      </c>
    </row>
    <row r="25" spans="1:8" x14ac:dyDescent="0.25">
      <c r="A25" s="10" t="s">
        <v>79</v>
      </c>
      <c r="B25" s="18">
        <v>6</v>
      </c>
      <c r="C25" s="18">
        <v>7</v>
      </c>
      <c r="D25" s="18">
        <v>8</v>
      </c>
      <c r="E25" s="19">
        <f>AVERAGE(Tabela1[[#This Row],[Atividade 1]:[Atividade 3]])</f>
        <v>7</v>
      </c>
      <c r="F25" s="19">
        <f>MAX(Tabela1[[#This Row],[Atividade 1]:[Atividade 3]])</f>
        <v>8</v>
      </c>
      <c r="G25" s="18">
        <f>MIN(Tabela1[[#This Row],[Atividade 1]:[Atividade 3]])</f>
        <v>6</v>
      </c>
      <c r="H25" s="20" t="str">
        <f>IF(Tabela1[[#This Row],[Média]]&lt;6,"REPROVADO","APROVADO")</f>
        <v>APROVADO</v>
      </c>
    </row>
    <row r="26" spans="1:8" x14ac:dyDescent="0.25">
      <c r="A26" s="10" t="s">
        <v>80</v>
      </c>
      <c r="B26" s="18">
        <v>9</v>
      </c>
      <c r="C26" s="18">
        <v>7</v>
      </c>
      <c r="D26" s="18">
        <v>9</v>
      </c>
      <c r="E26" s="19">
        <f>AVERAGE(Tabela1[[#This Row],[Atividade 1]:[Atividade 3]])</f>
        <v>8.3333333333333339</v>
      </c>
      <c r="F26" s="19">
        <f>MAX(Tabela1[[#This Row],[Atividade 1]:[Atividade 3]])</f>
        <v>9</v>
      </c>
      <c r="G26" s="18">
        <f>MIN(Tabela1[[#This Row],[Atividade 1]:[Atividade 3]])</f>
        <v>7</v>
      </c>
      <c r="H26" s="20" t="str">
        <f>IF(Tabela1[[#This Row],[Média]]&lt;6,"REPROVADO","APROVADO")</f>
        <v>APROVADO</v>
      </c>
    </row>
    <row r="27" spans="1:8" x14ac:dyDescent="0.25">
      <c r="A27" s="10" t="s">
        <v>81</v>
      </c>
      <c r="B27" s="18">
        <v>6</v>
      </c>
      <c r="C27" s="16">
        <v>7</v>
      </c>
      <c r="D27" s="18">
        <v>4</v>
      </c>
      <c r="E27" s="19">
        <f>AVERAGE(Tabela1[[#This Row],[Atividade 1]:[Atividade 3]])</f>
        <v>5.666666666666667</v>
      </c>
      <c r="F27" s="19">
        <f>MAX(Tabela1[[#This Row],[Atividade 1]:[Atividade 3]])</f>
        <v>7</v>
      </c>
      <c r="G27" s="18">
        <f>MIN(Tabela1[[#This Row],[Atividade 1]:[Atividade 3]])</f>
        <v>4</v>
      </c>
      <c r="H27" s="20" t="str">
        <f>IF(Tabela1[[#This Row],[Média]]&lt;6,"REPROVADO","APROVADO")</f>
        <v>REPROVADO</v>
      </c>
    </row>
    <row r="28" spans="1:8" x14ac:dyDescent="0.25">
      <c r="A28" s="10" t="s">
        <v>82</v>
      </c>
      <c r="B28" s="18">
        <v>6</v>
      </c>
      <c r="C28" s="18">
        <v>7</v>
      </c>
      <c r="D28" s="18">
        <v>8</v>
      </c>
      <c r="E28" s="19">
        <f>AVERAGE(Tabela1[[#This Row],[Atividade 1]:[Atividade 3]])</f>
        <v>7</v>
      </c>
      <c r="F28" s="19">
        <f>MAX(Tabela1[[#This Row],[Atividade 1]:[Atividade 3]])</f>
        <v>8</v>
      </c>
      <c r="G28" s="18">
        <f>MIN(Tabela1[[#This Row],[Atividade 1]:[Atividade 3]])</f>
        <v>6</v>
      </c>
      <c r="H28" s="20" t="str">
        <f>IF(Tabela1[[#This Row],[Média]]&lt;6,"REPROVADO","APROVADO")</f>
        <v>APROVADO</v>
      </c>
    </row>
    <row r="29" spans="1:8" x14ac:dyDescent="0.25">
      <c r="A29" s="10" t="s">
        <v>83</v>
      </c>
      <c r="B29" s="18">
        <v>9</v>
      </c>
      <c r="C29" s="18">
        <v>7</v>
      </c>
      <c r="D29" s="18">
        <v>9</v>
      </c>
      <c r="E29" s="19">
        <f>AVERAGE(Tabela1[[#This Row],[Atividade 1]:[Atividade 3]])</f>
        <v>8.3333333333333339</v>
      </c>
      <c r="F29" s="19">
        <f>MAX(Tabela1[[#This Row],[Atividade 1]:[Atividade 3]])</f>
        <v>9</v>
      </c>
      <c r="G29" s="18">
        <f>MIN(Tabela1[[#This Row],[Atividade 1]:[Atividade 3]])</f>
        <v>7</v>
      </c>
      <c r="H29" s="20" t="str">
        <f>IF(Tabela1[[#This Row],[Média]]&lt;6,"REPROVADO","APROVADO")</f>
        <v>APROVADO</v>
      </c>
    </row>
    <row r="30" spans="1:8" x14ac:dyDescent="0.25">
      <c r="A30" s="10" t="s">
        <v>84</v>
      </c>
      <c r="B30" s="18">
        <v>9</v>
      </c>
      <c r="C30" s="16">
        <v>7</v>
      </c>
      <c r="D30" s="18">
        <v>7</v>
      </c>
      <c r="E30" s="19">
        <f>AVERAGE(Tabela1[[#This Row],[Atividade 1]:[Atividade 3]])</f>
        <v>7.666666666666667</v>
      </c>
      <c r="F30" s="19">
        <f>MAX(Tabela1[[#This Row],[Atividade 1]:[Atividade 3]])</f>
        <v>9</v>
      </c>
      <c r="G30" s="18">
        <f>MIN(Tabela1[[#This Row],[Atividade 1]:[Atividade 3]])</f>
        <v>7</v>
      </c>
      <c r="H30" s="20" t="str">
        <f>IF(Tabela1[[#This Row],[Média]]&lt;6,"REPROVADO","APROVADO")</f>
        <v>APROVADO</v>
      </c>
    </row>
    <row r="31" spans="1:8" x14ac:dyDescent="0.25">
      <c r="A31" s="10" t="s">
        <v>85</v>
      </c>
      <c r="B31" s="18">
        <v>7</v>
      </c>
      <c r="C31" s="18">
        <v>7</v>
      </c>
      <c r="D31" s="18">
        <v>9</v>
      </c>
      <c r="E31" s="19">
        <f>AVERAGE(Tabela1[[#This Row],[Atividade 1]:[Atividade 3]])</f>
        <v>7.666666666666667</v>
      </c>
      <c r="F31" s="19">
        <f>MAX(Tabela1[[#This Row],[Atividade 1]:[Atividade 3]])</f>
        <v>9</v>
      </c>
      <c r="G31" s="18">
        <f>MIN(Tabela1[[#This Row],[Atividade 1]:[Atividade 3]])</f>
        <v>7</v>
      </c>
      <c r="H31" s="20" t="str">
        <f>IF(Tabela1[[#This Row],[Média]]&lt;6,"REPROVADO","APROVADO")</f>
        <v>APROVADO</v>
      </c>
    </row>
    <row r="32" spans="1:8" x14ac:dyDescent="0.25">
      <c r="A32" s="10" t="s">
        <v>86</v>
      </c>
      <c r="B32" s="18">
        <v>7</v>
      </c>
      <c r="C32" s="18">
        <v>7</v>
      </c>
      <c r="D32" s="18">
        <v>7</v>
      </c>
      <c r="E32" s="19">
        <f>AVERAGE(Tabela1[[#This Row],[Atividade 1]:[Atividade 3]])</f>
        <v>7</v>
      </c>
      <c r="F32" s="19">
        <f>MAX(Tabela1[[#This Row],[Atividade 1]:[Atividade 3]])</f>
        <v>7</v>
      </c>
      <c r="G32" s="18">
        <f>MIN(Tabela1[[#This Row],[Atividade 1]:[Atividade 3]])</f>
        <v>7</v>
      </c>
      <c r="H32" s="20" t="str">
        <f>IF(Tabela1[[#This Row],[Média]]&lt;6,"REPROVADO","APROVADO")</f>
        <v>APROVADO</v>
      </c>
    </row>
    <row r="33" spans="1:8" x14ac:dyDescent="0.25">
      <c r="A33" s="10" t="s">
        <v>87</v>
      </c>
      <c r="B33" s="16">
        <v>7</v>
      </c>
      <c r="C33" s="16">
        <v>7</v>
      </c>
      <c r="D33" s="18">
        <v>6</v>
      </c>
      <c r="E33" s="19">
        <f>AVERAGE(Tabela1[[#This Row],[Atividade 1]:[Atividade 3]])</f>
        <v>6.666666666666667</v>
      </c>
      <c r="F33" s="19">
        <f>MAX(Tabela1[[#This Row],[Atividade 1]:[Atividade 3]])</f>
        <v>7</v>
      </c>
      <c r="G33" s="18">
        <f>MIN(Tabela1[[#This Row],[Atividade 1]:[Atividade 3]])</f>
        <v>6</v>
      </c>
      <c r="H33" s="20" t="str">
        <f>IF(Tabela1[[#This Row],[Média]]&lt;6,"REPROVADO","APROVADO")</f>
        <v>APROVADO</v>
      </c>
    </row>
    <row r="34" spans="1:8" x14ac:dyDescent="0.25">
      <c r="A34" s="10" t="s">
        <v>88</v>
      </c>
      <c r="B34" s="18">
        <v>3</v>
      </c>
      <c r="C34" s="18">
        <v>8</v>
      </c>
      <c r="D34" s="16">
        <v>7</v>
      </c>
      <c r="E34" s="19">
        <f>AVERAGE(Tabela1[[#This Row],[Atividade 1]:[Atividade 3]])</f>
        <v>6</v>
      </c>
      <c r="F34" s="21">
        <f>MAX(Tabela1[[#This Row],[Atividade 1]:[Atividade 3]])</f>
        <v>8</v>
      </c>
      <c r="G34" s="18">
        <f>MIN(Tabela1[[#This Row],[Atividade 1]:[Atividade 3]])</f>
        <v>3</v>
      </c>
      <c r="H34" s="20" t="str">
        <f>IF(Tabela1[[#This Row],[Média]]&lt;6,"REPROVADO","APROVADO")</f>
        <v>APROVADO</v>
      </c>
    </row>
    <row r="35" spans="1:8" x14ac:dyDescent="0.25">
      <c r="A35" s="10" t="s">
        <v>89</v>
      </c>
      <c r="B35" s="18">
        <v>6</v>
      </c>
      <c r="C35" s="18">
        <v>8</v>
      </c>
      <c r="D35" s="16">
        <v>8</v>
      </c>
      <c r="E35" s="19">
        <f>AVERAGE(Tabela1[[#This Row],[Atividade 1]:[Atividade 3]])</f>
        <v>7.333333333333333</v>
      </c>
      <c r="F35" s="21">
        <f>MAX(Tabela1[[#This Row],[Atividade 1]:[Atividade 3]])</f>
        <v>8</v>
      </c>
      <c r="G35" s="16">
        <f>MIN(Tabela1[[#This Row],[Atividade 1]:[Atividade 3]])</f>
        <v>6</v>
      </c>
      <c r="H35" s="20" t="str">
        <f>IF(Tabela1[[#This Row],[Média]]&lt;6,"REPROVADO","APROVADO")</f>
        <v>APROVADO</v>
      </c>
    </row>
    <row r="36" spans="1:8" x14ac:dyDescent="0.25">
      <c r="A36" s="10" t="s">
        <v>90</v>
      </c>
      <c r="B36" s="18">
        <v>6</v>
      </c>
      <c r="C36" s="18">
        <v>8</v>
      </c>
      <c r="D36" s="18">
        <v>8</v>
      </c>
      <c r="E36" s="19">
        <f>AVERAGE(Tabela1[[#This Row],[Atividade 1]:[Atividade 3]])</f>
        <v>7.333333333333333</v>
      </c>
      <c r="F36" s="19">
        <f>MAX(Tabela1[[#This Row],[Atividade 1]:[Atividade 3]])</f>
        <v>8</v>
      </c>
      <c r="G36" s="18">
        <f>MIN(Tabela1[[#This Row],[Atividade 1]:[Atividade 3]])</f>
        <v>6</v>
      </c>
      <c r="H36" s="20" t="str">
        <f>IF(Tabela1[[#This Row],[Média]]&lt;6,"REPROVADO","APROVADO")</f>
        <v>APROVADO</v>
      </c>
    </row>
    <row r="37" spans="1:8" x14ac:dyDescent="0.25">
      <c r="A37" s="10" t="s">
        <v>91</v>
      </c>
      <c r="B37" s="18">
        <v>3</v>
      </c>
      <c r="C37" s="18">
        <v>8</v>
      </c>
      <c r="D37" s="18">
        <v>4</v>
      </c>
      <c r="E37" s="19">
        <f>AVERAGE(Tabela1[[#This Row],[Atividade 1]:[Atividade 3]])</f>
        <v>5</v>
      </c>
      <c r="F37" s="19">
        <f>MAX(Tabela1[[#This Row],[Atividade 1]:[Atividade 3]])</f>
        <v>8</v>
      </c>
      <c r="G37" s="18">
        <f>MIN(Tabela1[[#This Row],[Atividade 1]:[Atividade 3]])</f>
        <v>3</v>
      </c>
      <c r="H37" s="20" t="str">
        <f>IF(Tabela1[[#This Row],[Média]]&lt;6,"REPROVADO","APROVADO")</f>
        <v>REPROVADO</v>
      </c>
    </row>
    <row r="38" spans="1:8" x14ac:dyDescent="0.25">
      <c r="A38" s="10" t="s">
        <v>92</v>
      </c>
      <c r="B38" s="18">
        <v>9</v>
      </c>
      <c r="C38" s="16">
        <v>8</v>
      </c>
      <c r="D38" s="18">
        <v>6</v>
      </c>
      <c r="E38" s="19">
        <f>AVERAGE(Tabela1[[#This Row],[Atividade 1]:[Atividade 3]])</f>
        <v>7.666666666666667</v>
      </c>
      <c r="F38" s="19">
        <f>MAX(Tabela1[[#This Row],[Atividade 1]:[Atividade 3]])</f>
        <v>9</v>
      </c>
      <c r="G38" s="18">
        <f>MIN(Tabela1[[#This Row],[Atividade 1]:[Atividade 3]])</f>
        <v>6</v>
      </c>
      <c r="H38" s="20" t="str">
        <f>IF(Tabela1[[#This Row],[Média]]&lt;6,"REPROVADO","APROVADO")</f>
        <v>APROVADO</v>
      </c>
    </row>
    <row r="39" spans="1:8" x14ac:dyDescent="0.25">
      <c r="A39" s="10" t="s">
        <v>93</v>
      </c>
      <c r="B39" s="18">
        <v>9</v>
      </c>
      <c r="C39" s="18">
        <v>8</v>
      </c>
      <c r="D39" s="16">
        <v>7</v>
      </c>
      <c r="E39" s="19">
        <f>AVERAGE(Tabela1[[#This Row],[Atividade 1]:[Atividade 3]])</f>
        <v>8</v>
      </c>
      <c r="F39" s="21">
        <f>MAX(Tabela1[[#This Row],[Atividade 1]:[Atividade 3]])</f>
        <v>9</v>
      </c>
      <c r="G39" s="18">
        <f>MIN(Tabela1[[#This Row],[Atividade 1]:[Atividade 3]])</f>
        <v>7</v>
      </c>
      <c r="H39" s="20" t="str">
        <f>IF(Tabela1[[#This Row],[Média]]&lt;6,"REPROVADO","APROVADO")</f>
        <v>APROVADO</v>
      </c>
    </row>
    <row r="40" spans="1:8" x14ac:dyDescent="0.25">
      <c r="A40" s="10" t="s">
        <v>94</v>
      </c>
      <c r="B40" s="18">
        <v>7</v>
      </c>
      <c r="C40" s="18">
        <v>8</v>
      </c>
      <c r="D40" s="16">
        <v>8</v>
      </c>
      <c r="E40" s="19">
        <f>AVERAGE(Tabela1[[#This Row],[Atividade 1]:[Atividade 3]])</f>
        <v>7.666666666666667</v>
      </c>
      <c r="F40" s="21">
        <f>MAX(Tabela1[[#This Row],[Atividade 1]:[Atividade 3]])</f>
        <v>8</v>
      </c>
      <c r="G40" s="18">
        <f>MIN(Tabela1[[#This Row],[Atividade 1]:[Atividade 3]])</f>
        <v>7</v>
      </c>
      <c r="H40" s="20" t="str">
        <f>IF(Tabela1[[#This Row],[Média]]&lt;6,"REPROVADO","APROVADO")</f>
        <v>APROVADO</v>
      </c>
    </row>
    <row r="41" spans="1:8" x14ac:dyDescent="0.25">
      <c r="A41" s="10" t="s">
        <v>95</v>
      </c>
      <c r="B41" s="18">
        <v>3</v>
      </c>
      <c r="C41" s="18">
        <v>8</v>
      </c>
      <c r="D41" s="18">
        <v>7</v>
      </c>
      <c r="E41" s="19">
        <f>AVERAGE(Tabela1[[#This Row],[Atividade 1]:[Atividade 3]])</f>
        <v>6</v>
      </c>
      <c r="F41" s="19">
        <f>MAX(Tabela1[[#This Row],[Atividade 1]:[Atividade 3]])</f>
        <v>8</v>
      </c>
      <c r="G41" s="18">
        <f>MIN(Tabela1[[#This Row],[Atividade 1]:[Atividade 3]])</f>
        <v>3</v>
      </c>
      <c r="H41" s="20" t="str">
        <f>IF(Tabela1[[#This Row],[Média]]&lt;6,"REPROVADO","APROVADO")</f>
        <v>APROVADO</v>
      </c>
    </row>
    <row r="42" spans="1:8" x14ac:dyDescent="0.25">
      <c r="A42" s="10" t="s">
        <v>96</v>
      </c>
      <c r="B42" s="18">
        <v>7</v>
      </c>
      <c r="C42" s="18">
        <v>8</v>
      </c>
      <c r="D42" s="18">
        <v>8</v>
      </c>
      <c r="E42" s="19">
        <f>AVERAGE(Tabela1[[#This Row],[Atividade 1]:[Atividade 3]])</f>
        <v>7.666666666666667</v>
      </c>
      <c r="F42" s="19">
        <f>MAX(Tabela1[[#This Row],[Atividade 1]:[Atividade 3]])</f>
        <v>8</v>
      </c>
      <c r="G42" s="18">
        <f>MIN(Tabela1[[#This Row],[Atividade 1]:[Atividade 3]])</f>
        <v>7</v>
      </c>
      <c r="H42" s="20" t="str">
        <f>IF(Tabela1[[#This Row],[Média]]&lt;6,"REPROVADO","APROVADO")</f>
        <v>APROVADO</v>
      </c>
    </row>
    <row r="43" spans="1:8" x14ac:dyDescent="0.25">
      <c r="A43" s="10" t="s">
        <v>97</v>
      </c>
      <c r="B43" s="18">
        <v>5</v>
      </c>
      <c r="C43" s="16">
        <v>8</v>
      </c>
      <c r="D43" s="18">
        <v>2</v>
      </c>
      <c r="E43" s="19">
        <f>AVERAGE(Tabela1[[#This Row],[Atividade 1]:[Atividade 3]])</f>
        <v>5</v>
      </c>
      <c r="F43" s="19">
        <f>MAX(Tabela1[[#This Row],[Atividade 1]:[Atividade 3]])</f>
        <v>8</v>
      </c>
      <c r="G43" s="18">
        <f>MIN(Tabela1[[#This Row],[Atividade 1]:[Atividade 3]])</f>
        <v>2</v>
      </c>
      <c r="H43" s="20" t="str">
        <f>IF(Tabela1[[#This Row],[Média]]&lt;6,"REPROVADO","APROVADO")</f>
        <v>REPROVADO</v>
      </c>
    </row>
    <row r="44" spans="1:8" x14ac:dyDescent="0.25">
      <c r="A44" s="10" t="s">
        <v>98</v>
      </c>
      <c r="B44" s="18">
        <v>9</v>
      </c>
      <c r="C44" s="18">
        <v>8</v>
      </c>
      <c r="D44" s="16">
        <v>7</v>
      </c>
      <c r="E44" s="19">
        <f>AVERAGE(Tabela1[[#This Row],[Atividade 1]:[Atividade 3]])</f>
        <v>8</v>
      </c>
      <c r="F44" s="21">
        <f>MAX(Tabela1[[#This Row],[Atividade 1]:[Atividade 3]])</f>
        <v>9</v>
      </c>
      <c r="G44" s="18">
        <f>MIN(Tabela1[[#This Row],[Atividade 1]:[Atividade 3]])</f>
        <v>7</v>
      </c>
      <c r="H44" s="20" t="str">
        <f>IF(Tabela1[[#This Row],[Média]]&lt;6,"REPROVADO","APROVADO")</f>
        <v>APROVADO</v>
      </c>
    </row>
    <row r="45" spans="1:8" x14ac:dyDescent="0.25">
      <c r="A45" s="10" t="s">
        <v>99</v>
      </c>
      <c r="B45" s="18">
        <v>1</v>
      </c>
      <c r="C45" s="18">
        <v>8</v>
      </c>
      <c r="D45" s="16">
        <v>8</v>
      </c>
      <c r="E45" s="19">
        <f>AVERAGE(Tabela1[[#This Row],[Atividade 1]:[Atividade 3]])</f>
        <v>5.666666666666667</v>
      </c>
      <c r="F45" s="21">
        <f>MAX(Tabela1[[#This Row],[Atividade 1]:[Atividade 3]])</f>
        <v>8</v>
      </c>
      <c r="G45" s="18">
        <f>MIN(Tabela1[[#This Row],[Atividade 1]:[Atividade 3]])</f>
        <v>1</v>
      </c>
      <c r="H45" s="20" t="str">
        <f>IF(Tabela1[[#This Row],[Média]]&lt;6,"REPROVADO","APROVADO")</f>
        <v>REPROVADO</v>
      </c>
    </row>
    <row r="46" spans="1:8" x14ac:dyDescent="0.25">
      <c r="A46" s="10" t="s">
        <v>100</v>
      </c>
      <c r="B46" s="18">
        <v>9</v>
      </c>
      <c r="C46" s="18">
        <v>8</v>
      </c>
      <c r="D46" s="18">
        <v>3</v>
      </c>
      <c r="E46" s="19">
        <f>AVERAGE(Tabela1[[#This Row],[Atividade 1]:[Atividade 3]])</f>
        <v>6.666666666666667</v>
      </c>
      <c r="F46" s="19">
        <f>MAX(Tabela1[[#This Row],[Atividade 1]:[Atividade 3]])</f>
        <v>9</v>
      </c>
      <c r="G46" s="18">
        <f>MIN(Tabela1[[#This Row],[Atividade 1]:[Atividade 3]])</f>
        <v>3</v>
      </c>
      <c r="H46" s="20" t="str">
        <f>IF(Tabela1[[#This Row],[Média]]&lt;6,"REPROVADO","APROVADO")</f>
        <v>APROVADO</v>
      </c>
    </row>
    <row r="47" spans="1:8" x14ac:dyDescent="0.25">
      <c r="A47" s="10" t="s">
        <v>101</v>
      </c>
      <c r="B47" s="18">
        <v>9</v>
      </c>
      <c r="C47" s="18">
        <v>8</v>
      </c>
      <c r="D47" s="18">
        <v>9</v>
      </c>
      <c r="E47" s="19">
        <f>AVERAGE(Tabela1[[#This Row],[Atividade 1]:[Atividade 3]])</f>
        <v>8.6666666666666661</v>
      </c>
      <c r="F47" s="19">
        <f>MAX(Tabela1[[#This Row],[Atividade 1]:[Atividade 3]])</f>
        <v>9</v>
      </c>
      <c r="G47" s="18">
        <f>MIN(Tabela1[[#This Row],[Atividade 1]:[Atividade 3]])</f>
        <v>8</v>
      </c>
      <c r="H47" s="20" t="str">
        <f>IF(Tabela1[[#This Row],[Média]]&lt;6,"REPROVADO","APROVADO")</f>
        <v>APROVADO</v>
      </c>
    </row>
    <row r="48" spans="1:8" x14ac:dyDescent="0.25">
      <c r="A48" s="10" t="s">
        <v>102</v>
      </c>
      <c r="B48" s="18">
        <v>9</v>
      </c>
      <c r="C48" s="16">
        <v>8</v>
      </c>
      <c r="D48" s="18">
        <v>6</v>
      </c>
      <c r="E48" s="19">
        <f>AVERAGE(Tabela1[[#This Row],[Atividade 1]:[Atividade 3]])</f>
        <v>7.666666666666667</v>
      </c>
      <c r="F48" s="19">
        <f>MAX(Tabela1[[#This Row],[Atividade 1]:[Atividade 3]])</f>
        <v>9</v>
      </c>
      <c r="G48" s="18">
        <f>MIN(Tabela1[[#This Row],[Atividade 1]:[Atividade 3]])</f>
        <v>6</v>
      </c>
      <c r="H48" s="20" t="str">
        <f>IF(Tabela1[[#This Row],[Média]]&lt;6,"REPROVADO","APROVADO")</f>
        <v>APROVADO</v>
      </c>
    </row>
    <row r="49" spans="1:8" x14ac:dyDescent="0.25">
      <c r="A49" s="10" t="s">
        <v>103</v>
      </c>
      <c r="B49" s="18">
        <v>8</v>
      </c>
      <c r="C49" s="18">
        <v>8</v>
      </c>
      <c r="D49" s="18">
        <v>9</v>
      </c>
      <c r="E49" s="19">
        <f>AVERAGE(Tabela1[[#This Row],[Atividade 1]:[Atividade 3]])</f>
        <v>8.3333333333333339</v>
      </c>
      <c r="F49" s="19">
        <f>MAX(Tabela1[[#This Row],[Atividade 1]:[Atividade 3]])</f>
        <v>9</v>
      </c>
      <c r="G49" s="18">
        <f>MIN(Tabela1[[#This Row],[Atividade 1]:[Atividade 3]])</f>
        <v>8</v>
      </c>
      <c r="H49" s="20" t="str">
        <f>IF(Tabela1[[#This Row],[Média]]&lt;6,"REPROVADO","APROVADO")</f>
        <v>APROVADO</v>
      </c>
    </row>
    <row r="50" spans="1:8" x14ac:dyDescent="0.25">
      <c r="A50" s="10" t="s">
        <v>104</v>
      </c>
      <c r="B50" s="18">
        <v>8</v>
      </c>
      <c r="C50" s="18">
        <v>8</v>
      </c>
      <c r="D50" s="18">
        <v>4</v>
      </c>
      <c r="E50" s="19">
        <f>AVERAGE(Tabela1[[#This Row],[Atividade 1]:[Atividade 3]])</f>
        <v>6.666666666666667</v>
      </c>
      <c r="F50" s="19">
        <f>MAX(Tabela1[[#This Row],[Atividade 1]:[Atividade 3]])</f>
        <v>8</v>
      </c>
      <c r="G50" s="18">
        <f>MIN(Tabela1[[#This Row],[Atividade 1]:[Atividade 3]])</f>
        <v>4</v>
      </c>
      <c r="H50" s="20" t="str">
        <f>IF(Tabela1[[#This Row],[Média]]&lt;6,"REPROVADO","APROVADO")</f>
        <v>APROVADO</v>
      </c>
    </row>
    <row r="51" spans="1:8" x14ac:dyDescent="0.25">
      <c r="A51" s="10" t="s">
        <v>105</v>
      </c>
      <c r="B51" s="18">
        <v>8</v>
      </c>
      <c r="C51" s="18">
        <v>8</v>
      </c>
      <c r="D51" s="18">
        <v>6</v>
      </c>
      <c r="E51" s="19">
        <f>AVERAGE(Tabela1[[#This Row],[Atividade 1]:[Atividade 3]])</f>
        <v>7.333333333333333</v>
      </c>
      <c r="F51" s="19">
        <f>MAX(Tabela1[[#This Row],[Atividade 1]:[Atividade 3]])</f>
        <v>8</v>
      </c>
      <c r="G51" s="18">
        <f>MIN(Tabela1[[#This Row],[Atividade 1]:[Atividade 3]])</f>
        <v>6</v>
      </c>
      <c r="H51" s="20" t="str">
        <f>IF(Tabela1[[#This Row],[Média]]&lt;6,"REPROVADO","APROVADO")</f>
        <v>APROVADO</v>
      </c>
    </row>
    <row r="52" spans="1:8" x14ac:dyDescent="0.25">
      <c r="A52" s="10" t="s">
        <v>106</v>
      </c>
      <c r="B52" s="18">
        <v>8</v>
      </c>
      <c r="C52" s="18">
        <v>8</v>
      </c>
      <c r="D52" s="18">
        <v>4</v>
      </c>
      <c r="E52" s="19">
        <f>AVERAGE(Tabela1[[#This Row],[Atividade 1]:[Atividade 3]])</f>
        <v>6.666666666666667</v>
      </c>
      <c r="F52" s="19">
        <f>MAX(Tabela1[[#This Row],[Atividade 1]:[Atividade 3]])</f>
        <v>8</v>
      </c>
      <c r="G52" s="16">
        <f>MIN(Tabela1[[#This Row],[Atividade 1]:[Atividade 3]])</f>
        <v>4</v>
      </c>
      <c r="H52" s="20" t="str">
        <f>IF(Tabela1[[#This Row],[Média]]&lt;6,"REPROVADO","APROVADO")</f>
        <v>APROVADO</v>
      </c>
    </row>
    <row r="53" spans="1:8" x14ac:dyDescent="0.25">
      <c r="A53" s="10" t="s">
        <v>107</v>
      </c>
      <c r="B53" s="16">
        <v>8</v>
      </c>
      <c r="C53" s="16">
        <v>8</v>
      </c>
      <c r="D53" s="18">
        <v>9</v>
      </c>
      <c r="E53" s="19">
        <f>AVERAGE(Tabela1[[#This Row],[Atividade 1]:[Atividade 3]])</f>
        <v>8.3333333333333339</v>
      </c>
      <c r="F53" s="19">
        <f>MAX(Tabela1[[#This Row],[Atividade 1]:[Atividade 3]])</f>
        <v>9</v>
      </c>
      <c r="G53" s="18">
        <f>MIN(Tabela1[[#This Row],[Atividade 1]:[Atividade 3]])</f>
        <v>8</v>
      </c>
      <c r="H53" s="20" t="str">
        <f>IF(Tabela1[[#This Row],[Média]]&lt;6,"REPROVADO","APROVADO")</f>
        <v>APROVADO</v>
      </c>
    </row>
    <row r="54" spans="1:8" x14ac:dyDescent="0.25">
      <c r="A54" s="10" t="s">
        <v>108</v>
      </c>
      <c r="B54" s="18">
        <v>3</v>
      </c>
      <c r="C54" s="18">
        <v>9</v>
      </c>
      <c r="D54" s="18">
        <v>6</v>
      </c>
      <c r="E54" s="19">
        <f>AVERAGE(Tabela1[[#This Row],[Atividade 1]:[Atividade 3]])</f>
        <v>6</v>
      </c>
      <c r="F54" s="19">
        <f>MAX(Tabela1[[#This Row],[Atividade 1]:[Atividade 3]])</f>
        <v>9</v>
      </c>
      <c r="G54" s="18">
        <f>MIN(Tabela1[[#This Row],[Atividade 1]:[Atividade 3]])</f>
        <v>3</v>
      </c>
      <c r="H54" s="20" t="str">
        <f>IF(Tabela1[[#This Row],[Média]]&lt;6,"REPROVADO","APROVADO")</f>
        <v>APROVADO</v>
      </c>
    </row>
    <row r="55" spans="1:8" x14ac:dyDescent="0.25">
      <c r="A55" s="10" t="s">
        <v>109</v>
      </c>
      <c r="B55" s="18">
        <v>6</v>
      </c>
      <c r="C55" s="18">
        <v>9</v>
      </c>
      <c r="D55" s="18">
        <v>5</v>
      </c>
      <c r="E55" s="19">
        <f>AVERAGE(Tabela1[[#This Row],[Atividade 1]:[Atividade 3]])</f>
        <v>6.666666666666667</v>
      </c>
      <c r="F55" s="19">
        <f>MAX(Tabela1[[#This Row],[Atividade 1]:[Atividade 3]])</f>
        <v>9</v>
      </c>
      <c r="G55" s="18">
        <f>MIN(Tabela1[[#This Row],[Atividade 1]:[Atividade 3]])</f>
        <v>5</v>
      </c>
      <c r="H55" s="20" t="str">
        <f>IF(Tabela1[[#This Row],[Média]]&lt;6,"REPROVADO","APROVADO")</f>
        <v>APROVADO</v>
      </c>
    </row>
    <row r="56" spans="1:8" x14ac:dyDescent="0.25">
      <c r="A56" s="10" t="s">
        <v>110</v>
      </c>
      <c r="B56" s="18">
        <v>4</v>
      </c>
      <c r="C56" s="18">
        <v>9</v>
      </c>
      <c r="D56" s="18">
        <v>5</v>
      </c>
      <c r="E56" s="19">
        <f>AVERAGE(Tabela1[[#This Row],[Atividade 1]:[Atividade 3]])</f>
        <v>6</v>
      </c>
      <c r="F56" s="19">
        <f>MAX(Tabela1[[#This Row],[Atividade 1]:[Atividade 3]])</f>
        <v>9</v>
      </c>
      <c r="G56" s="18">
        <f>MIN(Tabela1[[#This Row],[Atividade 1]:[Atividade 3]])</f>
        <v>4</v>
      </c>
      <c r="H56" s="20" t="str">
        <f>IF(Tabela1[[#This Row],[Média]]&lt;6,"REPROVADO","APROVADO")</f>
        <v>APROVADO</v>
      </c>
    </row>
    <row r="57" spans="1:8" x14ac:dyDescent="0.25">
      <c r="A57" s="10" t="s">
        <v>111</v>
      </c>
      <c r="B57" s="18">
        <v>9</v>
      </c>
      <c r="C57" s="18">
        <v>9</v>
      </c>
      <c r="D57" s="18">
        <v>6</v>
      </c>
      <c r="E57" s="19">
        <f>AVERAGE(Tabela1[[#This Row],[Atividade 1]:[Atividade 3]])</f>
        <v>8</v>
      </c>
      <c r="F57" s="19">
        <f>MAX(Tabela1[[#This Row],[Atividade 1]:[Atividade 3]])</f>
        <v>9</v>
      </c>
      <c r="G57" s="16">
        <f>MIN(Tabela1[[#This Row],[Atividade 1]:[Atividade 3]])</f>
        <v>6</v>
      </c>
      <c r="H57" s="20" t="str">
        <f>IF(Tabela1[[#This Row],[Média]]&lt;6,"REPROVADO","APROVADO")</f>
        <v>APROVADO</v>
      </c>
    </row>
    <row r="58" spans="1:8" x14ac:dyDescent="0.25">
      <c r="A58" s="10" t="s">
        <v>112</v>
      </c>
      <c r="B58" s="18">
        <v>5</v>
      </c>
      <c r="C58" s="18">
        <v>9</v>
      </c>
      <c r="D58" s="18">
        <v>5</v>
      </c>
      <c r="E58" s="19">
        <f>AVERAGE(Tabela1[[#This Row],[Atividade 1]:[Atividade 3]])</f>
        <v>6.333333333333333</v>
      </c>
      <c r="F58" s="19">
        <f>MAX(Tabela1[[#This Row],[Atividade 1]:[Atividade 3]])</f>
        <v>9</v>
      </c>
      <c r="G58" s="18">
        <f>MIN(Tabela1[[#This Row],[Atividade 1]:[Atividade 3]])</f>
        <v>5</v>
      </c>
      <c r="H58" s="20" t="str">
        <f>IF(Tabela1[[#This Row],[Média]]&lt;6,"REPROVADO","APROVADO")</f>
        <v>APROVADO</v>
      </c>
    </row>
    <row r="59" spans="1:8" x14ac:dyDescent="0.25">
      <c r="A59" s="10" t="s">
        <v>113</v>
      </c>
      <c r="B59" s="18">
        <v>9</v>
      </c>
      <c r="C59" s="18">
        <v>9</v>
      </c>
      <c r="D59" s="18">
        <v>9</v>
      </c>
      <c r="E59" s="19">
        <f>AVERAGE(Tabela1[[#This Row],[Atividade 1]:[Atividade 3]])</f>
        <v>9</v>
      </c>
      <c r="F59" s="19">
        <f>MAX(Tabela1[[#This Row],[Atividade 1]:[Atividade 3]])</f>
        <v>9</v>
      </c>
      <c r="G59" s="16">
        <f>MIN(Tabela1[[#This Row],[Atividade 1]:[Atividade 3]])</f>
        <v>9</v>
      </c>
      <c r="H59" s="20" t="str">
        <f>IF(Tabela1[[#This Row],[Média]]&lt;6,"REPROVADO","APROVADO")</f>
        <v>APROVADO</v>
      </c>
    </row>
    <row r="60" spans="1:8" x14ac:dyDescent="0.25">
      <c r="A60" s="10" t="s">
        <v>114</v>
      </c>
      <c r="B60" s="18">
        <v>9</v>
      </c>
      <c r="C60" s="18">
        <v>9</v>
      </c>
      <c r="D60" s="18">
        <v>3</v>
      </c>
      <c r="E60" s="19">
        <f>AVERAGE(Tabela1[[#This Row],[Atividade 1]:[Atividade 3]])</f>
        <v>7</v>
      </c>
      <c r="F60" s="19">
        <f>MAX(Tabela1[[#This Row],[Atividade 1]:[Atividade 3]])</f>
        <v>9</v>
      </c>
      <c r="G60" s="16">
        <f>MIN(Tabela1[[#This Row],[Atividade 1]:[Atividade 3]])</f>
        <v>3</v>
      </c>
      <c r="H60" s="20" t="str">
        <f>IF(Tabela1[[#This Row],[Média]]&lt;6,"REPROVADO","APROVADO")</f>
        <v>APROVADO</v>
      </c>
    </row>
  </sheetData>
  <mergeCells count="1">
    <mergeCell ref="J2:K2"/>
  </mergeCells>
  <conditionalFormatting sqref="B2:E60">
    <cfRule type="cellIs" dxfId="22" priority="12" operator="lessThan">
      <formula>6</formula>
    </cfRule>
  </conditionalFormatting>
  <conditionalFormatting sqref="H2:H60">
    <cfRule type="cellIs" dxfId="21" priority="10" operator="equal">
      <formula>"APROVADO"</formula>
    </cfRule>
    <cfRule type="cellIs" dxfId="20" priority="11" operator="equal">
      <formula>"REPROVADO"</formula>
    </cfRule>
  </conditionalFormatting>
  <conditionalFormatting sqref="J3:J5">
    <cfRule type="cellIs" dxfId="19" priority="7" operator="equal">
      <formula>"APROVADOS"</formula>
    </cfRule>
    <cfRule type="cellIs" dxfId="18" priority="8" operator="equal">
      <formula>"APROVADO"</formula>
    </cfRule>
    <cfRule type="cellIs" dxfId="17" priority="9" operator="equal">
      <formula>"REPROVADO"</formula>
    </cfRule>
  </conditionalFormatting>
  <conditionalFormatting sqref="K3:K5">
    <cfRule type="cellIs" dxfId="16" priority="6" operator="equal">
      <formula>"REPROVADOS"</formula>
    </cfRule>
  </conditionalFormatting>
  <conditionalFormatting sqref="K3">
    <cfRule type="cellIs" dxfId="15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31"/>
  <sheetViews>
    <sheetView topLeftCell="E1" workbookViewId="0">
      <selection activeCell="L35" sqref="L35"/>
    </sheetView>
  </sheetViews>
  <sheetFormatPr defaultColWidth="9.140625" defaultRowHeight="15" x14ac:dyDescent="0.25"/>
  <cols>
    <col min="1" max="1" width="23.7109375" style="1" bestFit="1" customWidth="1"/>
    <col min="2" max="2" width="13.28515625" style="1" bestFit="1" customWidth="1"/>
    <col min="3" max="8" width="14.28515625" style="1" bestFit="1" customWidth="1"/>
    <col min="9" max="16384" width="9.140625" style="1"/>
  </cols>
  <sheetData>
    <row r="1" spans="1:16" x14ac:dyDescent="0.25">
      <c r="A1" s="13" t="s">
        <v>150</v>
      </c>
      <c r="B1" s="13"/>
      <c r="C1" s="13"/>
      <c r="D1" s="13"/>
      <c r="E1" s="13"/>
      <c r="F1" s="13"/>
      <c r="G1" s="13"/>
      <c r="H1" s="13"/>
    </row>
    <row r="2" spans="1:16" x14ac:dyDescent="0.25">
      <c r="A2" s="37" t="s">
        <v>13</v>
      </c>
      <c r="B2" s="37" t="s">
        <v>12</v>
      </c>
      <c r="C2" s="37" t="s">
        <v>11</v>
      </c>
      <c r="D2" s="37" t="s">
        <v>10</v>
      </c>
      <c r="E2" s="37" t="s">
        <v>9</v>
      </c>
      <c r="F2" s="37" t="s">
        <v>8</v>
      </c>
      <c r="G2" s="37" t="s">
        <v>7</v>
      </c>
      <c r="H2" s="37" t="s">
        <v>6</v>
      </c>
    </row>
    <row r="3" spans="1:16" x14ac:dyDescent="0.25">
      <c r="A3" s="37" t="s">
        <v>5</v>
      </c>
      <c r="B3" s="37">
        <v>18000</v>
      </c>
      <c r="C3" s="37">
        <v>30000</v>
      </c>
      <c r="D3" s="37">
        <v>50000</v>
      </c>
      <c r="E3" s="37">
        <v>70000</v>
      </c>
      <c r="F3" s="37">
        <v>90000</v>
      </c>
      <c r="G3" s="37">
        <v>110000</v>
      </c>
      <c r="H3" s="37">
        <f>SUM(Tabela8[[#This Row],[Jan]],Tabela8[[#This Row],[Fev]],Tabela8[[#This Row],[Mar]],Tabela8[[#This Row],[Abr]],Tabela8[[#This Row],[Mai]],Tabela8[[#This Row],[Jun]])</f>
        <v>368000</v>
      </c>
    </row>
    <row r="4" spans="1:16" x14ac:dyDescent="0.25">
      <c r="A4" s="37" t="s">
        <v>4</v>
      </c>
      <c r="B4" s="37">
        <v>20000</v>
      </c>
      <c r="C4" s="37">
        <v>40000</v>
      </c>
      <c r="D4" s="37">
        <v>60000</v>
      </c>
      <c r="E4" s="37">
        <v>120000</v>
      </c>
      <c r="F4" s="37">
        <v>100000</v>
      </c>
      <c r="G4" s="37">
        <v>85000</v>
      </c>
      <c r="H4" s="37">
        <f>SUM(Tabela8[[#This Row],[Jan]],Tabela8[[#This Row],[Fev]],Tabela8[[#This Row],[Mar]],Tabela8[[#This Row],[Abr]],Tabela8[[#This Row],[Mai]],Tabela8[[#This Row],[Jun]])</f>
        <v>425000</v>
      </c>
    </row>
    <row r="5" spans="1:16" x14ac:dyDescent="0.25">
      <c r="A5" s="37" t="s">
        <v>3</v>
      </c>
      <c r="B5" s="37">
        <v>30000</v>
      </c>
      <c r="C5" s="37">
        <v>30000</v>
      </c>
      <c r="D5" s="37">
        <v>70000</v>
      </c>
      <c r="E5" s="37">
        <v>20000</v>
      </c>
      <c r="F5" s="37">
        <v>110000</v>
      </c>
      <c r="G5" s="37">
        <v>130000</v>
      </c>
      <c r="H5" s="37">
        <f>SUM(Tabela8[[#This Row],[Jan]],Tabela8[[#This Row],[Fev]],Tabela8[[#This Row],[Mar]],Tabela8[[#This Row],[Abr]],Tabela8[[#This Row],[Mai]],Tabela8[[#This Row],[Jun]])</f>
        <v>390000</v>
      </c>
    </row>
    <row r="6" spans="1:16" x14ac:dyDescent="0.25">
      <c r="A6" s="37" t="s">
        <v>2</v>
      </c>
      <c r="B6" s="37">
        <v>40000</v>
      </c>
      <c r="C6" s="37">
        <v>135000</v>
      </c>
      <c r="D6" s="37">
        <v>80000</v>
      </c>
      <c r="E6" s="37">
        <v>100000</v>
      </c>
      <c r="F6" s="37">
        <v>120000</v>
      </c>
      <c r="G6" s="37">
        <v>140000</v>
      </c>
      <c r="H6" s="37">
        <f>SUM(Tabela8[[#This Row],[Jan]],Tabela8[[#This Row],[Fev]],Tabela8[[#This Row],[Mar]],Tabela8[[#This Row],[Abr]],Tabela8[[#This Row],[Mai]],Tabela8[[#This Row],[Jun]])</f>
        <v>615000</v>
      </c>
    </row>
    <row r="7" spans="1:16" x14ac:dyDescent="0.25">
      <c r="A7" s="37" t="s">
        <v>1</v>
      </c>
      <c r="B7" s="37">
        <v>50000</v>
      </c>
      <c r="C7" s="37">
        <v>70000</v>
      </c>
      <c r="D7" s="37">
        <v>90000</v>
      </c>
      <c r="E7" s="37">
        <v>110000</v>
      </c>
      <c r="F7" s="37">
        <v>160000</v>
      </c>
      <c r="G7" s="37">
        <v>90000</v>
      </c>
      <c r="H7" s="37">
        <f>SUM(Tabela8[[#This Row],[Jan]],Tabela8[[#This Row],[Fev]],Tabela8[[#This Row],[Mar]],Tabela8[[#This Row],[Abr]],Tabela8[[#This Row],[Mai]],Tabela8[[#This Row],[Jun]])</f>
        <v>570000</v>
      </c>
    </row>
    <row r="8" spans="1:16" x14ac:dyDescent="0.25">
      <c r="A8" s="37" t="s">
        <v>0</v>
      </c>
      <c r="B8" s="37">
        <v>60000</v>
      </c>
      <c r="C8" s="37">
        <v>115000</v>
      </c>
      <c r="D8" s="37">
        <v>100000</v>
      </c>
      <c r="E8" s="37">
        <v>120000</v>
      </c>
      <c r="F8" s="37">
        <v>140000</v>
      </c>
      <c r="G8" s="37">
        <v>160000</v>
      </c>
      <c r="H8" s="37">
        <f>SUM(Tabela8[[#This Row],[Jan]],Tabela8[[#This Row],[Fev]],Tabela8[[#This Row],[Mar]],Tabela8[[#This Row],[Abr]],Tabela8[[#This Row],[Mai]],Tabela8[[#This Row],[Jun]])</f>
        <v>695000</v>
      </c>
    </row>
    <row r="12" spans="1:16" x14ac:dyDescent="0.25">
      <c r="A12" s="11" t="s">
        <v>118</v>
      </c>
      <c r="B12" s="11"/>
      <c r="C12" s="11"/>
      <c r="D12" s="11"/>
      <c r="E12" s="11"/>
      <c r="F12" s="11"/>
      <c r="G12" s="11"/>
      <c r="H12" s="11"/>
      <c r="I12" s="12" t="s">
        <v>136</v>
      </c>
      <c r="J12" s="12"/>
      <c r="K12" s="12"/>
      <c r="L12" s="12"/>
      <c r="M12" s="12"/>
      <c r="N12" s="12"/>
      <c r="O12" s="12"/>
      <c r="P12" s="12"/>
    </row>
    <row r="13" spans="1:16" x14ac:dyDescent="0.25">
      <c r="A13" s="11"/>
      <c r="B13" s="11"/>
      <c r="C13" s="11"/>
      <c r="D13" s="11"/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</sheetData>
  <mergeCells count="5">
    <mergeCell ref="A12:H13"/>
    <mergeCell ref="I12:P13"/>
    <mergeCell ref="A14:H31"/>
    <mergeCell ref="I14:P31"/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1" sqref="E21"/>
    </sheetView>
  </sheetViews>
  <sheetFormatPr defaultColWidth="8.85546875" defaultRowHeight="15" x14ac:dyDescent="0.25"/>
  <cols>
    <col min="1" max="1" width="34.42578125" bestFit="1" customWidth="1"/>
    <col min="2" max="5" width="14.28515625" bestFit="1" customWidth="1"/>
    <col min="6" max="6" width="14" customWidth="1"/>
  </cols>
  <sheetData>
    <row r="1" spans="1:6" ht="15.75" thickBot="1" x14ac:dyDescent="0.3">
      <c r="A1" s="38" t="s">
        <v>140</v>
      </c>
      <c r="B1" s="39"/>
      <c r="C1" s="39"/>
      <c r="D1" s="39"/>
      <c r="E1" s="39"/>
      <c r="F1" s="40"/>
    </row>
    <row r="2" spans="1:6" x14ac:dyDescent="0.25">
      <c r="A2" t="s">
        <v>135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41" t="s">
        <v>119</v>
      </c>
      <c r="B3" s="41">
        <v>140000</v>
      </c>
      <c r="C3" s="41">
        <v>185000</v>
      </c>
      <c r="D3" s="41">
        <v>204100</v>
      </c>
      <c r="E3" s="41">
        <v>240000</v>
      </c>
      <c r="F3" s="41">
        <f>SUM(Tabela9[Jan-Mar],Tabela9[Abr-Jun],Tabela9[Jul-Set],Tabela9[Out-Dez])</f>
        <v>769100</v>
      </c>
    </row>
    <row r="4" spans="1:6" ht="15.75" thickBot="1" x14ac:dyDescent="0.3">
      <c r="A4" s="41"/>
      <c r="B4" s="41"/>
      <c r="C4" s="41"/>
      <c r="D4" s="41"/>
      <c r="E4" s="41"/>
      <c r="F4" s="41"/>
    </row>
    <row r="5" spans="1:6" x14ac:dyDescent="0.25">
      <c r="A5" s="42" t="s">
        <v>151</v>
      </c>
      <c r="B5" s="43"/>
      <c r="C5" s="43"/>
      <c r="D5" s="43"/>
      <c r="E5" s="43"/>
      <c r="F5" s="44"/>
    </row>
    <row r="6" spans="1:6" x14ac:dyDescent="0.25">
      <c r="A6" s="45" t="s">
        <v>135</v>
      </c>
      <c r="B6" s="46" t="s">
        <v>120</v>
      </c>
      <c r="C6" s="46" t="s">
        <v>121</v>
      </c>
      <c r="D6" s="46" t="s">
        <v>122</v>
      </c>
      <c r="E6" s="46" t="s">
        <v>123</v>
      </c>
      <c r="F6" s="47" t="s">
        <v>124</v>
      </c>
    </row>
    <row r="7" spans="1:6" x14ac:dyDescent="0.25">
      <c r="A7" s="48" t="s">
        <v>125</v>
      </c>
      <c r="B7" s="49">
        <v>20000</v>
      </c>
      <c r="C7" s="49">
        <v>26000</v>
      </c>
      <c r="D7" s="49">
        <v>33800</v>
      </c>
      <c r="E7" s="49">
        <v>43940</v>
      </c>
      <c r="F7" s="50">
        <f>SUM(Tabela10[[#This Row],[Jan-Mar]],Tabela10[[#This Row],[Abr-Jun]],Tabela10[[#This Row],[Jul-Set]],Tabela10[[#This Row],[Out-Dez]])</f>
        <v>123740</v>
      </c>
    </row>
    <row r="8" spans="1:6" x14ac:dyDescent="0.25">
      <c r="A8" s="48" t="s">
        <v>126</v>
      </c>
      <c r="B8" s="49">
        <v>20000</v>
      </c>
      <c r="C8" s="49">
        <v>15600</v>
      </c>
      <c r="D8" s="49">
        <v>20280</v>
      </c>
      <c r="E8" s="49">
        <v>26364</v>
      </c>
      <c r="F8" s="50">
        <f>SUM(Tabela10[[#This Row],[Jan-Mar]],Tabela10[[#This Row],[Abr-Jun]],Tabela10[[#This Row],[Jul-Set]],Tabela10[[#This Row],[Out-Dez]])</f>
        <v>82244</v>
      </c>
    </row>
    <row r="9" spans="1:6" x14ac:dyDescent="0.25">
      <c r="A9" s="48" t="s">
        <v>127</v>
      </c>
      <c r="B9" s="49">
        <v>12000</v>
      </c>
      <c r="C9" s="49">
        <v>20930</v>
      </c>
      <c r="D9" s="49">
        <v>27209</v>
      </c>
      <c r="E9" s="49">
        <v>35371.699999999997</v>
      </c>
      <c r="F9" s="50">
        <f>SUM(Tabela10[[#This Row],[Jan-Mar]],Tabela10[[#This Row],[Abr-Jun]],Tabela10[[#This Row],[Jul-Set]],Tabela10[[#This Row],[Out-Dez]])</f>
        <v>95510.7</v>
      </c>
    </row>
    <row r="10" spans="1:6" x14ac:dyDescent="0.25">
      <c r="A10" s="48" t="s">
        <v>128</v>
      </c>
      <c r="B10" s="49">
        <v>16100</v>
      </c>
      <c r="C10" s="49">
        <v>28870</v>
      </c>
      <c r="D10" s="49">
        <v>33631</v>
      </c>
      <c r="E10" s="49">
        <v>43720.3</v>
      </c>
      <c r="F10" s="50">
        <f>SUM(Tabela10[[#This Row],[Jan-Mar]],Tabela10[[#This Row],[Abr-Jun]],Tabela10[[#This Row],[Jul-Set]],Tabela10[[#This Row],[Out-Dez]])</f>
        <v>122321.3</v>
      </c>
    </row>
    <row r="11" spans="1:6" x14ac:dyDescent="0.25">
      <c r="A11" s="48" t="s">
        <v>129</v>
      </c>
      <c r="B11" s="49">
        <v>19900</v>
      </c>
      <c r="C11" s="49">
        <v>39000</v>
      </c>
      <c r="D11" s="49">
        <v>50700</v>
      </c>
      <c r="E11" s="49">
        <v>65910</v>
      </c>
      <c r="F11" s="50">
        <f>SUM(Tabela10[[#This Row],[Jan-Mar]],Tabela10[[#This Row],[Abr-Jun]],Tabela10[[#This Row],[Jul-Set]],Tabela10[[#This Row],[Out-Dez]])</f>
        <v>175510</v>
      </c>
    </row>
    <row r="12" spans="1:6" x14ac:dyDescent="0.25">
      <c r="A12" s="48" t="s">
        <v>130</v>
      </c>
      <c r="B12" s="49">
        <v>25000</v>
      </c>
      <c r="C12" s="49">
        <v>32500</v>
      </c>
      <c r="D12" s="49">
        <v>42250</v>
      </c>
      <c r="E12" s="49">
        <v>54925</v>
      </c>
      <c r="F12" s="50">
        <f>SUM(Tabela10[[#This Row],[Jan-Mar]],Tabela10[[#This Row],[Abr-Jun]],Tabela10[[#This Row],[Jul-Set]],Tabela10[[#This Row],[Out-Dez]])</f>
        <v>154675</v>
      </c>
    </row>
    <row r="13" spans="1:6" x14ac:dyDescent="0.25">
      <c r="A13" s="51" t="s">
        <v>141</v>
      </c>
      <c r="B13" s="52">
        <f>SUM(B7,B8,B9,B10,B11,B12,)</f>
        <v>113000</v>
      </c>
      <c r="C13" s="52">
        <f t="shared" ref="C13:E13" si="0">SUM(C7,C8,C9,C10,C11,C12,)</f>
        <v>162900</v>
      </c>
      <c r="D13" s="52">
        <f t="shared" si="0"/>
        <v>207870</v>
      </c>
      <c r="E13" s="52">
        <f t="shared" si="0"/>
        <v>270231</v>
      </c>
      <c r="F13" s="53">
        <f>SUM(Tabela10[[#This Row],[Jan-Mar]],Tabela10[[#This Row],[Abr-Jun]],Tabela10[[#This Row],[Jul-Set]],Tabela10[[#This Row],[Out-Dez]])</f>
        <v>754001</v>
      </c>
    </row>
    <row r="14" spans="1:6" ht="15.75" thickBot="1" x14ac:dyDescent="0.3">
      <c r="A14" s="41"/>
      <c r="B14" s="41"/>
      <c r="C14" s="41"/>
      <c r="D14" s="41"/>
      <c r="E14" s="41"/>
      <c r="F14" s="41"/>
    </row>
    <row r="15" spans="1:6" x14ac:dyDescent="0.25">
      <c r="A15" s="42" t="s">
        <v>152</v>
      </c>
      <c r="B15" s="43"/>
      <c r="C15" s="43"/>
      <c r="D15" s="43"/>
      <c r="E15" s="43"/>
      <c r="F15" s="44"/>
    </row>
    <row r="16" spans="1:6" x14ac:dyDescent="0.25">
      <c r="A16" s="45" t="s">
        <v>161</v>
      </c>
      <c r="B16" s="46" t="s">
        <v>164</v>
      </c>
      <c r="C16" s="46" t="s">
        <v>171</v>
      </c>
      <c r="D16" s="46" t="s">
        <v>172</v>
      </c>
      <c r="E16" s="46" t="s">
        <v>173</v>
      </c>
      <c r="F16" s="47" t="s">
        <v>174</v>
      </c>
    </row>
    <row r="17" spans="1:6" x14ac:dyDescent="0.25">
      <c r="A17" s="48" t="s">
        <v>135</v>
      </c>
      <c r="B17" s="49" t="s">
        <v>120</v>
      </c>
      <c r="C17" s="49" t="s">
        <v>121</v>
      </c>
      <c r="D17" s="49" t="s">
        <v>122</v>
      </c>
      <c r="E17" s="49" t="s">
        <v>123</v>
      </c>
      <c r="F17" s="50" t="s">
        <v>124</v>
      </c>
    </row>
    <row r="18" spans="1:6" x14ac:dyDescent="0.25">
      <c r="A18" s="48" t="s">
        <v>131</v>
      </c>
      <c r="B18" s="49">
        <f>Tabela9[Jan-Mar]-B13</f>
        <v>27000</v>
      </c>
      <c r="C18" s="49">
        <f>Tabela9[Abr-Jun]-C13</f>
        <v>22100</v>
      </c>
      <c r="D18" s="49">
        <f>Tabela9[Jul-Set]-D13</f>
        <v>-3770</v>
      </c>
      <c r="E18" s="49">
        <f>Tabela9[Out-Dez]-E13</f>
        <v>-30231</v>
      </c>
      <c r="F18" s="50">
        <f>Tabela11[[#This Row],[Coluna2]]+Tabela11[[#This Row],[Coluna3]]+Tabela11[[#This Row],[Coluna4]]+Tabela11[[#This Row],[Coluna5]]</f>
        <v>15099</v>
      </c>
    </row>
    <row r="19" spans="1:6" x14ac:dyDescent="0.25">
      <c r="A19" s="51" t="s">
        <v>115</v>
      </c>
      <c r="B19" s="52" t="str">
        <f>IF(B18&lt;1000,"Prejuízo Total",IF(B18&lt;25000,"Lucro Médio","Lucro Total"))</f>
        <v>Lucro Total</v>
      </c>
      <c r="C19" s="52" t="str">
        <f t="shared" ref="C19:F19" si="1">IF(C18&lt;1000,"Prejuízo Total",IF(C18&lt;25000,"Lucro Médio","Lucro Total"))</f>
        <v>Lucro Médio</v>
      </c>
      <c r="D19" s="52" t="str">
        <f t="shared" si="1"/>
        <v>Prejuízo Total</v>
      </c>
      <c r="E19" s="52" t="str">
        <f t="shared" si="1"/>
        <v>Prejuízo Total</v>
      </c>
      <c r="F19" s="52" t="str">
        <f t="shared" si="1"/>
        <v>Lucro Médio</v>
      </c>
    </row>
  </sheetData>
  <mergeCells count="3">
    <mergeCell ref="A1:F1"/>
    <mergeCell ref="A5:F5"/>
    <mergeCell ref="A15:F15"/>
  </mergeCells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26"/>
  <sheetViews>
    <sheetView tabSelected="1" zoomScale="85" zoomScaleNormal="85" workbookViewId="0">
      <selection activeCell="L13" sqref="L13"/>
    </sheetView>
  </sheetViews>
  <sheetFormatPr defaultColWidth="8.85546875" defaultRowHeight="15" x14ac:dyDescent="0.25"/>
  <cols>
    <col min="1" max="1" width="19.42578125" style="4" bestFit="1" customWidth="1"/>
    <col min="2" max="2" width="8.5703125" style="4" customWidth="1"/>
    <col min="3" max="3" width="7.5703125" style="4" customWidth="1"/>
    <col min="4" max="4" width="14.85546875" style="56" customWidth="1"/>
    <col min="5" max="5" width="14.28515625" style="4" customWidth="1"/>
    <col min="6" max="6" width="8.42578125" style="4" bestFit="1" customWidth="1"/>
    <col min="7" max="7" width="7" style="2" customWidth="1"/>
    <col min="8" max="8" width="16" style="2" customWidth="1"/>
    <col min="9" max="9" width="17.42578125" style="2" bestFit="1" customWidth="1"/>
    <col min="10" max="10" width="16.85546875" style="2" customWidth="1"/>
    <col min="11" max="11" width="20" style="2" customWidth="1"/>
    <col min="12" max="12" width="16.85546875" customWidth="1"/>
  </cols>
  <sheetData>
    <row r="1" spans="1:12" ht="18.75" x14ac:dyDescent="0.3">
      <c r="A1" s="54" t="s">
        <v>14</v>
      </c>
      <c r="B1" s="54"/>
      <c r="C1" s="54"/>
      <c r="D1" s="54"/>
      <c r="E1" s="54"/>
      <c r="F1" s="54"/>
      <c r="H1" s="14" t="s">
        <v>52</v>
      </c>
      <c r="I1" s="14"/>
      <c r="J1" s="14"/>
      <c r="K1" s="14"/>
      <c r="L1" s="14"/>
    </row>
    <row r="2" spans="1:12" x14ac:dyDescent="0.25">
      <c r="A2" s="3" t="s">
        <v>15</v>
      </c>
      <c r="B2" s="3" t="s">
        <v>16</v>
      </c>
      <c r="C2" s="3" t="s">
        <v>17</v>
      </c>
      <c r="D2" s="55" t="s">
        <v>54</v>
      </c>
      <c r="E2" s="9" t="s">
        <v>18</v>
      </c>
      <c r="F2" s="3" t="s">
        <v>19</v>
      </c>
      <c r="H2" s="3" t="s">
        <v>51</v>
      </c>
      <c r="I2" s="3" t="s">
        <v>53</v>
      </c>
      <c r="J2" s="3" t="s">
        <v>55</v>
      </c>
      <c r="K2" s="3" t="s">
        <v>50</v>
      </c>
      <c r="L2" s="5" t="s">
        <v>132</v>
      </c>
    </row>
    <row r="3" spans="1:12" x14ac:dyDescent="0.25">
      <c r="A3" s="4" t="s">
        <v>20</v>
      </c>
      <c r="B3" s="4">
        <v>36</v>
      </c>
      <c r="C3" s="3">
        <v>100</v>
      </c>
      <c r="D3" s="55">
        <v>120</v>
      </c>
      <c r="E3" s="9" t="s">
        <v>21</v>
      </c>
      <c r="F3" s="4" t="s">
        <v>22</v>
      </c>
      <c r="H3" s="4" t="s">
        <v>25</v>
      </c>
      <c r="I3" s="4">
        <f>COUNTIF(Tabela12[Arte Marcial],Tabela13[[#This Row],[Modalidade]])</f>
        <v>5</v>
      </c>
      <c r="J3" s="4">
        <f>SUMIF(Tabela12[Arte Marcial],Tabela13[[#This Row],[Modalidade]],Tabela12[Contribuição])</f>
        <v>850</v>
      </c>
      <c r="K3" s="4">
        <f>AVERAGEIF(Tabela12[Arte Marcial],Tabela13[[#This Row],[Modalidade]],Tabela12[Idade])</f>
        <v>22</v>
      </c>
      <c r="L3">
        <f>AVERAGEIF(Tabela12[Arte Marcial],Tabela13[[#This Row],[Modalidade]],Tabela12[Peso])</f>
        <v>73</v>
      </c>
    </row>
    <row r="4" spans="1:12" x14ac:dyDescent="0.25">
      <c r="A4" s="4" t="s">
        <v>142</v>
      </c>
      <c r="B4" s="4">
        <v>38</v>
      </c>
      <c r="C4" s="3">
        <v>80</v>
      </c>
      <c r="D4" s="55">
        <v>120</v>
      </c>
      <c r="E4" s="6" t="s">
        <v>143</v>
      </c>
      <c r="F4" s="4" t="s">
        <v>23</v>
      </c>
      <c r="H4" s="4" t="s">
        <v>31</v>
      </c>
      <c r="I4" s="4">
        <f>COUNTIF(Tabela12[Arte Marcial],Tabela13[[#This Row],[Modalidade]])</f>
        <v>1</v>
      </c>
      <c r="J4" s="4">
        <f>SUMIF(Tabela12[Arte Marcial],Tabela13[[#This Row],[Modalidade]],Tabela12[Contribuição])</f>
        <v>200</v>
      </c>
      <c r="K4" s="4">
        <f>AVERAGEIF(Tabela12[Arte Marcial],Tabela13[[#This Row],[Modalidade]],Tabela12[Idade])</f>
        <v>18</v>
      </c>
      <c r="L4">
        <f>AVERAGEIF(Tabela12[Arte Marcial],Tabela13[[#This Row],[Modalidade]],Tabela12[Peso])</f>
        <v>90</v>
      </c>
    </row>
    <row r="5" spans="1:12" x14ac:dyDescent="0.25">
      <c r="A5" s="4" t="s">
        <v>24</v>
      </c>
      <c r="B5" s="4">
        <v>20</v>
      </c>
      <c r="C5" s="3">
        <v>70</v>
      </c>
      <c r="D5" s="55">
        <v>150</v>
      </c>
      <c r="E5" s="6" t="s">
        <v>25</v>
      </c>
      <c r="F5" s="4" t="s">
        <v>26</v>
      </c>
      <c r="H5" s="4" t="s">
        <v>21</v>
      </c>
      <c r="I5" s="4">
        <f>COUNTIF(Tabela12[Arte Marcial],Tabela13[[#This Row],[Modalidade]])</f>
        <v>7</v>
      </c>
      <c r="J5" s="4">
        <f>SUMIF(Tabela12[Arte Marcial],Tabela13[[#This Row],[Modalidade]],Tabela12[Contribuição])</f>
        <v>940</v>
      </c>
      <c r="K5" s="4">
        <f>AVERAGEIF(Tabela12[Arte Marcial],Tabela13[[#This Row],[Modalidade]],Tabela12[Idade])</f>
        <v>29.285714285714285</v>
      </c>
      <c r="L5">
        <f>AVERAGEIF(Tabela12[Arte Marcial],Tabela13[[#This Row],[Modalidade]],Tabela12[Peso])</f>
        <v>76.714285714285708</v>
      </c>
    </row>
    <row r="6" spans="1:12" x14ac:dyDescent="0.25">
      <c r="A6" s="4" t="s">
        <v>144</v>
      </c>
      <c r="B6" s="4">
        <v>22</v>
      </c>
      <c r="C6" s="3">
        <v>72</v>
      </c>
      <c r="D6" s="55">
        <v>150</v>
      </c>
      <c r="E6" s="9" t="s">
        <v>21</v>
      </c>
      <c r="F6" s="4" t="s">
        <v>27</v>
      </c>
      <c r="H6" s="4" t="s">
        <v>143</v>
      </c>
      <c r="I6" s="4">
        <f>COUNTIF(Tabela12[Arte Marcial],Tabela13[[#This Row],[Modalidade]])</f>
        <v>7</v>
      </c>
      <c r="J6" s="4">
        <f>SUMIF(Tabela12[Arte Marcial],Tabela13[[#This Row],[Modalidade]],Tabela12[Contribuição])</f>
        <v>950</v>
      </c>
      <c r="K6" s="4">
        <f>AVERAGEIF(Tabela12[Arte Marcial],Tabela13[[#This Row],[Modalidade]],Tabela12[Idade])</f>
        <v>30.285714285714285</v>
      </c>
      <c r="L6">
        <f>AVERAGEIF(Tabela12[Arte Marcial],Tabela13[[#This Row],[Modalidade]],Tabela12[Peso])</f>
        <v>78.571428571428569</v>
      </c>
    </row>
    <row r="7" spans="1:12" x14ac:dyDescent="0.25">
      <c r="A7" s="4" t="s">
        <v>28</v>
      </c>
      <c r="B7" s="4">
        <v>37</v>
      </c>
      <c r="C7" s="3">
        <v>80</v>
      </c>
      <c r="D7" s="55">
        <v>100</v>
      </c>
      <c r="E7" s="6" t="s">
        <v>143</v>
      </c>
      <c r="F7" s="4" t="s">
        <v>29</v>
      </c>
      <c r="H7" s="2" t="s">
        <v>34</v>
      </c>
      <c r="I7" s="4">
        <f>COUNTIF(Tabela12[Arte Marcial],Tabela13[[#This Row],[Modalidade]])</f>
        <v>3</v>
      </c>
      <c r="J7" s="4">
        <f>SUMIF(Tabela12[Arte Marcial],Tabela13[[#This Row],[Modalidade]],Tabela12[Contribuição])</f>
        <v>150</v>
      </c>
      <c r="K7" s="3">
        <f>AVERAGEIF(Tabela12[Arte Marcial],Tabela13[[#This Row],[Modalidade]],Tabela12[Idade])</f>
        <v>82</v>
      </c>
      <c r="L7">
        <f>AVERAGEIF(Tabela12[Arte Marcial],Tabela13[[#This Row],[Modalidade]],Tabela12[Peso])</f>
        <v>95</v>
      </c>
    </row>
    <row r="8" spans="1:12" x14ac:dyDescent="0.25">
      <c r="A8" s="4" t="s">
        <v>30</v>
      </c>
      <c r="B8" s="4">
        <v>18</v>
      </c>
      <c r="C8" s="3">
        <v>90</v>
      </c>
      <c r="D8" s="55">
        <v>200</v>
      </c>
      <c r="E8" s="6" t="s">
        <v>31</v>
      </c>
      <c r="F8" s="4" t="s">
        <v>27</v>
      </c>
      <c r="H8" s="4"/>
      <c r="J8" s="3"/>
      <c r="K8" s="2" t="s">
        <v>133</v>
      </c>
    </row>
    <row r="9" spans="1:12" x14ac:dyDescent="0.25">
      <c r="A9" s="4" t="s">
        <v>32</v>
      </c>
      <c r="B9" s="4">
        <v>15</v>
      </c>
      <c r="C9" s="3">
        <v>60</v>
      </c>
      <c r="D9" s="55">
        <v>200</v>
      </c>
      <c r="E9" s="6" t="s">
        <v>25</v>
      </c>
      <c r="F9" s="4" t="s">
        <v>27</v>
      </c>
      <c r="J9" s="3"/>
    </row>
    <row r="10" spans="1:12" x14ac:dyDescent="0.25">
      <c r="A10" s="4" t="s">
        <v>33</v>
      </c>
      <c r="B10" s="4">
        <v>40</v>
      </c>
      <c r="C10" s="3">
        <v>100</v>
      </c>
      <c r="D10" s="55">
        <v>80</v>
      </c>
      <c r="E10" s="9" t="s">
        <v>21</v>
      </c>
      <c r="F10" s="4" t="s">
        <v>27</v>
      </c>
      <c r="H10" s="15" t="s">
        <v>52</v>
      </c>
      <c r="I10" s="15"/>
      <c r="J10" s="15"/>
      <c r="K10" s="15"/>
    </row>
    <row r="11" spans="1:12" x14ac:dyDescent="0.25">
      <c r="A11" s="4" t="s">
        <v>145</v>
      </c>
      <c r="B11" s="4">
        <v>45</v>
      </c>
      <c r="C11" s="3">
        <v>90</v>
      </c>
      <c r="D11" s="55">
        <v>80</v>
      </c>
      <c r="E11" s="9" t="s">
        <v>34</v>
      </c>
      <c r="F11" s="4" t="s">
        <v>26</v>
      </c>
      <c r="H11" t="s">
        <v>147</v>
      </c>
      <c r="I11" t="s">
        <v>149</v>
      </c>
      <c r="J11" t="s">
        <v>148</v>
      </c>
      <c r="K11" t="s">
        <v>134</v>
      </c>
    </row>
    <row r="12" spans="1:12" x14ac:dyDescent="0.25">
      <c r="A12" s="4" t="s">
        <v>35</v>
      </c>
      <c r="B12" s="4">
        <v>100</v>
      </c>
      <c r="C12" s="3">
        <v>115</v>
      </c>
      <c r="D12" s="55">
        <v>50</v>
      </c>
      <c r="E12" s="9" t="s">
        <v>34</v>
      </c>
      <c r="F12" s="4" t="s">
        <v>36</v>
      </c>
      <c r="H12" t="s">
        <v>153</v>
      </c>
      <c r="I12" t="s">
        <v>157</v>
      </c>
      <c r="J12" t="str">
        <f>H12&amp;" até "&amp;I12</f>
        <v>&gt;=15 até &lt;26</v>
      </c>
      <c r="K12">
        <f>SUMIFS(Tabela12[Contribuição],Tabela12[Idade],H12,Tabela12[Idade],I12)</f>
        <v>1900</v>
      </c>
    </row>
    <row r="13" spans="1:12" x14ac:dyDescent="0.25">
      <c r="A13" s="4" t="s">
        <v>37</v>
      </c>
      <c r="B13" s="4">
        <v>25</v>
      </c>
      <c r="C13" s="3">
        <v>80</v>
      </c>
      <c r="D13" s="55">
        <v>150</v>
      </c>
      <c r="E13" s="6" t="s">
        <v>143</v>
      </c>
      <c r="F13" s="4" t="s">
        <v>38</v>
      </c>
      <c r="H13" t="s">
        <v>154</v>
      </c>
      <c r="I13" t="s">
        <v>158</v>
      </c>
      <c r="J13" t="str">
        <f t="shared" ref="J13:J15" si="0">H13&amp;" até "&amp;I13</f>
        <v>&gt;=26 até &lt;40</v>
      </c>
      <c r="K13">
        <f>SUMIFS(Tabela12[Contribuição],Tabela12[Idade],H13,Tabela12[Idade],I13)</f>
        <v>760</v>
      </c>
    </row>
    <row r="14" spans="1:12" x14ac:dyDescent="0.25">
      <c r="A14" s="4" t="s">
        <v>39</v>
      </c>
      <c r="B14" s="4">
        <v>29</v>
      </c>
      <c r="C14" s="3">
        <v>60</v>
      </c>
      <c r="D14" s="55">
        <v>150</v>
      </c>
      <c r="E14" s="6" t="s">
        <v>25</v>
      </c>
      <c r="F14" s="4" t="s">
        <v>27</v>
      </c>
      <c r="H14" t="s">
        <v>155</v>
      </c>
      <c r="I14" t="s">
        <v>159</v>
      </c>
      <c r="J14" t="str">
        <f t="shared" si="0"/>
        <v>&gt;=40 até &lt;61</v>
      </c>
      <c r="K14">
        <f>SUMIFS(Tabela12[Contribuição],Tabela12[Idade],H14,Tabela12[Idade],I14)</f>
        <v>360</v>
      </c>
    </row>
    <row r="15" spans="1:12" x14ac:dyDescent="0.25">
      <c r="A15" s="4" t="s">
        <v>40</v>
      </c>
      <c r="B15" s="4">
        <v>16</v>
      </c>
      <c r="C15" s="3">
        <v>70</v>
      </c>
      <c r="D15" s="55">
        <v>200</v>
      </c>
      <c r="E15" s="6" t="s">
        <v>143</v>
      </c>
      <c r="F15" s="4" t="s">
        <v>27</v>
      </c>
      <c r="H15" t="s">
        <v>156</v>
      </c>
      <c r="I15" t="s">
        <v>160</v>
      </c>
      <c r="J15" t="str">
        <f t="shared" si="0"/>
        <v>&gt;=61 até &lt;120</v>
      </c>
      <c r="K15">
        <f>SUMIFS(Tabela12[Contribuição],Tabela12[Idade],H15,Tabela12[Idade],I15)</f>
        <v>70</v>
      </c>
    </row>
    <row r="16" spans="1:12" x14ac:dyDescent="0.25">
      <c r="A16" s="4" t="s">
        <v>41</v>
      </c>
      <c r="B16" s="4">
        <v>30</v>
      </c>
      <c r="C16" s="3">
        <v>50</v>
      </c>
      <c r="D16" s="55">
        <v>120</v>
      </c>
      <c r="E16" s="9" t="s">
        <v>21</v>
      </c>
      <c r="F16" s="4" t="s">
        <v>27</v>
      </c>
      <c r="H16"/>
      <c r="I16"/>
      <c r="J16"/>
      <c r="K16"/>
    </row>
    <row r="17" spans="1:6" x14ac:dyDescent="0.25">
      <c r="A17" s="4" t="s">
        <v>42</v>
      </c>
      <c r="B17" s="4">
        <v>22</v>
      </c>
      <c r="C17" s="3">
        <v>60</v>
      </c>
      <c r="D17" s="55">
        <v>150</v>
      </c>
      <c r="E17" s="6" t="s">
        <v>143</v>
      </c>
      <c r="F17" s="4" t="s">
        <v>27</v>
      </c>
    </row>
    <row r="18" spans="1:6" x14ac:dyDescent="0.25">
      <c r="A18" s="4" t="s">
        <v>43</v>
      </c>
      <c r="B18" s="4">
        <v>24</v>
      </c>
      <c r="C18" s="3">
        <v>110</v>
      </c>
      <c r="D18" s="55">
        <v>150</v>
      </c>
      <c r="E18" s="6" t="s">
        <v>143</v>
      </c>
      <c r="F18" s="4" t="s">
        <v>26</v>
      </c>
    </row>
    <row r="19" spans="1:6" x14ac:dyDescent="0.25">
      <c r="A19" s="4" t="s">
        <v>44</v>
      </c>
      <c r="B19" s="4">
        <v>22</v>
      </c>
      <c r="C19" s="3">
        <v>80</v>
      </c>
      <c r="D19" s="55">
        <v>150</v>
      </c>
      <c r="E19" s="9" t="s">
        <v>21</v>
      </c>
      <c r="F19" s="4" t="s">
        <v>38</v>
      </c>
    </row>
    <row r="20" spans="1:6" x14ac:dyDescent="0.25">
      <c r="A20" s="4" t="s">
        <v>45</v>
      </c>
      <c r="B20" s="4">
        <v>17</v>
      </c>
      <c r="C20" s="3">
        <v>60</v>
      </c>
      <c r="D20" s="55">
        <v>200</v>
      </c>
      <c r="E20" s="6" t="s">
        <v>25</v>
      </c>
      <c r="F20" s="4" t="s">
        <v>27</v>
      </c>
    </row>
    <row r="21" spans="1:6" x14ac:dyDescent="0.25">
      <c r="A21" s="4" t="s">
        <v>46</v>
      </c>
      <c r="B21" s="4">
        <v>50</v>
      </c>
      <c r="C21" s="3">
        <v>70</v>
      </c>
      <c r="D21" s="55">
        <v>80</v>
      </c>
      <c r="E21" s="6" t="s">
        <v>143</v>
      </c>
      <c r="F21" s="4" t="s">
        <v>23</v>
      </c>
    </row>
    <row r="22" spans="1:6" x14ac:dyDescent="0.25">
      <c r="A22" s="4" t="s">
        <v>47</v>
      </c>
      <c r="B22" s="4">
        <v>40</v>
      </c>
      <c r="C22" s="3">
        <v>75</v>
      </c>
      <c r="D22" s="55">
        <v>120</v>
      </c>
      <c r="E22" s="9" t="s">
        <v>21</v>
      </c>
      <c r="F22" s="4" t="s">
        <v>22</v>
      </c>
    </row>
    <row r="23" spans="1:6" x14ac:dyDescent="0.25">
      <c r="A23" s="4" t="s">
        <v>48</v>
      </c>
      <c r="B23" s="4">
        <v>29</v>
      </c>
      <c r="C23" s="3">
        <v>115</v>
      </c>
      <c r="D23" s="55">
        <v>150</v>
      </c>
      <c r="E23" s="6" t="s">
        <v>25</v>
      </c>
      <c r="F23" s="4" t="s">
        <v>26</v>
      </c>
    </row>
    <row r="24" spans="1:6" x14ac:dyDescent="0.25">
      <c r="A24" s="4" t="s">
        <v>49</v>
      </c>
      <c r="B24" s="4">
        <v>15</v>
      </c>
      <c r="C24" s="3">
        <v>60</v>
      </c>
      <c r="D24" s="55">
        <v>200</v>
      </c>
      <c r="E24" s="9" t="s">
        <v>21</v>
      </c>
      <c r="F24" s="4" t="s">
        <v>26</v>
      </c>
    </row>
    <row r="25" spans="1:6" x14ac:dyDescent="0.25">
      <c r="A25" s="4" t="s">
        <v>146</v>
      </c>
      <c r="B25" s="4">
        <v>101</v>
      </c>
      <c r="C25" s="3">
        <v>80</v>
      </c>
      <c r="D25" s="55">
        <v>20</v>
      </c>
      <c r="E25" s="9" t="s">
        <v>34</v>
      </c>
      <c r="F25" s="4" t="s">
        <v>36</v>
      </c>
    </row>
    <row r="26" spans="1:6" x14ac:dyDescent="0.25">
      <c r="E26" s="9"/>
    </row>
  </sheetData>
  <mergeCells count="3">
    <mergeCell ref="H1:L1"/>
    <mergeCell ref="A1:F1"/>
    <mergeCell ref="H10:K10"/>
  </mergeCells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Av. 1</vt:lpstr>
      <vt:lpstr>AV. 2</vt:lpstr>
      <vt:lpstr>Av. 3</vt:lpstr>
      <vt:lpstr>Av.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</dc:creator>
  <cp:lastModifiedBy>GABRIEL SCHWEDER PISKE</cp:lastModifiedBy>
  <dcterms:created xsi:type="dcterms:W3CDTF">2017-06-13T11:05:40Z</dcterms:created>
  <dcterms:modified xsi:type="dcterms:W3CDTF">2023-05-15T18:33:45Z</dcterms:modified>
</cp:coreProperties>
</file>